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1925" activeTab="2"/>
  </bookViews>
  <sheets>
    <sheet name="目录" sheetId="2" r:id="rId1"/>
    <sheet name="1.一般公共预算收入预算" sheetId="11" r:id="rId2"/>
    <sheet name="2.一般公共预算支出" sheetId="12" r:id="rId3"/>
    <sheet name="3.一般公共预算支出 (本级)" sheetId="13" r:id="rId4"/>
    <sheet name="4.本级基本支出预算（政府经济分类）" sheetId="14" r:id="rId5"/>
    <sheet name="5.政府预算支出经济分类表" sheetId="15" r:id="rId6"/>
    <sheet name="6.政府债务限额余额" sheetId="7" r:id="rId7"/>
    <sheet name="7.县对下一般转移" sheetId="8" r:id="rId8"/>
    <sheet name="8.县对下专项转移支付分地区" sheetId="9" r:id="rId9"/>
    <sheet name="9.县对下专项转移支付分项目" sheetId="10" r:id="rId10"/>
  </sheets>
  <externalReferences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</externalReferences>
  <definedNames>
    <definedName name="\q">[1]国家!#REF!</definedName>
    <definedName name="\z">[2]中央!#REF!</definedName>
    <definedName name="_xlnm._FilterDatabase" hidden="1">#REF!</definedName>
    <definedName name="_Order1" hidden="1">255</definedName>
    <definedName name="_Order2" hidden="1">255</definedName>
    <definedName name="a">#REF!</definedName>
    <definedName name="aa">#REF!</definedName>
    <definedName name="aaa">[2]中央!#REF!</definedName>
    <definedName name="aaaagfdsafsd">#N/A</definedName>
    <definedName name="ABC">#REF!</definedName>
    <definedName name="ABD">#REF!</definedName>
    <definedName name="addsdsads">#N/A</definedName>
    <definedName name="adsafs">#N/A</definedName>
    <definedName name="adsdsaas">#N/A</definedName>
    <definedName name="agasdgaksdk">#N/A</definedName>
    <definedName name="agsdsawae">#N/A</definedName>
    <definedName name="ajgfdajfajd">#N/A</definedName>
    <definedName name="asda">#N/A</definedName>
    <definedName name="asdfas">#N/A</definedName>
    <definedName name="asdfasf">#N/A</definedName>
    <definedName name="asdfkaskfda">#N/A</definedName>
    <definedName name="asdg\">#N/A</definedName>
    <definedName name="asdga">#N/A</definedName>
    <definedName name="asdgadsf">#N/A</definedName>
    <definedName name="asdgadsfa">#N/A</definedName>
    <definedName name="asdgas">#N/A</definedName>
    <definedName name="asdgasdfc">#N/A</definedName>
    <definedName name="asdgasfd">#N/A</definedName>
    <definedName name="asdgf">#N/A</definedName>
    <definedName name="asdgfdsafa">#N/A</definedName>
    <definedName name="asdgha">#N/A</definedName>
    <definedName name="asfdfdsfdsg">#N/A</definedName>
    <definedName name="asfdfdw">#N/A</definedName>
    <definedName name="asfsfga">#N/A</definedName>
    <definedName name="asgafaf">#N/A</definedName>
    <definedName name="asgasfda">#N/A</definedName>
    <definedName name="asgasfdaf">#N/A</definedName>
    <definedName name="asgasfdsad">#N/A</definedName>
    <definedName name="asjfda">#N/A</definedName>
    <definedName name="b">#N/A</definedName>
    <definedName name="bbbb">#REF!</definedName>
    <definedName name="county">#REF!</definedName>
    <definedName name="d">#N/A</definedName>
    <definedName name="da">#N/A</definedName>
    <definedName name="dadaf">#N/A</definedName>
    <definedName name="dads">#N/A</definedName>
    <definedName name="daggaga">#N/A</definedName>
    <definedName name="dasdfasd">#N/A</definedName>
    <definedName name="data">#REF!</definedName>
    <definedName name="Database" hidden="1">#REF!</definedName>
    <definedName name="database2">#REF!</definedName>
    <definedName name="database3">#REF!</definedName>
    <definedName name="dd">#N/A</definedName>
    <definedName name="ddad">#N/A</definedName>
    <definedName name="ddagagsgdsa">#N/A</definedName>
    <definedName name="dddsaga">#N/A</definedName>
    <definedName name="dddsagsa">#N/A</definedName>
    <definedName name="ddsadafs">#N/A</definedName>
    <definedName name="ddsass">#N/A</definedName>
    <definedName name="ddydhg">#N/A</definedName>
    <definedName name="dfadfsfds">#N/A</definedName>
    <definedName name="dfadsaf">#N/A</definedName>
    <definedName name="dfadsas">#N/A</definedName>
    <definedName name="dfasfw">#N/A</definedName>
    <definedName name="dfasggasf">#N/A</definedName>
    <definedName name="dfaxc">#N/A</definedName>
    <definedName name="dfgh">#N/A</definedName>
    <definedName name="dfghdhj">#N/A</definedName>
    <definedName name="dfgsdf">#N/A</definedName>
    <definedName name="dfh">#N/A</definedName>
    <definedName name="dfhgkj">#N/A</definedName>
    <definedName name="dfj">#N/A</definedName>
    <definedName name="dfjajsfd">#N/A</definedName>
    <definedName name="dfwaa">#N/A</definedName>
    <definedName name="dgadsfd">#N/A</definedName>
    <definedName name="dgafk">#N/A</definedName>
    <definedName name="dgafsj">#N/A</definedName>
    <definedName name="dgah">#N/A</definedName>
    <definedName name="dgasdfa">#N/A</definedName>
    <definedName name="dgasdhf">#N/A</definedName>
    <definedName name="dgh">#N/A</definedName>
    <definedName name="dghadfha">#N/A</definedName>
    <definedName name="dghadhf">#N/A</definedName>
    <definedName name="dgkgfkdsafka">#N/A</definedName>
    <definedName name="dh">#N/A</definedName>
    <definedName name="dj">#N/A</definedName>
    <definedName name="djfadsjf">#N/A</definedName>
    <definedName name="djfajdsf">#N/A</definedName>
    <definedName name="djfajdsfj">#N/A</definedName>
    <definedName name="djfjadsfja">#N/A</definedName>
    <definedName name="djfjadsjfw">#N/A</definedName>
    <definedName name="djfjdafjas">#N/A</definedName>
    <definedName name="djfjdafsja">#N/A</definedName>
    <definedName name="djfjdsafjs">#N/A</definedName>
    <definedName name="djfjdsaj">#N/A</definedName>
    <definedName name="djjdjjd">#N/A</definedName>
    <definedName name="djjjafjas">#N/A</definedName>
    <definedName name="djllfjasfd">#N/A</definedName>
    <definedName name="drafd">#N/A</definedName>
    <definedName name="dsaasagf">#N/A</definedName>
    <definedName name="dsadsadsa">#N/A</definedName>
    <definedName name="dsadsafag">#N/A</definedName>
    <definedName name="dsadshf">#N/A</definedName>
    <definedName name="dsafdfdgas">#N/A</definedName>
    <definedName name="dsafdfdsfds">#N/A</definedName>
    <definedName name="dsafdsafdsa">#N/A</definedName>
    <definedName name="dsaffdsa">#N/A</definedName>
    <definedName name="dsagagw">#N/A</definedName>
    <definedName name="dsagas">#N/A</definedName>
    <definedName name="dsagasfwq">#N/A</definedName>
    <definedName name="dsagqf">#N/A</definedName>
    <definedName name="dsccc">#N/A</definedName>
    <definedName name="dsdaa">#N/A</definedName>
    <definedName name="dsdsaddsa">#N/A</definedName>
    <definedName name="dsdsagggf">#N/A</definedName>
    <definedName name="dsfacx">#N/A</definedName>
    <definedName name="dsfag">#N/A</definedName>
    <definedName name="dsfasf">#N/A</definedName>
    <definedName name="dsfdcc">#N/A</definedName>
    <definedName name="dsfdsaga">#N/A</definedName>
    <definedName name="dsffadsgad">#N/A</definedName>
    <definedName name="dsffdsafdas">#N/A</definedName>
    <definedName name="dsfggsa">#N/A</definedName>
    <definedName name="dsfgh">#N/A</definedName>
    <definedName name="dsfgs">#N/A</definedName>
    <definedName name="dsfkadskf">#N/A</definedName>
    <definedName name="dsfwfxx">#N/A</definedName>
    <definedName name="dsgadsfa">#N/A</definedName>
    <definedName name="dsgafsafd">#N/A</definedName>
    <definedName name="dsgagas">#N/A</definedName>
    <definedName name="dsgasdf">#N/A</definedName>
    <definedName name="dsgdas">#N/A</definedName>
    <definedName name="dsgdsagfdsag">#N/A</definedName>
    <definedName name="dsggasfd">#N/A</definedName>
    <definedName name="dsggassddd">#N/A</definedName>
    <definedName name="dsgh">#N/A</definedName>
    <definedName name="dsjgakdsf">#N/A</definedName>
    <definedName name="dssasaww">#N/A</definedName>
    <definedName name="e">#N/A</definedName>
    <definedName name="f">#N/A</definedName>
    <definedName name="fdsafdsafdsa">#N/A</definedName>
    <definedName name="fdsafdsafdsfdsa">#N/A</definedName>
    <definedName name="fdsafdsfdsafdsa">#N/A</definedName>
    <definedName name="fdsfdsafdcdx">#N/A</definedName>
    <definedName name="fdsfdsafdfdsa">#N/A</definedName>
    <definedName name="ffdfdsaafds">#N/A</definedName>
    <definedName name="fg">#N/A</definedName>
    <definedName name="fgdh">#N/A</definedName>
    <definedName name="fgj">#N/A</definedName>
    <definedName name="fgjd">#N/A</definedName>
    <definedName name="fgjk">#N/A</definedName>
    <definedName name="fhdjk">#N/A</definedName>
    <definedName name="fjafjs">#N/A</definedName>
    <definedName name="fjajsfdja">#N/A</definedName>
    <definedName name="fjdajsdjfa">#N/A</definedName>
    <definedName name="fjjafsjaj">#N/A</definedName>
    <definedName name="fjk">#N/A</definedName>
    <definedName name="fsa">#N/A</definedName>
    <definedName name="fsafffdsfdsa">#N/A</definedName>
    <definedName name="fsafsdfdsa">#N/A</definedName>
    <definedName name="g">#N/A</definedName>
    <definedName name="gadsfawe">#N/A</definedName>
    <definedName name="gafsafas">#N/A</definedName>
    <definedName name="gagssd">#N/A</definedName>
    <definedName name="gasdgfasgas">#N/A</definedName>
    <definedName name="gfagajfas">#N/A</definedName>
    <definedName name="gfh">#N/A</definedName>
    <definedName name="ggasfdasf">#N/A</definedName>
    <definedName name="gggg">#N/A</definedName>
    <definedName name="ggggggggg">#N/A</definedName>
    <definedName name="gh">#N/A</definedName>
    <definedName name="ghjk">#N/A</definedName>
    <definedName name="ghk">#N/A</definedName>
    <definedName name="gj">#N/A</definedName>
    <definedName name="gjhk">#N/A</definedName>
    <definedName name="gjk">#N/A</definedName>
    <definedName name="gjklh">#N/A</definedName>
    <definedName name="gxxe2003">'[3]P1012001'!$A$6:$E$117</definedName>
    <definedName name="gxxe20032">'[3]P1012001'!$A$6:$E$117</definedName>
    <definedName name="h">#N/A</definedName>
    <definedName name="hdfgh">#N/A</definedName>
    <definedName name="hg">#N/A</definedName>
    <definedName name="hgfh">#N/A</definedName>
    <definedName name="hgj">#N/A</definedName>
    <definedName name="hhfk">#N/A</definedName>
    <definedName name="hhhh">#REF!</definedName>
    <definedName name="hj">#N/A</definedName>
    <definedName name="hjhgj">#N/A</definedName>
    <definedName name="hjk">#N/A</definedName>
    <definedName name="hjkjhl">#N/A</definedName>
    <definedName name="hjkl">#N/A</definedName>
    <definedName name="hkjfgkjhkhj">#N/A</definedName>
    <definedName name="i">#N/A</definedName>
    <definedName name="j">#N/A</definedName>
    <definedName name="jdfajsfdj">#N/A</definedName>
    <definedName name="jdjfadsjf">#N/A</definedName>
    <definedName name="jgh">#N/A</definedName>
    <definedName name="jhgj">#N/A</definedName>
    <definedName name="jhkf">#N/A</definedName>
    <definedName name="jhkljl">#N/A</definedName>
    <definedName name="jjgajsdfjasd">#N/A</definedName>
    <definedName name="jjjjj">#N/A</definedName>
    <definedName name="jk">#N/A</definedName>
    <definedName name="jl">#N/A</definedName>
    <definedName name="jmjkhjkl">#N/A</definedName>
    <definedName name="k">#N/A</definedName>
    <definedName name="kdfkasj">#N/A</definedName>
    <definedName name="kg">#N/A</definedName>
    <definedName name="kgak">#N/A</definedName>
    <definedName name="kjhljk">#N/A</definedName>
    <definedName name="kjhluyi">#N/A</definedName>
    <definedName name="kjlhj">#N/A</definedName>
    <definedName name="kkkk">#REF!</definedName>
    <definedName name="l">#N/A</definedName>
    <definedName name="lkghjk">#N/A</definedName>
    <definedName name="lkjhh">#N/A</definedName>
    <definedName name="luil">#N/A</definedName>
    <definedName name="mmmm">#REF!</definedName>
    <definedName name="mmmmm">[4]基础编码!$H$2:$H$3</definedName>
    <definedName name="mmmmmm">[4]基础编码!$S$2:$S$9</definedName>
    <definedName name="Print_Area_MI">#REF!</definedName>
    <definedName name="_xlnm.Print_Titles" hidden="1">#REF!</definedName>
    <definedName name="Pub_t_Division">#REF!</definedName>
    <definedName name="saagasf">#N/A</definedName>
    <definedName name="sadfaffdas">#N/A</definedName>
    <definedName name="sadfas">#N/A</definedName>
    <definedName name="sadfasdf">#N/A</definedName>
    <definedName name="sadffdag">#N/A</definedName>
    <definedName name="sadgafasdd">#N/A</definedName>
    <definedName name="sadgafasfd">#N/A</definedName>
    <definedName name="sadgafsdwa">#N/A</definedName>
    <definedName name="sadgasfdwad">#N/A</definedName>
    <definedName name="sadgfsafda">#N/A</definedName>
    <definedName name="sadjfajfds">#N/A</definedName>
    <definedName name="sadsaga">#N/A</definedName>
    <definedName name="safdafsd">#N/A</definedName>
    <definedName name="saffdsafdsafds">#N/A</definedName>
    <definedName name="sagadfx">#N/A</definedName>
    <definedName name="sagafafd">#N/A</definedName>
    <definedName name="sagasdfasdf">#N/A</definedName>
    <definedName name="sdafg">#N/A</definedName>
    <definedName name="sdd">#N/A</definedName>
    <definedName name="sddfsadgas">#N/A</definedName>
    <definedName name="sdfadsfxf">#N/A</definedName>
    <definedName name="sdfas">#N/A</definedName>
    <definedName name="sdfascx">#N/A</definedName>
    <definedName name="sdfasdg">#N/A</definedName>
    <definedName name="sdfasdgas">#N/A</definedName>
    <definedName name="sdfasfdaga">#N/A</definedName>
    <definedName name="sdfdasdf">#N/A</definedName>
    <definedName name="sdfg">#N/A</definedName>
    <definedName name="sdfgs">#N/A</definedName>
    <definedName name="sdfkasfka">#N/A</definedName>
    <definedName name="sdfsdafaw">#N/A</definedName>
    <definedName name="sdgaasd">#N/A</definedName>
    <definedName name="sdgadsfasf">#N/A</definedName>
    <definedName name="sdgafs">#N/A</definedName>
    <definedName name="sdgasd">#N/A</definedName>
    <definedName name="sdgasdf">#N/A</definedName>
    <definedName name="sdgasdfasfd">#N/A</definedName>
    <definedName name="sdgasfa">#N/A</definedName>
    <definedName name="sdgdaga">#N/A</definedName>
    <definedName name="sdgdasfasdf">#N/A</definedName>
    <definedName name="sdgfdf">#N/A</definedName>
    <definedName name="sdgfw">#N/A</definedName>
    <definedName name="sdsaaa">#N/A</definedName>
    <definedName name="sdsfccxxx">#N/A</definedName>
    <definedName name="sfdg">#N/A</definedName>
    <definedName name="sfdsafdfdsa">#N/A</definedName>
    <definedName name="sfdsafdsaafds">#N/A</definedName>
    <definedName name="sfsadd">#N/A</definedName>
    <definedName name="sgafax">#N/A</definedName>
    <definedName name="sgafwa">#N/A</definedName>
    <definedName name="sgasdfasd">#N/A</definedName>
    <definedName name="sgasdfwf">#N/A</definedName>
    <definedName name="sgasfwa">#N/A</definedName>
    <definedName name="sgasgda">#N/A</definedName>
    <definedName name="sgdadsfwd">#N/A</definedName>
    <definedName name="sgdfg">#N/A</definedName>
    <definedName name="sgdh">#N/A</definedName>
    <definedName name="shgd">#N/A</definedName>
    <definedName name="ssfafag">#N/A</definedName>
    <definedName name="try">#N/A</definedName>
    <definedName name="uyi">#N/A</definedName>
    <definedName name="啊啊">#REF!</definedName>
    <definedName name="啊是的">#REF!</definedName>
    <definedName name="财政供养">#REF!</definedName>
    <definedName name="处室">#REF!</definedName>
    <definedName name="大多数">[5]Sheet2!$A$15</definedName>
    <definedName name="地区名称">#REF!</definedName>
    <definedName name="飞过海">[6]评估结果汇总表!$C$4</definedName>
    <definedName name="勾画">#REF!</definedName>
    <definedName name="还有">#REF!</definedName>
    <definedName name="汇率">#REF!</definedName>
    <definedName name="汇总">#N/A</definedName>
    <definedName name="基金处室">#REF!</definedName>
    <definedName name="基金金额">#REF!</definedName>
    <definedName name="基金科目">#REF!</definedName>
    <definedName name="基金类型">#REF!</definedName>
    <definedName name="金额">#REF!</definedName>
    <definedName name="전">#REF!</definedName>
    <definedName name="주택사업본부">#REF!</definedName>
    <definedName name="科目">#REF!</definedName>
    <definedName name="철구사업본부">#REF!</definedName>
    <definedName name="类型">#REF!</definedName>
    <definedName name="培训考核">#REF!</definedName>
    <definedName name="培训类别">#REF!</definedName>
    <definedName name="培训形式">#REF!</definedName>
    <definedName name="全额差额比例">'[7]C01-1'!#REF!</definedName>
    <definedName name="生产列1">#REF!</definedName>
    <definedName name="生产列11">#REF!</definedName>
    <definedName name="生产列15">#REF!</definedName>
    <definedName name="生产列16">#REF!</definedName>
    <definedName name="生产列17">#REF!</definedName>
    <definedName name="生产列19">#REF!</definedName>
    <definedName name="生产列2">#REF!</definedName>
    <definedName name="生产列20">#REF!</definedName>
    <definedName name="生产列3">#REF!</definedName>
    <definedName name="生产列4">#REF!</definedName>
    <definedName name="生产列5">#REF!</definedName>
    <definedName name="生产列6">#REF!</definedName>
    <definedName name="生产列7">#REF!</definedName>
    <definedName name="生产列8">#REF!</definedName>
    <definedName name="生产列9">#REF!</definedName>
    <definedName name="生产期">#REF!</definedName>
    <definedName name="生产期1">#REF!</definedName>
    <definedName name="生产期11">#REF!</definedName>
    <definedName name="生产期123">#REF!</definedName>
    <definedName name="生产期15">#REF!</definedName>
    <definedName name="生产期16">#REF!</definedName>
    <definedName name="生产期17">#REF!</definedName>
    <definedName name="生产期19">#REF!</definedName>
    <definedName name="生产期2">#REF!</definedName>
    <definedName name="生产期20">#REF!</definedName>
    <definedName name="生产期3">#REF!</definedName>
    <definedName name="生产期4">#REF!</definedName>
    <definedName name="生产期5">#REF!</definedName>
    <definedName name="生产期6">#REF!</definedName>
    <definedName name="生产期7">#REF!</definedName>
    <definedName name="生产期8">#REF!</definedName>
    <definedName name="生产期9">#REF!</definedName>
    <definedName name="省级收入">#REF!</definedName>
    <definedName name="四季度">'[8]C01-1'!#REF!</definedName>
    <definedName name="位次d">[9]四月份月报!#REF!</definedName>
    <definedName name="性别">[4]基础编码!$H$2:$H$3</definedName>
    <definedName name="学历">[4]基础编码!$S$2:$S$9</definedName>
    <definedName name="支出">'[10]P1012001'!$A$6:$E$117</definedName>
    <definedName name="_xlnm.Print_Titles" localSheetId="0">目录!$1:$1</definedName>
    <definedName name="Z_F3E756D0_37BF_413B_B4A8_93A201DE2E9C_.wvu.PrintTitles" hidden="1">#REF!</definedName>
    <definedName name="\q" localSheetId="0">[1]国家!#REF!</definedName>
    <definedName name="\z" localSheetId="0">[2]中央!#REF!</definedName>
    <definedName name="__xlfn.COUNTIFS" hidden="1">#NAME?</definedName>
    <definedName name="__xlfn.SUMIFS" hidden="1">#NAME?</definedName>
    <definedName name="_xlnm._FilterDatabase" localSheetId="0" hidden="1">#REF!</definedName>
    <definedName name="a" localSheetId="0">#REF!</definedName>
    <definedName name="aa" localSheetId="0">#REF!</definedName>
    <definedName name="aaa" localSheetId="0">[2]中央!#REF!</definedName>
    <definedName name="ABC" localSheetId="0">#REF!</definedName>
    <definedName name="ABD" localSheetId="0">#REF!</definedName>
    <definedName name="bbbb" localSheetId="0">#REF!</definedName>
    <definedName name="county" localSheetId="0">#REF!</definedName>
    <definedName name="data" localSheetId="0">#REF!</definedName>
    <definedName name="Database" localSheetId="0" hidden="1">#REF!</definedName>
    <definedName name="database2" localSheetId="0">#REF!</definedName>
    <definedName name="database3" localSheetId="0">#REF!</definedName>
    <definedName name="hhhh" localSheetId="0">#REF!</definedName>
    <definedName name="kkkk" localSheetId="0">#REF!</definedName>
    <definedName name="mmmm" localSheetId="0">#REF!</definedName>
    <definedName name="mmmmm" localSheetId="0">[11]基础编码!$H$2:$H$3</definedName>
    <definedName name="mmmmmm" localSheetId="0">[11]基础编码!$S$2:$S$9</definedName>
    <definedName name="Print_Area_MI" localSheetId="0">#REF!</definedName>
    <definedName name="Pub_t_Division" localSheetId="0">#REF!</definedName>
    <definedName name="QWERTY">#REF!</definedName>
    <definedName name="啊啊" localSheetId="0">#REF!</definedName>
    <definedName name="啊是的" localSheetId="0">#REF!</definedName>
    <definedName name="财政供养" localSheetId="0">#REF!</definedName>
    <definedName name="处室" localSheetId="0">#REF!</definedName>
    <definedName name="大多数" localSheetId="0">[5]Sheet2!$A$15</definedName>
    <definedName name="地区名称" localSheetId="0">#REF!</definedName>
    <definedName name="飞过海" localSheetId="0">[6]评估结果汇总表!$C$4</definedName>
    <definedName name="勾画" localSheetId="0">#REF!</definedName>
    <definedName name="还有" localSheetId="0">#REF!</definedName>
    <definedName name="汇率" localSheetId="0">#REF!</definedName>
    <definedName name="基金处室" localSheetId="0">#REF!</definedName>
    <definedName name="基金金额" localSheetId="0">#REF!</definedName>
    <definedName name="基金科目" localSheetId="0">#REF!</definedName>
    <definedName name="基金类型" localSheetId="0">#REF!</definedName>
    <definedName name="金额" localSheetId="0">#REF!</definedName>
    <definedName name="전" localSheetId="0">#REF!</definedName>
    <definedName name="주택사업본부" localSheetId="0">#REF!</definedName>
    <definedName name="科目" localSheetId="0">#REF!</definedName>
    <definedName name="철구사업본부" localSheetId="0">#REF!</definedName>
    <definedName name="类型" localSheetId="0">#REF!</definedName>
    <definedName name="培训考核" localSheetId="0">#REF!</definedName>
    <definedName name="培训类别" localSheetId="0">#REF!</definedName>
    <definedName name="培训形式" localSheetId="0">#REF!</definedName>
    <definedName name="全额差额比例" localSheetId="0">'[7]C01-1'!#REF!</definedName>
    <definedName name="生产列1" localSheetId="0">#REF!</definedName>
    <definedName name="生产列11" localSheetId="0">#REF!</definedName>
    <definedName name="生产列15" localSheetId="0">#REF!</definedName>
    <definedName name="生产列16" localSheetId="0">#REF!</definedName>
    <definedName name="生产列17" localSheetId="0">#REF!</definedName>
    <definedName name="生产列19" localSheetId="0">#REF!</definedName>
    <definedName name="生产列2" localSheetId="0">#REF!</definedName>
    <definedName name="生产列20" localSheetId="0">#REF!</definedName>
    <definedName name="生产列3" localSheetId="0">#REF!</definedName>
    <definedName name="生产列4" localSheetId="0">#REF!</definedName>
    <definedName name="生产列5" localSheetId="0">#REF!</definedName>
    <definedName name="生产列6" localSheetId="0">#REF!</definedName>
    <definedName name="生产列7" localSheetId="0">#REF!</definedName>
    <definedName name="生产列8" localSheetId="0">#REF!</definedName>
    <definedName name="生产列9" localSheetId="0">#REF!</definedName>
    <definedName name="生产期" localSheetId="0">#REF!</definedName>
    <definedName name="生产期1" localSheetId="0">#REF!</definedName>
    <definedName name="生产期11" localSheetId="0">#REF!</definedName>
    <definedName name="生产期123" localSheetId="0">#REF!</definedName>
    <definedName name="生产期15" localSheetId="0">#REF!</definedName>
    <definedName name="生产期16" localSheetId="0">#REF!</definedName>
    <definedName name="生产期17" localSheetId="0">#REF!</definedName>
    <definedName name="生产期19" localSheetId="0">#REF!</definedName>
    <definedName name="生产期2" localSheetId="0">#REF!</definedName>
    <definedName name="生产期20" localSheetId="0">#REF!</definedName>
    <definedName name="生产期3" localSheetId="0">#REF!</definedName>
    <definedName name="生产期4" localSheetId="0">#REF!</definedName>
    <definedName name="生产期5" localSheetId="0">#REF!</definedName>
    <definedName name="生产期6" localSheetId="0">#REF!</definedName>
    <definedName name="生产期7" localSheetId="0">#REF!</definedName>
    <definedName name="生产期8" localSheetId="0">#REF!</definedName>
    <definedName name="生产期9" localSheetId="0">#REF!</definedName>
    <definedName name="省级收入" localSheetId="0">#REF!</definedName>
    <definedName name="四季度" localSheetId="0">'[8]C01-1'!#REF!</definedName>
    <definedName name="位次d" localSheetId="0">[9]四月份月报!#REF!</definedName>
    <definedName name="性别" localSheetId="0">[11]基础编码!$H$2:$H$3</definedName>
    <definedName name="学历" localSheetId="0">[11]基础编码!$S$2:$S$9</definedName>
    <definedName name="_xlnm.Print_Area" localSheetId="0">目录!$A$1:$A$12</definedName>
    <definedName name="_xlnm.Print_Area" hidden="1">#REF!</definedName>
    <definedName name="Z_F3E756D0_37BF_413B_B4A8_93A201DE2E9C_.wvu.PrintTitles" localSheetId="7" hidden="1">#REF!</definedName>
    <definedName name="_xlnm._FilterDatabase" localSheetId="7" hidden="1">#REF!</definedName>
    <definedName name="a" localSheetId="7">#REF!</definedName>
    <definedName name="aa" localSheetId="7">#REF!</definedName>
    <definedName name="ABC" localSheetId="7">#REF!</definedName>
    <definedName name="ABD" localSheetId="7">#REF!</definedName>
    <definedName name="bbbb" localSheetId="7">#REF!</definedName>
    <definedName name="county" localSheetId="7">#REF!</definedName>
    <definedName name="data" localSheetId="7">#REF!</definedName>
    <definedName name="Database" localSheetId="7" hidden="1">#REF!</definedName>
    <definedName name="database2" localSheetId="7">#REF!</definedName>
    <definedName name="database3" localSheetId="7">#REF!</definedName>
    <definedName name="hhhh" localSheetId="7">#REF!</definedName>
    <definedName name="kkkk" localSheetId="7">#REF!</definedName>
    <definedName name="mmmm" localSheetId="7">#REF!</definedName>
    <definedName name="mmmmm" localSheetId="7">[12]基础编码!$H$2:$H$3</definedName>
    <definedName name="mmmmmm" localSheetId="7">[12]基础编码!$S$2:$S$9</definedName>
    <definedName name="Print_Area_MI" localSheetId="7">#REF!</definedName>
    <definedName name="Pub_t_Division" localSheetId="7">#REF!</definedName>
    <definedName name="QWERTY" localSheetId="7">#REF!</definedName>
    <definedName name="啊啊" localSheetId="7">#REF!</definedName>
    <definedName name="啊是的" localSheetId="7">#REF!</definedName>
    <definedName name="财政供养" localSheetId="7">#REF!</definedName>
    <definedName name="处室" localSheetId="7">#REF!</definedName>
    <definedName name="地区名称" localSheetId="7">#REF!</definedName>
    <definedName name="勾画" localSheetId="7">#REF!</definedName>
    <definedName name="还有" localSheetId="7">#REF!</definedName>
    <definedName name="汇率" localSheetId="7">#REF!</definedName>
    <definedName name="基金处室" localSheetId="7">#REF!</definedName>
    <definedName name="基金金额" localSheetId="7">#REF!</definedName>
    <definedName name="基金科目" localSheetId="7">#REF!</definedName>
    <definedName name="基金类型" localSheetId="7">#REF!</definedName>
    <definedName name="金额" localSheetId="7">#REF!</definedName>
    <definedName name="전" localSheetId="7">#REF!</definedName>
    <definedName name="주택사업본부" localSheetId="7">#REF!</definedName>
    <definedName name="科目" localSheetId="7">#REF!</definedName>
    <definedName name="철구사업본부" localSheetId="7">#REF!</definedName>
    <definedName name="类型" localSheetId="7">#REF!</definedName>
    <definedName name="培训考核" localSheetId="7">#REF!</definedName>
    <definedName name="培训类别" localSheetId="7">#REF!</definedName>
    <definedName name="培训形式" localSheetId="7">#REF!</definedName>
    <definedName name="生产列1" localSheetId="7">#REF!</definedName>
    <definedName name="生产列11" localSheetId="7">#REF!</definedName>
    <definedName name="生产列15" localSheetId="7">#REF!</definedName>
    <definedName name="生产列16" localSheetId="7">#REF!</definedName>
    <definedName name="生产列17" localSheetId="7">#REF!</definedName>
    <definedName name="生产列19" localSheetId="7">#REF!</definedName>
    <definedName name="生产列2" localSheetId="7">#REF!</definedName>
    <definedName name="生产列20" localSheetId="7">#REF!</definedName>
    <definedName name="生产列3" localSheetId="7">#REF!</definedName>
    <definedName name="生产列4" localSheetId="7">#REF!</definedName>
    <definedName name="生产列5" localSheetId="7">#REF!</definedName>
    <definedName name="生产列6" localSheetId="7">#REF!</definedName>
    <definedName name="生产列7" localSheetId="7">#REF!</definedName>
    <definedName name="生产列8" localSheetId="7">#REF!</definedName>
    <definedName name="生产列9" localSheetId="7">#REF!</definedName>
    <definedName name="生产期" localSheetId="7">#REF!</definedName>
    <definedName name="生产期1" localSheetId="7">#REF!</definedName>
    <definedName name="生产期11" localSheetId="7">#REF!</definedName>
    <definedName name="生产期123" localSheetId="7">#REF!</definedName>
    <definedName name="生产期15" localSheetId="7">#REF!</definedName>
    <definedName name="生产期16" localSheetId="7">#REF!</definedName>
    <definedName name="生产期17" localSheetId="7">#REF!</definedName>
    <definedName name="生产期19" localSheetId="7">#REF!</definedName>
    <definedName name="生产期2" localSheetId="7">#REF!</definedName>
    <definedName name="生产期20" localSheetId="7">#REF!</definedName>
    <definedName name="生产期3" localSheetId="7">#REF!</definedName>
    <definedName name="生产期4" localSheetId="7">#REF!</definedName>
    <definedName name="生产期5" localSheetId="7">#REF!</definedName>
    <definedName name="生产期6" localSheetId="7">#REF!</definedName>
    <definedName name="生产期7" localSheetId="7">#REF!</definedName>
    <definedName name="生产期8" localSheetId="7">#REF!</definedName>
    <definedName name="生产期9" localSheetId="7">#REF!</definedName>
    <definedName name="省级收入" localSheetId="7">#REF!</definedName>
    <definedName name="性别" localSheetId="7">[12]基础编码!$H$2:$H$3</definedName>
    <definedName name="学历" localSheetId="7">[12]基础编码!$S$2:$S$9</definedName>
    <definedName name="_xlnm.Print_Area" localSheetId="7">'7.县对下一般转移'!$A$1:$B$59</definedName>
    <definedName name="_xlnm.Print_Titles" localSheetId="7">'7.县对下一般转移'!$1:$3</definedName>
    <definedName name="_xlnm._FilterDatabase" localSheetId="8" hidden="1">#REF!</definedName>
    <definedName name="a" localSheetId="8">#REF!</definedName>
    <definedName name="aa" localSheetId="8">#REF!</definedName>
    <definedName name="ABC" localSheetId="8">#REF!</definedName>
    <definedName name="ABD" localSheetId="8">#REF!</definedName>
    <definedName name="bbbb" localSheetId="8">#REF!</definedName>
    <definedName name="county" localSheetId="8">#REF!</definedName>
    <definedName name="data" localSheetId="8">#REF!</definedName>
    <definedName name="Database" localSheetId="8" hidden="1">#REF!</definedName>
    <definedName name="database2" localSheetId="8">#REF!</definedName>
    <definedName name="database3" localSheetId="8">#REF!</definedName>
    <definedName name="hhhh" localSheetId="8">#REF!</definedName>
    <definedName name="kkkk" localSheetId="8">#REF!</definedName>
    <definedName name="mmmm" localSheetId="8">#REF!</definedName>
    <definedName name="mmmmm" localSheetId="8">[13]基础编码!$H$2:$H$3</definedName>
    <definedName name="mmmmmm" localSheetId="8">[13]基础编码!$S$2:$S$9</definedName>
    <definedName name="Print_Area_MI" localSheetId="8">#REF!</definedName>
    <definedName name="Pub_t_Division" localSheetId="8">#REF!</definedName>
    <definedName name="QWERTY" localSheetId="8">#REF!</definedName>
    <definedName name="啊啊" localSheetId="8">#REF!</definedName>
    <definedName name="啊是的" localSheetId="8">#REF!</definedName>
    <definedName name="财政供养" localSheetId="8">#REF!</definedName>
    <definedName name="处室" localSheetId="8">#REF!</definedName>
    <definedName name="地区名称" localSheetId="8">#REF!</definedName>
    <definedName name="勾画" localSheetId="8">#REF!</definedName>
    <definedName name="还有" localSheetId="8">#REF!</definedName>
    <definedName name="汇率" localSheetId="8">#REF!</definedName>
    <definedName name="基金处室" localSheetId="8">#REF!</definedName>
    <definedName name="基金金额" localSheetId="8">#REF!</definedName>
    <definedName name="基金科目" localSheetId="8">#REF!</definedName>
    <definedName name="基金类型" localSheetId="8">#REF!</definedName>
    <definedName name="金额" localSheetId="8">#REF!</definedName>
    <definedName name="전" localSheetId="8">#REF!</definedName>
    <definedName name="주택사업본부" localSheetId="8">#REF!</definedName>
    <definedName name="科目" localSheetId="8">#REF!</definedName>
    <definedName name="철구사업본부" localSheetId="8">#REF!</definedName>
    <definedName name="类型" localSheetId="8">#REF!</definedName>
    <definedName name="培训考核" localSheetId="8">#REF!</definedName>
    <definedName name="培训类别" localSheetId="8">#REF!</definedName>
    <definedName name="培训形式" localSheetId="8">#REF!</definedName>
    <definedName name="生产列1" localSheetId="8">#REF!</definedName>
    <definedName name="生产列11" localSheetId="8">#REF!</definedName>
    <definedName name="生产列15" localSheetId="8">#REF!</definedName>
    <definedName name="生产列16" localSheetId="8">#REF!</definedName>
    <definedName name="生产列17" localSheetId="8">#REF!</definedName>
    <definedName name="生产列19" localSheetId="8">#REF!</definedName>
    <definedName name="生产列2" localSheetId="8">#REF!</definedName>
    <definedName name="生产列20" localSheetId="8">#REF!</definedName>
    <definedName name="生产列3" localSheetId="8">#REF!</definedName>
    <definedName name="生产列4" localSheetId="8">#REF!</definedName>
    <definedName name="生产列5" localSheetId="8">#REF!</definedName>
    <definedName name="生产列6" localSheetId="8">#REF!</definedName>
    <definedName name="生产列7" localSheetId="8">#REF!</definedName>
    <definedName name="生产列8" localSheetId="8">#REF!</definedName>
    <definedName name="生产列9" localSheetId="8">#REF!</definedName>
    <definedName name="生产期" localSheetId="8">#REF!</definedName>
    <definedName name="生产期1" localSheetId="8">#REF!</definedName>
    <definedName name="生产期11" localSheetId="8">#REF!</definedName>
    <definedName name="生产期123" localSheetId="8">#REF!</definedName>
    <definedName name="生产期15" localSheetId="8">#REF!</definedName>
    <definedName name="生产期16" localSheetId="8">#REF!</definedName>
    <definedName name="生产期17" localSheetId="8">#REF!</definedName>
    <definedName name="生产期19" localSheetId="8">#REF!</definedName>
    <definedName name="生产期2" localSheetId="8">#REF!</definedName>
    <definedName name="生产期20" localSheetId="8">#REF!</definedName>
    <definedName name="生产期3" localSheetId="8">#REF!</definedName>
    <definedName name="生产期4" localSheetId="8">#REF!</definedName>
    <definedName name="生产期5" localSheetId="8">#REF!</definedName>
    <definedName name="生产期6" localSheetId="8">#REF!</definedName>
    <definedName name="生产期7" localSheetId="8">#REF!</definedName>
    <definedName name="生产期8" localSheetId="8">#REF!</definedName>
    <definedName name="生产期9" localSheetId="8">#REF!</definedName>
    <definedName name="省级收入" localSheetId="8">#REF!</definedName>
    <definedName name="性别" localSheetId="8">[13]基础编码!$H$2:$H$3</definedName>
    <definedName name="学历" localSheetId="8">[13]基础编码!$S$2:$S$9</definedName>
    <definedName name="_xlnm._FilterDatabase" localSheetId="9" hidden="1">'9.县对下专项转移支付分项目'!$A$1:$B$3</definedName>
    <definedName name="_xlnm.Print_Titles" localSheetId="9">'9.县对下专项转移支付分项目'!$2:$3</definedName>
    <definedName name="_xlnm._FilterDatabase" localSheetId="1" hidden="1">#REF!</definedName>
    <definedName name="a" localSheetId="1">#REF!</definedName>
    <definedName name="aa" localSheetId="1">#REF!</definedName>
    <definedName name="ABC" localSheetId="1">#REF!</definedName>
    <definedName name="ABD" localSheetId="1">#REF!</definedName>
    <definedName name="bbbb" localSheetId="1">#REF!</definedName>
    <definedName name="county" localSheetId="1">#REF!</definedName>
    <definedName name="data" localSheetId="1">#REF!</definedName>
    <definedName name="Database" localSheetId="1" hidden="1">#REF!</definedName>
    <definedName name="database2" localSheetId="1">#REF!</definedName>
    <definedName name="database3" localSheetId="1">#REF!</definedName>
    <definedName name="hhhh" localSheetId="1">#REF!</definedName>
    <definedName name="kkkk" localSheetId="1">#REF!</definedName>
    <definedName name="mmmm" localSheetId="1">#REF!</definedName>
    <definedName name="Print_Area_MI" localSheetId="1">#REF!</definedName>
    <definedName name="Pub_t_Division" localSheetId="1">#REF!</definedName>
    <definedName name="啊啊" localSheetId="1">#REF!</definedName>
    <definedName name="啊是的" localSheetId="1">#REF!</definedName>
    <definedName name="财政供养" localSheetId="1">#REF!</definedName>
    <definedName name="处室" localSheetId="1">#REF!</definedName>
    <definedName name="地区名称" localSheetId="1">#REF!</definedName>
    <definedName name="勾画" localSheetId="1">#REF!</definedName>
    <definedName name="还有" localSheetId="1">#REF!</definedName>
    <definedName name="汇率" localSheetId="1">#REF!</definedName>
    <definedName name="基金处室" localSheetId="1">#REF!</definedName>
    <definedName name="基金金额" localSheetId="1">#REF!</definedName>
    <definedName name="基金科目" localSheetId="1">#REF!</definedName>
    <definedName name="基金类型" localSheetId="1">#REF!</definedName>
    <definedName name="金额" localSheetId="1">#REF!</definedName>
    <definedName name="전" localSheetId="1">#REF!</definedName>
    <definedName name="주택사업본부" localSheetId="1">#REF!</definedName>
    <definedName name="科目" localSheetId="1">#REF!</definedName>
    <definedName name="철구사업본부" localSheetId="1">#REF!</definedName>
    <definedName name="类型" localSheetId="1">#REF!</definedName>
    <definedName name="培训考核" localSheetId="1">#REF!</definedName>
    <definedName name="培训类别" localSheetId="1">#REF!</definedName>
    <definedName name="培训形式" localSheetId="1">#REF!</definedName>
    <definedName name="生产列1" localSheetId="1">#REF!</definedName>
    <definedName name="生产列11" localSheetId="1">#REF!</definedName>
    <definedName name="生产列15" localSheetId="1">#REF!</definedName>
    <definedName name="生产列16" localSheetId="1">#REF!</definedName>
    <definedName name="生产列17" localSheetId="1">#REF!</definedName>
    <definedName name="生产列19" localSheetId="1">#REF!</definedName>
    <definedName name="生产列2" localSheetId="1">#REF!</definedName>
    <definedName name="生产列20" localSheetId="1">#REF!</definedName>
    <definedName name="生产列3" localSheetId="1">#REF!</definedName>
    <definedName name="生产列4" localSheetId="1">#REF!</definedName>
    <definedName name="生产列5" localSheetId="1">#REF!</definedName>
    <definedName name="生产列6" localSheetId="1">#REF!</definedName>
    <definedName name="生产列7" localSheetId="1">#REF!</definedName>
    <definedName name="生产列8" localSheetId="1">#REF!</definedName>
    <definedName name="生产列9" localSheetId="1">#REF!</definedName>
    <definedName name="生产期" localSheetId="1">#REF!</definedName>
    <definedName name="生产期1" localSheetId="1">#REF!</definedName>
    <definedName name="生产期11" localSheetId="1">#REF!</definedName>
    <definedName name="生产期123" localSheetId="1">#REF!</definedName>
    <definedName name="生产期15" localSheetId="1">#REF!</definedName>
    <definedName name="生产期16" localSheetId="1">#REF!</definedName>
    <definedName name="生产期17" localSheetId="1">#REF!</definedName>
    <definedName name="生产期19" localSheetId="1">#REF!</definedName>
    <definedName name="生产期2" localSheetId="1">#REF!</definedName>
    <definedName name="生产期20" localSheetId="1">#REF!</definedName>
    <definedName name="生产期3" localSheetId="1">#REF!</definedName>
    <definedName name="生产期4" localSheetId="1">#REF!</definedName>
    <definedName name="生产期5" localSheetId="1">#REF!</definedName>
    <definedName name="生产期6" localSheetId="1">#REF!</definedName>
    <definedName name="生产期7" localSheetId="1">#REF!</definedName>
    <definedName name="生产期8" localSheetId="1">#REF!</definedName>
    <definedName name="生产期9" localSheetId="1">#REF!</definedName>
    <definedName name="省级收入" localSheetId="1">#REF!</definedName>
    <definedName name="_xlnm.Print_Area" localSheetId="1">'1.一般公共预算收入预算'!$A$1:$E$36</definedName>
    <definedName name="QWERTY" localSheetId="1">#REF!</definedName>
    <definedName name="_xlnm._FilterDatabase" localSheetId="2" hidden="1">#REF!</definedName>
    <definedName name="a" localSheetId="2">#REF!</definedName>
    <definedName name="aa" localSheetId="2">#REF!</definedName>
    <definedName name="ABC" localSheetId="2">#REF!</definedName>
    <definedName name="ABD" localSheetId="2">#REF!</definedName>
    <definedName name="bbbb" localSheetId="2">#REF!</definedName>
    <definedName name="county" localSheetId="2">#REF!</definedName>
    <definedName name="data" localSheetId="2">#REF!</definedName>
    <definedName name="Database" localSheetId="2" hidden="1">#REF!</definedName>
    <definedName name="database2" localSheetId="2">#REF!</definedName>
    <definedName name="database3" localSheetId="2">#REF!</definedName>
    <definedName name="hhhh" localSheetId="2">#REF!</definedName>
    <definedName name="kkkk" localSheetId="2">#REF!</definedName>
    <definedName name="mmmm" localSheetId="2">#REF!</definedName>
    <definedName name="mmmmm" localSheetId="2">[14]基础编码!$H$2:$H$3</definedName>
    <definedName name="mmmmmm" localSheetId="2">[14]基础编码!$S$2:$S$9</definedName>
    <definedName name="Print_Area_MI" localSheetId="2">#REF!</definedName>
    <definedName name="_xlnm.Print_Titles" localSheetId="2">'2.一般公共预算支出'!$1:$4</definedName>
    <definedName name="Pub_t_Division" localSheetId="2">#REF!</definedName>
    <definedName name="QWERTY" localSheetId="2">#REF!</definedName>
    <definedName name="啊啊" localSheetId="2">#REF!</definedName>
    <definedName name="啊是的" localSheetId="2">#REF!</definedName>
    <definedName name="财政供养" localSheetId="2">#REF!</definedName>
    <definedName name="处室" localSheetId="2">#REF!</definedName>
    <definedName name="地区名称" localSheetId="2">#REF!</definedName>
    <definedName name="勾画" localSheetId="2">#REF!</definedName>
    <definedName name="还有" localSheetId="2">#REF!</definedName>
    <definedName name="汇率" localSheetId="2">#REF!</definedName>
    <definedName name="基金处室" localSheetId="2">#REF!</definedName>
    <definedName name="基金金额" localSheetId="2">#REF!</definedName>
    <definedName name="基金科目" localSheetId="2">#REF!</definedName>
    <definedName name="基金类型" localSheetId="2">#REF!</definedName>
    <definedName name="金额" localSheetId="2">#REF!</definedName>
    <definedName name="科目" localSheetId="2">#REF!</definedName>
    <definedName name="类型" localSheetId="2">#REF!</definedName>
    <definedName name="培训考核" localSheetId="2">#REF!</definedName>
    <definedName name="培训类别" localSheetId="2">#REF!</definedName>
    <definedName name="培训形式" localSheetId="2">#REF!</definedName>
    <definedName name="生产列1" localSheetId="2">#REF!</definedName>
    <definedName name="生产列11" localSheetId="2">#REF!</definedName>
    <definedName name="生产列15" localSheetId="2">#REF!</definedName>
    <definedName name="生产列16" localSheetId="2">#REF!</definedName>
    <definedName name="生产列17" localSheetId="2">#REF!</definedName>
    <definedName name="生产列19" localSheetId="2">#REF!</definedName>
    <definedName name="生产列2" localSheetId="2">#REF!</definedName>
    <definedName name="生产列20" localSheetId="2">#REF!</definedName>
    <definedName name="生产列3" localSheetId="2">#REF!</definedName>
    <definedName name="生产列4" localSheetId="2">#REF!</definedName>
    <definedName name="生产列5" localSheetId="2">#REF!</definedName>
    <definedName name="生产列6" localSheetId="2">#REF!</definedName>
    <definedName name="生产列7" localSheetId="2">#REF!</definedName>
    <definedName name="生产列8" localSheetId="2">#REF!</definedName>
    <definedName name="生产列9" localSheetId="2">#REF!</definedName>
    <definedName name="生产期" localSheetId="2">#REF!</definedName>
    <definedName name="生产期1" localSheetId="2">#REF!</definedName>
    <definedName name="生产期11" localSheetId="2">#REF!</definedName>
    <definedName name="生产期123" localSheetId="2">#REF!</definedName>
    <definedName name="生产期15" localSheetId="2">#REF!</definedName>
    <definedName name="生产期16" localSheetId="2">#REF!</definedName>
    <definedName name="生产期17" localSheetId="2">#REF!</definedName>
    <definedName name="生产期19" localSheetId="2">#REF!</definedName>
    <definedName name="生产期2" localSheetId="2">#REF!</definedName>
    <definedName name="生产期20" localSheetId="2">#REF!</definedName>
    <definedName name="生产期3" localSheetId="2">#REF!</definedName>
    <definedName name="生产期4" localSheetId="2">#REF!</definedName>
    <definedName name="生产期5" localSheetId="2">#REF!</definedName>
    <definedName name="生产期6" localSheetId="2">#REF!</definedName>
    <definedName name="生产期7" localSheetId="2">#REF!</definedName>
    <definedName name="生产期8" localSheetId="2">#REF!</definedName>
    <definedName name="生产期9" localSheetId="2">#REF!</definedName>
    <definedName name="省级收入" localSheetId="2">#REF!</definedName>
    <definedName name="性别" localSheetId="2">[14]基础编码!$H$2:$H$3</definedName>
    <definedName name="学历" localSheetId="2">[14]基础编码!$S$2:$S$9</definedName>
    <definedName name="전" localSheetId="2">#REF!</definedName>
    <definedName name="주택사업본부" localSheetId="2">#REF!</definedName>
    <definedName name="철구사업본부" localSheetId="2">#REF!</definedName>
    <definedName name="_xlnm.Print_Titles" localSheetId="3">'3.一般公共预算支出 (本级)'!$1:$4</definedName>
    <definedName name="_xlnm._FilterDatabase" localSheetId="3" hidden="1">#REF!</definedName>
    <definedName name="a" localSheetId="3">#REF!</definedName>
    <definedName name="aa" localSheetId="3">#REF!</definedName>
    <definedName name="ABC" localSheetId="3">#REF!</definedName>
    <definedName name="ABD" localSheetId="3">#REF!</definedName>
    <definedName name="bbbb" localSheetId="3">#REF!</definedName>
    <definedName name="county" localSheetId="3">#REF!</definedName>
    <definedName name="data" localSheetId="3">#REF!</definedName>
    <definedName name="Database" localSheetId="3" hidden="1">#REF!</definedName>
    <definedName name="database2" localSheetId="3">#REF!</definedName>
    <definedName name="database3" localSheetId="3">#REF!</definedName>
    <definedName name="hhhh" localSheetId="3">#REF!</definedName>
    <definedName name="kkkk" localSheetId="3">#REF!</definedName>
    <definedName name="mmmm" localSheetId="3">#REF!</definedName>
    <definedName name="mmmmm" localSheetId="3">[14]基础编码!$H$2:$H$3</definedName>
    <definedName name="mmmmmm" localSheetId="3">[14]基础编码!$S$2:$S$9</definedName>
    <definedName name="Print_Area_MI" localSheetId="3">#REF!</definedName>
    <definedName name="Pub_t_Division" localSheetId="3">#REF!</definedName>
    <definedName name="啊啊" localSheetId="3">#REF!</definedName>
    <definedName name="啊是的" localSheetId="3">#REF!</definedName>
    <definedName name="财政供养" localSheetId="3">#REF!</definedName>
    <definedName name="处室" localSheetId="3">#REF!</definedName>
    <definedName name="地区名称" localSheetId="3">#REF!</definedName>
    <definedName name="勾画" localSheetId="3">#REF!</definedName>
    <definedName name="还有" localSheetId="3">#REF!</definedName>
    <definedName name="汇率" localSheetId="3">#REF!</definedName>
    <definedName name="基金处室" localSheetId="3">#REF!</definedName>
    <definedName name="基金金额" localSheetId="3">#REF!</definedName>
    <definedName name="基金科目" localSheetId="3">#REF!</definedName>
    <definedName name="基金类型" localSheetId="3">#REF!</definedName>
    <definedName name="金额" localSheetId="3">#REF!</definedName>
    <definedName name="전" localSheetId="3">#REF!</definedName>
    <definedName name="주택사업본부" localSheetId="3">#REF!</definedName>
    <definedName name="科目" localSheetId="3">#REF!</definedName>
    <definedName name="철구사업본부" localSheetId="3">#REF!</definedName>
    <definedName name="类型" localSheetId="3">#REF!</definedName>
    <definedName name="培训考核" localSheetId="3">#REF!</definedName>
    <definedName name="培训类别" localSheetId="3">#REF!</definedName>
    <definedName name="培训形式" localSheetId="3">#REF!</definedName>
    <definedName name="生产列1" localSheetId="3">#REF!</definedName>
    <definedName name="生产列11" localSheetId="3">#REF!</definedName>
    <definedName name="生产列15" localSheetId="3">#REF!</definedName>
    <definedName name="生产列16" localSheetId="3">#REF!</definedName>
    <definedName name="生产列17" localSheetId="3">#REF!</definedName>
    <definedName name="生产列19" localSheetId="3">#REF!</definedName>
    <definedName name="生产列2" localSheetId="3">#REF!</definedName>
    <definedName name="生产列20" localSheetId="3">#REF!</definedName>
    <definedName name="生产列3" localSheetId="3">#REF!</definedName>
    <definedName name="生产列4" localSheetId="3">#REF!</definedName>
    <definedName name="生产列5" localSheetId="3">#REF!</definedName>
    <definedName name="生产列6" localSheetId="3">#REF!</definedName>
    <definedName name="生产列7" localSheetId="3">#REF!</definedName>
    <definedName name="生产列8" localSheetId="3">#REF!</definedName>
    <definedName name="生产列9" localSheetId="3">#REF!</definedName>
    <definedName name="生产期" localSheetId="3">#REF!</definedName>
    <definedName name="生产期1" localSheetId="3">#REF!</definedName>
    <definedName name="生产期11" localSheetId="3">#REF!</definedName>
    <definedName name="生产期123" localSheetId="3">#REF!</definedName>
    <definedName name="生产期15" localSheetId="3">#REF!</definedName>
    <definedName name="生产期16" localSheetId="3">#REF!</definedName>
    <definedName name="生产期17" localSheetId="3">#REF!</definedName>
    <definedName name="生产期19" localSheetId="3">#REF!</definedName>
    <definedName name="生产期2" localSheetId="3">#REF!</definedName>
    <definedName name="生产期20" localSheetId="3">#REF!</definedName>
    <definedName name="生产期3" localSheetId="3">#REF!</definedName>
    <definedName name="生产期4" localSheetId="3">#REF!</definedName>
    <definedName name="生产期5" localSheetId="3">#REF!</definedName>
    <definedName name="生产期6" localSheetId="3">#REF!</definedName>
    <definedName name="生产期7" localSheetId="3">#REF!</definedName>
    <definedName name="生产期8" localSheetId="3">#REF!</definedName>
    <definedName name="生产期9" localSheetId="3">#REF!</definedName>
    <definedName name="省级收入" localSheetId="3">#REF!</definedName>
    <definedName name="性别" localSheetId="3">[14]基础编码!$H$2:$H$3</definedName>
    <definedName name="学历" localSheetId="3">[14]基础编码!$S$2:$S$9</definedName>
    <definedName name="Z_F3E756D0_37BF_413B_B4A8_93A201DE2E9C_.wvu.PrintTitles" localSheetId="3" hidden="1">#REF!</definedName>
    <definedName name="QWERTY" localSheetId="3">#REF!</definedName>
    <definedName name="_xlnm._FilterDatabase" localSheetId="4" hidden="1">#REF!</definedName>
    <definedName name="a" localSheetId="4">#REF!</definedName>
    <definedName name="aa" localSheetId="4">#REF!</definedName>
    <definedName name="ABC" localSheetId="4">#REF!</definedName>
    <definedName name="ABD" localSheetId="4">#REF!</definedName>
    <definedName name="bbbb" localSheetId="4">#REF!</definedName>
    <definedName name="county" localSheetId="4">#REF!</definedName>
    <definedName name="data" localSheetId="4">#REF!</definedName>
    <definedName name="Database" localSheetId="4" hidden="1">#REF!</definedName>
    <definedName name="database2" localSheetId="4">#REF!</definedName>
    <definedName name="database3" localSheetId="4">#REF!</definedName>
    <definedName name="hhhh" localSheetId="4">#REF!</definedName>
    <definedName name="kkkk" localSheetId="4">#REF!</definedName>
    <definedName name="mmmm" localSheetId="4">#REF!</definedName>
    <definedName name="mmmmm" localSheetId="4">[15]基础编码!$H$2:$H$3</definedName>
    <definedName name="mmmmmm" localSheetId="4">[15]基础编码!$S$2:$S$9</definedName>
    <definedName name="Print_Area_MI" localSheetId="4">#REF!</definedName>
    <definedName name="Pub_t_Division" localSheetId="4">#REF!</definedName>
    <definedName name="啊啊" localSheetId="4">#REF!</definedName>
    <definedName name="啊是的" localSheetId="4">#REF!</definedName>
    <definedName name="财政供养" localSheetId="4">#REF!</definedName>
    <definedName name="处室" localSheetId="4">#REF!</definedName>
    <definedName name="地区名称" localSheetId="4">#REF!</definedName>
    <definedName name="勾画" localSheetId="4">#REF!</definedName>
    <definedName name="还有" localSheetId="4">#REF!</definedName>
    <definedName name="汇率" localSheetId="4">#REF!</definedName>
    <definedName name="基金处室" localSheetId="4">#REF!</definedName>
    <definedName name="基金金额" localSheetId="4">#REF!</definedName>
    <definedName name="基金科目" localSheetId="4">#REF!</definedName>
    <definedName name="基金类型" localSheetId="4">#REF!</definedName>
    <definedName name="金额" localSheetId="4">#REF!</definedName>
    <definedName name="전" localSheetId="4">#REF!</definedName>
    <definedName name="주택사업본부" localSheetId="4">#REF!</definedName>
    <definedName name="科目" localSheetId="4">#REF!</definedName>
    <definedName name="철구사업본부" localSheetId="4">#REF!</definedName>
    <definedName name="类型" localSheetId="4">#REF!</definedName>
    <definedName name="培训考核" localSheetId="4">#REF!</definedName>
    <definedName name="培训类别" localSheetId="4">#REF!</definedName>
    <definedName name="培训形式" localSheetId="4">#REF!</definedName>
    <definedName name="生产列1" localSheetId="4">#REF!</definedName>
    <definedName name="生产列11" localSheetId="4">#REF!</definedName>
    <definedName name="生产列15" localSheetId="4">#REF!</definedName>
    <definedName name="生产列16" localSheetId="4">#REF!</definedName>
    <definedName name="生产列17" localSheetId="4">#REF!</definedName>
    <definedName name="生产列19" localSheetId="4">#REF!</definedName>
    <definedName name="生产列2" localSheetId="4">#REF!</definedName>
    <definedName name="生产列20" localSheetId="4">#REF!</definedName>
    <definedName name="生产列3" localSheetId="4">#REF!</definedName>
    <definedName name="生产列4" localSheetId="4">#REF!</definedName>
    <definedName name="生产列5" localSheetId="4">#REF!</definedName>
    <definedName name="生产列6" localSheetId="4">#REF!</definedName>
    <definedName name="生产列7" localSheetId="4">#REF!</definedName>
    <definedName name="生产列8" localSheetId="4">#REF!</definedName>
    <definedName name="生产列9" localSheetId="4">#REF!</definedName>
    <definedName name="生产期" localSheetId="4">#REF!</definedName>
    <definedName name="生产期1" localSheetId="4">#REF!</definedName>
    <definedName name="生产期11" localSheetId="4">#REF!</definedName>
    <definedName name="生产期123" localSheetId="4">#REF!</definedName>
    <definedName name="生产期15" localSheetId="4">#REF!</definedName>
    <definedName name="生产期16" localSheetId="4">#REF!</definedName>
    <definedName name="生产期17" localSheetId="4">#REF!</definedName>
    <definedName name="生产期19" localSheetId="4">#REF!</definedName>
    <definedName name="生产期2" localSheetId="4">#REF!</definedName>
    <definedName name="生产期20" localSheetId="4">#REF!</definedName>
    <definedName name="生产期3" localSheetId="4">#REF!</definedName>
    <definedName name="生产期4" localSheetId="4">#REF!</definedName>
    <definedName name="生产期5" localSheetId="4">#REF!</definedName>
    <definedName name="生产期6" localSheetId="4">#REF!</definedName>
    <definedName name="生产期7" localSheetId="4">#REF!</definedName>
    <definedName name="生产期8" localSheetId="4">#REF!</definedName>
    <definedName name="生产期9" localSheetId="4">#REF!</definedName>
    <definedName name="省级收入" localSheetId="4">#REF!</definedName>
    <definedName name="性别" localSheetId="4">[15]基础编码!$H$2:$H$3</definedName>
    <definedName name="学历" localSheetId="4">[15]基础编码!$S$2:$S$9</definedName>
    <definedName name="Z_F3E756D0_37BF_413B_B4A8_93A201DE2E9C_.wvu.PrintTitles" localSheetId="4" hidden="1">#REF!</definedName>
    <definedName name="QWERTY" localSheetId="4">#REF!</definedName>
    <definedName name="_xlnm.Print_Titles" localSheetId="5">'5.政府预算支出经济分类表'!$A:$A,'5.政府预算支出经济分类表'!$1:$4</definedName>
    <definedName name="_xlnm._FilterDatabase" localSheetId="5" hidden="1">#REF!</definedName>
    <definedName name="a" localSheetId="5">#REF!</definedName>
    <definedName name="aa" localSheetId="5">#REF!</definedName>
    <definedName name="ABC" localSheetId="5">#REF!</definedName>
    <definedName name="ABD" localSheetId="5">#REF!</definedName>
    <definedName name="bbbb" localSheetId="5">#REF!</definedName>
    <definedName name="county" localSheetId="5">#REF!</definedName>
    <definedName name="data" localSheetId="5">#REF!</definedName>
    <definedName name="Database" localSheetId="5" hidden="1">#REF!</definedName>
    <definedName name="database2" localSheetId="5">#REF!</definedName>
    <definedName name="database3" localSheetId="5">#REF!</definedName>
    <definedName name="hhhh" localSheetId="5">#REF!</definedName>
    <definedName name="kkkk" localSheetId="5">#REF!</definedName>
    <definedName name="mmmm" localSheetId="5">#REF!</definedName>
    <definedName name="mmmmm" localSheetId="5">[15]基础编码!$H$2:$H$3</definedName>
    <definedName name="mmmmmm" localSheetId="5">[15]基础编码!$S$2:$S$9</definedName>
    <definedName name="Print_Area_MI" localSheetId="5">#REF!</definedName>
    <definedName name="Pub_t_Division" localSheetId="5">#REF!</definedName>
    <definedName name="啊啊" localSheetId="5">#REF!</definedName>
    <definedName name="啊是的" localSheetId="5">#REF!</definedName>
    <definedName name="财政供养" localSheetId="5">#REF!</definedName>
    <definedName name="处室" localSheetId="5">#REF!</definedName>
    <definedName name="地区名称" localSheetId="5">[16]封面!$B$2:$B$6</definedName>
    <definedName name="勾画" localSheetId="5">#REF!</definedName>
    <definedName name="还有" localSheetId="5">#REF!</definedName>
    <definedName name="汇率" localSheetId="5">#REF!</definedName>
    <definedName name="基金处室" localSheetId="5">#REF!</definedName>
    <definedName name="基金金额" localSheetId="5">#REF!</definedName>
    <definedName name="基金科目" localSheetId="5">#REF!</definedName>
    <definedName name="基金类型" localSheetId="5">#REF!</definedName>
    <definedName name="金额" localSheetId="5">#REF!</definedName>
    <definedName name="전" localSheetId="5">#REF!</definedName>
    <definedName name="주택사업본부" localSheetId="5">#REF!</definedName>
    <definedName name="科目" localSheetId="5">#REF!</definedName>
    <definedName name="철구사업본부" localSheetId="5">#REF!</definedName>
    <definedName name="类型" localSheetId="5">#REF!</definedName>
    <definedName name="培训考核" localSheetId="5">#REF!</definedName>
    <definedName name="培训类别" localSheetId="5">#REF!</definedName>
    <definedName name="培训形式" localSheetId="5">#REF!</definedName>
    <definedName name="生产列1" localSheetId="5">#REF!</definedName>
    <definedName name="生产列11" localSheetId="5">#REF!</definedName>
    <definedName name="生产列15" localSheetId="5">#REF!</definedName>
    <definedName name="生产列16" localSheetId="5">#REF!</definedName>
    <definedName name="生产列17" localSheetId="5">#REF!</definedName>
    <definedName name="生产列19" localSheetId="5">#REF!</definedName>
    <definedName name="生产列2" localSheetId="5">#REF!</definedName>
    <definedName name="生产列20" localSheetId="5">#REF!</definedName>
    <definedName name="生产列3" localSheetId="5">#REF!</definedName>
    <definedName name="生产列4" localSheetId="5">#REF!</definedName>
    <definedName name="生产列5" localSheetId="5">#REF!</definedName>
    <definedName name="生产列6" localSheetId="5">#REF!</definedName>
    <definedName name="生产列7" localSheetId="5">#REF!</definedName>
    <definedName name="生产列8" localSheetId="5">#REF!</definedName>
    <definedName name="生产列9" localSheetId="5">#REF!</definedName>
    <definedName name="生产期" localSheetId="5">#REF!</definedName>
    <definedName name="生产期1" localSheetId="5">#REF!</definedName>
    <definedName name="生产期11" localSheetId="5">#REF!</definedName>
    <definedName name="生产期123" localSheetId="5">#REF!</definedName>
    <definedName name="生产期15" localSheetId="5">#REF!</definedName>
    <definedName name="生产期16" localSheetId="5">#REF!</definedName>
    <definedName name="生产期17" localSheetId="5">#REF!</definedName>
    <definedName name="生产期19" localSheetId="5">#REF!</definedName>
    <definedName name="生产期2" localSheetId="5">#REF!</definedName>
    <definedName name="生产期20" localSheetId="5">#REF!</definedName>
    <definedName name="生产期3" localSheetId="5">#REF!</definedName>
    <definedName name="生产期4" localSheetId="5">#REF!</definedName>
    <definedName name="生产期5" localSheetId="5">#REF!</definedName>
    <definedName name="生产期6" localSheetId="5">#REF!</definedName>
    <definedName name="生产期7" localSheetId="5">#REF!</definedName>
    <definedName name="生产期8" localSheetId="5">#REF!</definedName>
    <definedName name="生产期9" localSheetId="5">#REF!</definedName>
    <definedName name="省级收入" localSheetId="5">#REF!</definedName>
    <definedName name="性别" localSheetId="5">[15]基础编码!$H$2:$H$3</definedName>
    <definedName name="学历" localSheetId="5">[15]基础编码!$S$2:$S$9</definedName>
    <definedName name="Z_F3E756D0_37BF_413B_B4A8_93A201DE2E9C_.wvu.PrintTitles" localSheetId="5" hidden="1">#REF!</definedName>
    <definedName name="QWERTY" localSheetId="5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<sst xmlns="http://schemas.openxmlformats.org/spreadsheetml/2006/main" count="2966" uniqueCount="1280">
  <si>
    <t>目        录</t>
  </si>
  <si>
    <t>一般公共预算</t>
  </si>
  <si>
    <t xml:space="preserve">表1：2021年桓仁县一般公共预算收入预算表 </t>
  </si>
  <si>
    <t xml:space="preserve">表2：2021年桓仁县一般公共预算支出预算表 </t>
  </si>
  <si>
    <t xml:space="preserve">表3：2021年桓仁县本级一般公共预算支出预算表 </t>
  </si>
  <si>
    <t>表4：2021年桓仁县本级一般公共预算基本支出预算表（政府经济分类）</t>
  </si>
  <si>
    <t>表5：2021年桓仁县政府预算支出经济分类情况表</t>
  </si>
  <si>
    <t>表6：2021年桓仁县政府一般债务限额和余额情况表</t>
  </si>
  <si>
    <t xml:space="preserve">表7：2021年县对下税收返还和一般转移支付预算表 </t>
  </si>
  <si>
    <t>表8: 2021年县对下专项转移支付分地区预算表</t>
  </si>
  <si>
    <t>表9：2021年县对下专项转移支付分项目预算表</t>
  </si>
  <si>
    <t>附表1</t>
  </si>
  <si>
    <t>桓仁县2021年一般公共预算收入预算表</t>
  </si>
  <si>
    <t>单位：万元</t>
  </si>
  <si>
    <t>项目</t>
  </si>
  <si>
    <t>2020年预计</t>
  </si>
  <si>
    <t>2021年预算拟安排</t>
  </si>
  <si>
    <t>数额</t>
  </si>
  <si>
    <t>增减额</t>
  </si>
  <si>
    <t>增减%</t>
  </si>
  <si>
    <t>一般公共预算收入</t>
  </si>
  <si>
    <t>1.税收收入</t>
  </si>
  <si>
    <t xml:space="preserve">  增值税</t>
  </si>
  <si>
    <t xml:space="preserve">  企业所得税</t>
  </si>
  <si>
    <t xml:space="preserve">  个人所得税</t>
  </si>
  <si>
    <t xml:space="preserve">  资源税</t>
  </si>
  <si>
    <t xml:space="preserve">  城市维护建设税</t>
  </si>
  <si>
    <t xml:space="preserve">  房产税</t>
  </si>
  <si>
    <t xml:space="preserve">  印花税</t>
  </si>
  <si>
    <t xml:space="preserve">  城镇土地使用税</t>
  </si>
  <si>
    <t xml:space="preserve">  土地增值税</t>
  </si>
  <si>
    <t xml:space="preserve">  车船税</t>
  </si>
  <si>
    <t xml:space="preserve">  耕地占用税</t>
  </si>
  <si>
    <t xml:space="preserve">  契税</t>
  </si>
  <si>
    <t xml:space="preserve">  环境保护税</t>
  </si>
  <si>
    <t xml:space="preserve">  其他税收收入</t>
  </si>
  <si>
    <t>2.非税收入</t>
  </si>
  <si>
    <t xml:space="preserve">  专项收入</t>
  </si>
  <si>
    <t xml:space="preserve">    其中：教育费附加</t>
  </si>
  <si>
    <t xml:space="preserve">          地方教育费附加</t>
  </si>
  <si>
    <t xml:space="preserve">  行政事业性收费</t>
  </si>
  <si>
    <t xml:space="preserve">  罚没收入</t>
  </si>
  <si>
    <t xml:space="preserve">  国有资本经营收入</t>
  </si>
  <si>
    <t xml:space="preserve">  资产有偿使用收入</t>
  </si>
  <si>
    <t xml:space="preserve">  捐赠收入</t>
  </si>
  <si>
    <t xml:space="preserve">  政府住房基金收入</t>
  </si>
  <si>
    <t xml:space="preserve">  其他收入</t>
  </si>
  <si>
    <t>附：税务征收</t>
  </si>
  <si>
    <t xml:space="preserve">    财政征收</t>
  </si>
  <si>
    <t>附：财政非税占比%</t>
  </si>
  <si>
    <t xml:space="preserve">    共享税种小计</t>
  </si>
  <si>
    <t>桓仁县2021年一般公共预算支出草案</t>
  </si>
  <si>
    <t>备注：金额保留整数！</t>
  </si>
  <si>
    <t>项目编码</t>
  </si>
  <si>
    <t>预算科目</t>
  </si>
  <si>
    <t>2020年预算</t>
  </si>
  <si>
    <t>2021年预算</t>
  </si>
  <si>
    <t>2021年预算数比2020年预算数</t>
  </si>
  <si>
    <t>2021年预算数
(含提前告知专项转移支付)</t>
  </si>
  <si>
    <t>一般公共预算支出合计</t>
  </si>
  <si>
    <t xml:space="preserve">  一般公共服务支出</t>
  </si>
  <si>
    <t xml:space="preserve">    人大事务</t>
  </si>
  <si>
    <t xml:space="preserve">      行政运行</t>
  </si>
  <si>
    <t xml:space="preserve">      一般行政管理事务</t>
  </si>
  <si>
    <t xml:space="preserve">      机关服务</t>
  </si>
  <si>
    <t xml:space="preserve">      人大会议</t>
  </si>
  <si>
    <t xml:space="preserve">      人大立法</t>
  </si>
  <si>
    <t xml:space="preserve">      人大监督</t>
  </si>
  <si>
    <t xml:space="preserve">      人大代表履职能力提升</t>
  </si>
  <si>
    <t xml:space="preserve">      代表工作</t>
  </si>
  <si>
    <t xml:space="preserve">      人大信访工作</t>
  </si>
  <si>
    <t xml:space="preserve">      事业运行</t>
  </si>
  <si>
    <t xml:space="preserve">      其他人大事务支出</t>
  </si>
  <si>
    <t xml:space="preserve">    政协事务</t>
  </si>
  <si>
    <t xml:space="preserve">      政协会议</t>
  </si>
  <si>
    <t xml:space="preserve">      委员视察</t>
  </si>
  <si>
    <t xml:space="preserve">      参政议政</t>
  </si>
  <si>
    <t xml:space="preserve">      其他政协事务支出</t>
  </si>
  <si>
    <t xml:space="preserve">    政府办公厅(室)及相关机构事务</t>
  </si>
  <si>
    <t xml:space="preserve">      专项服务</t>
  </si>
  <si>
    <t xml:space="preserve">      专项业务活动</t>
  </si>
  <si>
    <t xml:space="preserve">      政务公开审批</t>
  </si>
  <si>
    <t xml:space="preserve">      信访事务</t>
  </si>
  <si>
    <t xml:space="preserve">      参事事务</t>
  </si>
  <si>
    <t xml:space="preserve">      其他政府办公厅(室)及相关机构事务支出</t>
  </si>
  <si>
    <t xml:space="preserve">    发展与改革事务</t>
  </si>
  <si>
    <t xml:space="preserve">      战略规划与实施</t>
  </si>
  <si>
    <t xml:space="preserve">      日常经济运行调节</t>
  </si>
  <si>
    <t xml:space="preserve">      社会事业发展规划</t>
  </si>
  <si>
    <t xml:space="preserve">      经济体制改革研究</t>
  </si>
  <si>
    <t xml:space="preserve">      物价管理</t>
  </si>
  <si>
    <t xml:space="preserve">      其他发展与改革事务支出</t>
  </si>
  <si>
    <t xml:space="preserve">    统计信息事务</t>
  </si>
  <si>
    <t xml:space="preserve">      信息事务</t>
  </si>
  <si>
    <t xml:space="preserve">      专项统计业务</t>
  </si>
  <si>
    <t xml:space="preserve">      统计管理</t>
  </si>
  <si>
    <t xml:space="preserve">      专项普查活动</t>
  </si>
  <si>
    <t xml:space="preserve">      统计抽样调查</t>
  </si>
  <si>
    <t xml:space="preserve">      其他统计信息事务支出</t>
  </si>
  <si>
    <t xml:space="preserve">    财政事务</t>
  </si>
  <si>
    <t xml:space="preserve">      预算改革业务</t>
  </si>
  <si>
    <t xml:space="preserve">      财政国库业务</t>
  </si>
  <si>
    <t xml:space="preserve">      财政监察</t>
  </si>
  <si>
    <t xml:space="preserve">      信息化建设</t>
  </si>
  <si>
    <t xml:space="preserve">      财政委托业务支出</t>
  </si>
  <si>
    <t xml:space="preserve">      其他财政事务支出</t>
  </si>
  <si>
    <t xml:space="preserve">    税收事务</t>
  </si>
  <si>
    <t xml:space="preserve">      税务办案</t>
  </si>
  <si>
    <t xml:space="preserve">      发票管理及税务登记</t>
  </si>
  <si>
    <t xml:space="preserve">      代扣代收代征税款手续费</t>
  </si>
  <si>
    <t xml:space="preserve">      税务宣传</t>
  </si>
  <si>
    <t xml:space="preserve">      协税护税</t>
  </si>
  <si>
    <t xml:space="preserve">      其他税收事务支出</t>
  </si>
  <si>
    <t xml:space="preserve">    审计事务</t>
  </si>
  <si>
    <t xml:space="preserve">      审计业务</t>
  </si>
  <si>
    <t xml:space="preserve">      审计管理</t>
  </si>
  <si>
    <t xml:space="preserve">      其他审计事务支出</t>
  </si>
  <si>
    <t xml:space="preserve">    海关事务</t>
  </si>
  <si>
    <t xml:space="preserve">      缉私办案</t>
  </si>
  <si>
    <t xml:space="preserve">      口岸管理</t>
  </si>
  <si>
    <t xml:space="preserve">      海关事务</t>
  </si>
  <si>
    <t xml:space="preserve">      关税征管</t>
  </si>
  <si>
    <t xml:space="preserve">      海关监管</t>
  </si>
  <si>
    <t xml:space="preserve">      检验检疫</t>
  </si>
  <si>
    <t xml:space="preserve">      其他海关事务支出</t>
  </si>
  <si>
    <t xml:space="preserve">    人力资源事务</t>
  </si>
  <si>
    <t xml:space="preserve">      政府特殊津贴</t>
  </si>
  <si>
    <t xml:space="preserve">      资助留学回国人员</t>
  </si>
  <si>
    <t xml:space="preserve">      博士后日常经费</t>
  </si>
  <si>
    <t xml:space="preserve">      引进人才费用</t>
  </si>
  <si>
    <t xml:space="preserve">      其他人力资源事务支出</t>
  </si>
  <si>
    <t xml:space="preserve">    纪检监察事务</t>
  </si>
  <si>
    <t xml:space="preserve">      大案要案查处</t>
  </si>
  <si>
    <t xml:space="preserve">      派驻派出机构</t>
  </si>
  <si>
    <t xml:space="preserve">      巡视工作</t>
  </si>
  <si>
    <t xml:space="preserve">      其他纪检监察事务支出</t>
  </si>
  <si>
    <t xml:space="preserve">    商贸事务</t>
  </si>
  <si>
    <t xml:space="preserve">      对外贸易管理</t>
  </si>
  <si>
    <t xml:space="preserve">      国际经济合作</t>
  </si>
  <si>
    <t xml:space="preserve">      外资管理</t>
  </si>
  <si>
    <t xml:space="preserve">      国内贸易管理</t>
  </si>
  <si>
    <t xml:space="preserve">      招商引资</t>
  </si>
  <si>
    <t xml:space="preserve">      其他商贸事务支出</t>
  </si>
  <si>
    <t xml:space="preserve">    知识产权事务</t>
  </si>
  <si>
    <t xml:space="preserve">      专利审批</t>
  </si>
  <si>
    <t xml:space="preserve">      国家知识产权战略</t>
  </si>
  <si>
    <t xml:space="preserve">      专利试点和产业化推进</t>
  </si>
  <si>
    <t xml:space="preserve">      国际组织专项活动</t>
  </si>
  <si>
    <t xml:space="preserve">      知识产权宏观管理</t>
  </si>
  <si>
    <t xml:space="preserve">      商标管理</t>
  </si>
  <si>
    <t xml:space="preserve">      原产地地理标志管理</t>
  </si>
  <si>
    <t xml:space="preserve">      其他知识产权事务支出</t>
  </si>
  <si>
    <t xml:space="preserve">    民族事务</t>
  </si>
  <si>
    <t xml:space="preserve">      民族工作专项</t>
  </si>
  <si>
    <t xml:space="preserve">      其他民族事务支出</t>
  </si>
  <si>
    <t xml:space="preserve">    港澳台侨事务</t>
  </si>
  <si>
    <t xml:space="preserve">      港澳事务</t>
  </si>
  <si>
    <t xml:space="preserve">      台湾事务</t>
  </si>
  <si>
    <t xml:space="preserve">      其他港澳台侨事务支出</t>
  </si>
  <si>
    <t xml:space="preserve">    档案事务</t>
  </si>
  <si>
    <t xml:space="preserve">      档案馆</t>
  </si>
  <si>
    <t xml:space="preserve">      其他档案事务支出</t>
  </si>
  <si>
    <t xml:space="preserve">    民主党派及工商联事务</t>
  </si>
  <si>
    <t xml:space="preserve">      其他民主党派及工商联事务支出</t>
  </si>
  <si>
    <t xml:space="preserve">    群众团体事务</t>
  </si>
  <si>
    <t xml:space="preserve">      工会事务</t>
  </si>
  <si>
    <t xml:space="preserve">      其他群众团体事务支出</t>
  </si>
  <si>
    <t xml:space="preserve">    党委办公厅（室）及相关机构事务</t>
  </si>
  <si>
    <t xml:space="preserve">      专项业务</t>
  </si>
  <si>
    <t xml:space="preserve">      其他党委办公厅（室）及相关机构事务支出</t>
  </si>
  <si>
    <t xml:space="preserve">    组织事务</t>
  </si>
  <si>
    <t xml:space="preserve">      公务员事务</t>
  </si>
  <si>
    <t xml:space="preserve">      其他组织事务支出</t>
  </si>
  <si>
    <t xml:space="preserve">    宣传事务</t>
  </si>
  <si>
    <t xml:space="preserve">      宣传管理</t>
  </si>
  <si>
    <t xml:space="preserve">      其他宣传事务支出</t>
  </si>
  <si>
    <t xml:space="preserve">    统战事务</t>
  </si>
  <si>
    <t xml:space="preserve">      宗教事务</t>
  </si>
  <si>
    <t xml:space="preserve">      华侨事务</t>
  </si>
  <si>
    <t xml:space="preserve">      其他统战事务支出</t>
  </si>
  <si>
    <t xml:space="preserve">    对外联络事务</t>
  </si>
  <si>
    <t xml:space="preserve">      其他对外联络事务支出</t>
  </si>
  <si>
    <t xml:space="preserve">    其他共产党事务支出</t>
  </si>
  <si>
    <t xml:space="preserve">      其他共产党事务支出</t>
  </si>
  <si>
    <t xml:space="preserve">   网信事务</t>
  </si>
  <si>
    <t xml:space="preserve">      信息安全事务</t>
  </si>
  <si>
    <t xml:space="preserve">      其他网信事务支出</t>
  </si>
  <si>
    <t xml:space="preserve">   市场监督管理事务</t>
  </si>
  <si>
    <t xml:space="preserve">      市场主体管理</t>
  </si>
  <si>
    <t xml:space="preserve">      市场秩序执法</t>
  </si>
  <si>
    <t xml:space="preserve">      质量基础</t>
  </si>
  <si>
    <t xml:space="preserve">      药品事务</t>
  </si>
  <si>
    <t xml:space="preserve">      医疗器械事务</t>
  </si>
  <si>
    <t xml:space="preserve">      化妆品事务</t>
  </si>
  <si>
    <t xml:space="preserve">      质量安全监管</t>
  </si>
  <si>
    <t xml:space="preserve">      食品安全监管</t>
  </si>
  <si>
    <t xml:space="preserve">      其他市场监督管理事务</t>
  </si>
  <si>
    <t xml:space="preserve">    其他一般公共服务支出(款)</t>
  </si>
  <si>
    <t xml:space="preserve">      国家赔偿费用支出</t>
  </si>
  <si>
    <t xml:space="preserve">      其他一般公共服务支出(项)</t>
  </si>
  <si>
    <t xml:space="preserve">  外交支出</t>
  </si>
  <si>
    <t xml:space="preserve">    外交管理事务</t>
  </si>
  <si>
    <t xml:space="preserve">      其他外交管理事务支出</t>
  </si>
  <si>
    <t xml:space="preserve">    驻外机构</t>
  </si>
  <si>
    <t xml:space="preserve">      驻外使领馆(团、处)</t>
  </si>
  <si>
    <t xml:space="preserve">      其他驻外机构支出</t>
  </si>
  <si>
    <t>20203</t>
  </si>
  <si>
    <t xml:space="preserve">    对外援助</t>
  </si>
  <si>
    <t>2020304</t>
  </si>
  <si>
    <t xml:space="preserve">      援外优惠贷款贴息</t>
  </si>
  <si>
    <t>2020306</t>
  </si>
  <si>
    <t xml:space="preserve">      对外援助</t>
  </si>
  <si>
    <t>20204</t>
  </si>
  <si>
    <t xml:space="preserve">    国际组织</t>
  </si>
  <si>
    <t xml:space="preserve">      国际组织会费</t>
  </si>
  <si>
    <t xml:space="preserve">      国际组织捐赠</t>
  </si>
  <si>
    <t xml:space="preserve">      维和摊款</t>
  </si>
  <si>
    <t xml:space="preserve">      国际组织股金及基金</t>
  </si>
  <si>
    <t xml:space="preserve">      其他国际组织支出</t>
  </si>
  <si>
    <t xml:space="preserve">    对外合作与交流</t>
  </si>
  <si>
    <t xml:space="preserve">      在华国际会议</t>
  </si>
  <si>
    <t xml:space="preserve">      国际交流活动</t>
  </si>
  <si>
    <t xml:space="preserve">      对外合作活动</t>
  </si>
  <si>
    <t xml:space="preserve">      其他对外合作与交流支出</t>
  </si>
  <si>
    <t xml:space="preserve">    对外宣传（款）</t>
  </si>
  <si>
    <t xml:space="preserve">      对外宣传（项）</t>
  </si>
  <si>
    <t xml:space="preserve">    边界勘界联检</t>
  </si>
  <si>
    <t xml:space="preserve">      边界勘界</t>
  </si>
  <si>
    <t xml:space="preserve">      边界联检</t>
  </si>
  <si>
    <t xml:space="preserve">      边界界桩维护</t>
  </si>
  <si>
    <t xml:space="preserve">      其他支出</t>
  </si>
  <si>
    <t xml:space="preserve">    国际发展合作</t>
  </si>
  <si>
    <t xml:space="preserve">      其他国际发展合作支出</t>
  </si>
  <si>
    <t xml:space="preserve">    其他外交支出(款)</t>
  </si>
  <si>
    <t xml:space="preserve">      其他外交支出(项)</t>
  </si>
  <si>
    <t xml:space="preserve"> 国防支出</t>
  </si>
  <si>
    <t xml:space="preserve">    现役部队（款）</t>
  </si>
  <si>
    <t xml:space="preserve">      现役部队（项）</t>
  </si>
  <si>
    <t xml:space="preserve">    国防科研事业(款)</t>
  </si>
  <si>
    <t xml:space="preserve">      国防科研事业（项）</t>
  </si>
  <si>
    <t xml:space="preserve">    专项工程（款）</t>
  </si>
  <si>
    <t xml:space="preserve">      专项工程（项）</t>
  </si>
  <si>
    <t xml:space="preserve">    国防动员</t>
  </si>
  <si>
    <t xml:space="preserve">      兵役征集</t>
  </si>
  <si>
    <t xml:space="preserve">      经济动员</t>
  </si>
  <si>
    <t xml:space="preserve">      人民防空</t>
  </si>
  <si>
    <t xml:space="preserve">      交通战备</t>
  </si>
  <si>
    <t xml:space="preserve">      国防教育</t>
  </si>
  <si>
    <t xml:space="preserve">      预备役部队</t>
  </si>
  <si>
    <t>2030607</t>
  </si>
  <si>
    <t xml:space="preserve">      民兵</t>
  </si>
  <si>
    <t>2030608</t>
  </si>
  <si>
    <t xml:space="preserve">      边海防</t>
  </si>
  <si>
    <t xml:space="preserve">      其他国防动员支出</t>
  </si>
  <si>
    <t>20399</t>
  </si>
  <si>
    <t xml:space="preserve">    其他国防动员支出（款）</t>
  </si>
  <si>
    <t xml:space="preserve">      其他国防支出(项)</t>
  </si>
  <si>
    <t>204</t>
  </si>
  <si>
    <t xml:space="preserve"> 公共安全支出</t>
  </si>
  <si>
    <t xml:space="preserve">    武装警察部队</t>
  </si>
  <si>
    <t xml:space="preserve">      武装警察部队</t>
  </si>
  <si>
    <t xml:space="preserve">      其他武装警察部队</t>
  </si>
  <si>
    <t xml:space="preserve">    公安</t>
  </si>
  <si>
    <t xml:space="preserve">      执法办案</t>
  </si>
  <si>
    <t xml:space="preserve">      特别业务</t>
  </si>
  <si>
    <t xml:space="preserve">      特勤业务</t>
  </si>
  <si>
    <t xml:space="preserve">      移民事务</t>
  </si>
  <si>
    <t xml:space="preserve">      其他公安支出</t>
  </si>
  <si>
    <t xml:space="preserve">    国家安全</t>
  </si>
  <si>
    <t xml:space="preserve">      安全业务</t>
  </si>
  <si>
    <t xml:space="preserve">      其他国家安全支出</t>
  </si>
  <si>
    <t xml:space="preserve">    检察</t>
  </si>
  <si>
    <t xml:space="preserve">      “两房”建设</t>
  </si>
  <si>
    <t xml:space="preserve">      检察监督</t>
  </si>
  <si>
    <t xml:space="preserve">      其他检察支出</t>
  </si>
  <si>
    <t xml:space="preserve">    法院</t>
  </si>
  <si>
    <t xml:space="preserve">      案件审判</t>
  </si>
  <si>
    <t xml:space="preserve">      案件执行</t>
  </si>
  <si>
    <t xml:space="preserve">      “两庭”建设</t>
  </si>
  <si>
    <t xml:space="preserve">      其他法院支出</t>
  </si>
  <si>
    <t xml:space="preserve">    司法</t>
  </si>
  <si>
    <t xml:space="preserve">      基层司法业务</t>
  </si>
  <si>
    <t xml:space="preserve">      普法宣传</t>
  </si>
  <si>
    <t xml:space="preserve">      律师公证管理</t>
  </si>
  <si>
    <t xml:space="preserve">      法律援助</t>
  </si>
  <si>
    <t xml:space="preserve">      国家统一法律职业资格考试</t>
  </si>
  <si>
    <t xml:space="preserve">      仲裁</t>
  </si>
  <si>
    <t xml:space="preserve">      社区矫正</t>
  </si>
  <si>
    <t xml:space="preserve">      司法鉴定</t>
  </si>
  <si>
    <t xml:space="preserve">      法制建设</t>
  </si>
  <si>
    <t xml:space="preserve">      其他司法支出</t>
  </si>
  <si>
    <t xml:space="preserve">    监狱</t>
  </si>
  <si>
    <t xml:space="preserve">      犯人生活</t>
  </si>
  <si>
    <t xml:space="preserve">      犯人改造</t>
  </si>
  <si>
    <t xml:space="preserve">      狱政设施建设</t>
  </si>
  <si>
    <t xml:space="preserve">      信息化建设及运行维护</t>
  </si>
  <si>
    <t xml:space="preserve">      其他监狱支出</t>
  </si>
  <si>
    <t xml:space="preserve">    强制隔离戒毒</t>
  </si>
  <si>
    <t xml:space="preserve">      强制隔离戒毒人员生活</t>
  </si>
  <si>
    <t xml:space="preserve">      强制隔离戒毒人员教育</t>
  </si>
  <si>
    <t xml:space="preserve">      所政设施建设</t>
  </si>
  <si>
    <t xml:space="preserve">      其他强制隔离戒毒支出</t>
  </si>
  <si>
    <t xml:space="preserve">    国家保密</t>
  </si>
  <si>
    <t xml:space="preserve">      保密技术</t>
  </si>
  <si>
    <t xml:space="preserve">      保密管理</t>
  </si>
  <si>
    <t xml:space="preserve">      其他国家保密支出</t>
  </si>
  <si>
    <t xml:space="preserve">    缉私警察</t>
  </si>
  <si>
    <t xml:space="preserve">      网络运行及维护</t>
  </si>
  <si>
    <t xml:space="preserve">      缉私业务</t>
  </si>
  <si>
    <t xml:space="preserve">      其他缉私警察支出</t>
  </si>
  <si>
    <t xml:space="preserve">    其他公共安全支出（款）</t>
  </si>
  <si>
    <t xml:space="preserve">      其他公共安全支出(项)</t>
  </si>
  <si>
    <t xml:space="preserve">  教育支出</t>
  </si>
  <si>
    <t xml:space="preserve">    教育管理事务</t>
  </si>
  <si>
    <t xml:space="preserve">      其他教育管理事务支出</t>
  </si>
  <si>
    <t xml:space="preserve">    普通教育</t>
  </si>
  <si>
    <t xml:space="preserve">      学前教育</t>
  </si>
  <si>
    <t xml:space="preserve">      小学教育</t>
  </si>
  <si>
    <t xml:space="preserve">      初中教育</t>
  </si>
  <si>
    <t xml:space="preserve">      高中教育</t>
  </si>
  <si>
    <t xml:space="preserve">      高等教育</t>
  </si>
  <si>
    <t xml:space="preserve">      化解农村义务教育债务支出</t>
  </si>
  <si>
    <t xml:space="preserve">      化解普通高中债务支出</t>
  </si>
  <si>
    <t xml:space="preserve">      其他普通教育支出</t>
  </si>
  <si>
    <t xml:space="preserve">    职业教育</t>
  </si>
  <si>
    <t xml:space="preserve">      初等职业教育</t>
  </si>
  <si>
    <t xml:space="preserve">      中等职业教育</t>
  </si>
  <si>
    <t xml:space="preserve">      技校教育</t>
  </si>
  <si>
    <t xml:space="preserve">      高等职业教育</t>
  </si>
  <si>
    <t xml:space="preserve">      其他职业教育支出</t>
  </si>
  <si>
    <t xml:space="preserve">    成人教育</t>
  </si>
  <si>
    <t xml:space="preserve">      成人初等教育</t>
  </si>
  <si>
    <t xml:space="preserve">      成人中等教育</t>
  </si>
  <si>
    <t xml:space="preserve">      成人高等教育</t>
  </si>
  <si>
    <t xml:space="preserve">      成人广播电视教育</t>
  </si>
  <si>
    <t xml:space="preserve">      其他成人教育支出</t>
  </si>
  <si>
    <t xml:space="preserve">    广播电视教育</t>
  </si>
  <si>
    <t xml:space="preserve">      广播电视学校</t>
  </si>
  <si>
    <t xml:space="preserve">      教育电视台</t>
  </si>
  <si>
    <t xml:space="preserve">      其他广播电视教育支出</t>
  </si>
  <si>
    <t xml:space="preserve">    留学教育</t>
  </si>
  <si>
    <t xml:space="preserve">      出国留学教育</t>
  </si>
  <si>
    <t xml:space="preserve">      来华留学教育</t>
  </si>
  <si>
    <t xml:space="preserve">      其他留学教育支出</t>
  </si>
  <si>
    <t xml:space="preserve">    特殊教育</t>
  </si>
  <si>
    <t xml:space="preserve">      特殊学校教育</t>
  </si>
  <si>
    <t xml:space="preserve">      工读学校教育</t>
  </si>
  <si>
    <t xml:space="preserve">      其他特殊教育支出</t>
  </si>
  <si>
    <t xml:space="preserve">    进修及培训</t>
  </si>
  <si>
    <t xml:space="preserve">      教师进修</t>
  </si>
  <si>
    <t xml:space="preserve">      干部教育</t>
  </si>
  <si>
    <t xml:space="preserve">      培训支出</t>
  </si>
  <si>
    <t xml:space="preserve">      退役士兵能力提升</t>
  </si>
  <si>
    <t xml:space="preserve">      其他进修及培训</t>
  </si>
  <si>
    <t xml:space="preserve">    教育费附加安排的支出</t>
  </si>
  <si>
    <t xml:space="preserve">      农村中小学校舍建设</t>
  </si>
  <si>
    <t xml:space="preserve">      农村中小学教学设施</t>
  </si>
  <si>
    <t xml:space="preserve">      城市中小学校舍建设</t>
  </si>
  <si>
    <t xml:space="preserve">      城市中小学教学设施</t>
  </si>
  <si>
    <t xml:space="preserve">      中等职业学校教学设施</t>
  </si>
  <si>
    <t xml:space="preserve">      其他教育费附加安排的支出</t>
  </si>
  <si>
    <t xml:space="preserve">    其他教育支出（款）</t>
  </si>
  <si>
    <t xml:space="preserve">      其他教育支出(项)</t>
  </si>
  <si>
    <t xml:space="preserve">  科学技术支出</t>
  </si>
  <si>
    <t xml:space="preserve">    科学技术管理事务</t>
  </si>
  <si>
    <t xml:space="preserve">      其他科学技术管理事务支出</t>
  </si>
  <si>
    <t xml:space="preserve">    基础研究</t>
  </si>
  <si>
    <t xml:space="preserve">      机构运行</t>
  </si>
  <si>
    <t xml:space="preserve">      自然科学基金</t>
  </si>
  <si>
    <t xml:space="preserve">      重点实验室及相关设施</t>
  </si>
  <si>
    <t xml:space="preserve">      重大科学工程</t>
  </si>
  <si>
    <t xml:space="preserve">      专项基础科研</t>
  </si>
  <si>
    <t xml:space="preserve">      专项技术基础</t>
  </si>
  <si>
    <t xml:space="preserve">      其他基础研究支出</t>
  </si>
  <si>
    <t xml:space="preserve">    应用研究</t>
  </si>
  <si>
    <t xml:space="preserve">      社会公益研究</t>
  </si>
  <si>
    <t xml:space="preserve">      高技术研究</t>
  </si>
  <si>
    <t xml:space="preserve">      专项科研试制</t>
  </si>
  <si>
    <t xml:space="preserve">      其他应用研究支出</t>
  </si>
  <si>
    <t xml:space="preserve">    技术研究与开发</t>
  </si>
  <si>
    <t xml:space="preserve">      科技成果转化与扩散</t>
  </si>
  <si>
    <t xml:space="preserve">      其他技术研究与开发支出</t>
  </si>
  <si>
    <t xml:space="preserve">    科技条件与服务</t>
  </si>
  <si>
    <t xml:space="preserve">      技术创新服务体系</t>
  </si>
  <si>
    <t xml:space="preserve">      科技条件专项</t>
  </si>
  <si>
    <t xml:space="preserve">      其他科技条件与服务支出</t>
  </si>
  <si>
    <t xml:space="preserve">    社会科学</t>
  </si>
  <si>
    <t xml:space="preserve">      社会科学研究机构</t>
  </si>
  <si>
    <t xml:space="preserve">      社会科学研究</t>
  </si>
  <si>
    <t xml:space="preserve">      社科基金支出</t>
  </si>
  <si>
    <t xml:space="preserve">      其他社会科学支出</t>
  </si>
  <si>
    <t xml:space="preserve">    科学技术普及</t>
  </si>
  <si>
    <t xml:space="preserve">      科普活动</t>
  </si>
  <si>
    <t xml:space="preserve">      青少年科技活动</t>
  </si>
  <si>
    <t xml:space="preserve">      学术交流活动</t>
  </si>
  <si>
    <t xml:space="preserve">      科技馆站</t>
  </si>
  <si>
    <t xml:space="preserve">      其他科学技术普及支出</t>
  </si>
  <si>
    <t xml:space="preserve">    科技交流与合作</t>
  </si>
  <si>
    <t xml:space="preserve">      国际交流与合作</t>
  </si>
  <si>
    <t xml:space="preserve">      重大科技合作项目</t>
  </si>
  <si>
    <t xml:space="preserve">      其他科技交流与合作支出</t>
  </si>
  <si>
    <t xml:space="preserve">    科技重大项目</t>
  </si>
  <si>
    <t xml:space="preserve">      科技重大专项</t>
  </si>
  <si>
    <t xml:space="preserve">      重点研发计划</t>
  </si>
  <si>
    <t xml:space="preserve">      其他科技重大项目</t>
  </si>
  <si>
    <t xml:space="preserve">    其他科学技术支出</t>
  </si>
  <si>
    <t xml:space="preserve">      科技奖励</t>
  </si>
  <si>
    <t xml:space="preserve">      核应急</t>
  </si>
  <si>
    <t xml:space="preserve">      转制科研机构</t>
  </si>
  <si>
    <t xml:space="preserve">      其他科学技术支出</t>
  </si>
  <si>
    <t xml:space="preserve">  文化体育与传媒支出</t>
  </si>
  <si>
    <t xml:space="preserve">    文化和旅游</t>
  </si>
  <si>
    <t xml:space="preserve">      图书馆</t>
  </si>
  <si>
    <t xml:space="preserve">      文化展示及纪念机构</t>
  </si>
  <si>
    <t xml:space="preserve">      艺术表演场所</t>
  </si>
  <si>
    <t xml:space="preserve">      艺术表演团体</t>
  </si>
  <si>
    <t xml:space="preserve">      文化活动</t>
  </si>
  <si>
    <t xml:space="preserve">      群众文化</t>
  </si>
  <si>
    <t xml:space="preserve">      文化交流与合作</t>
  </si>
  <si>
    <t xml:space="preserve">      文化创作与保护</t>
  </si>
  <si>
    <t xml:space="preserve">      文化市场管理</t>
  </si>
  <si>
    <t xml:space="preserve">      旅游宣传</t>
  </si>
  <si>
    <t xml:space="preserve">      文化和旅游管理事务</t>
  </si>
  <si>
    <t xml:space="preserve">      其他文化和旅游支出</t>
  </si>
  <si>
    <t xml:space="preserve">    文物</t>
  </si>
  <si>
    <t xml:space="preserve">      文物保护</t>
  </si>
  <si>
    <t xml:space="preserve">      博物馆</t>
  </si>
  <si>
    <t xml:space="preserve">      历史名城与古迹</t>
  </si>
  <si>
    <t xml:space="preserve">      其他文物支出</t>
  </si>
  <si>
    <t xml:space="preserve">    体育</t>
  </si>
  <si>
    <t xml:space="preserve">      运动项目管理</t>
  </si>
  <si>
    <t xml:space="preserve">      体育竞赛</t>
  </si>
  <si>
    <t xml:space="preserve">      体育训练</t>
  </si>
  <si>
    <t xml:space="preserve">      体育场馆</t>
  </si>
  <si>
    <t xml:space="preserve">      群众体育</t>
  </si>
  <si>
    <t xml:space="preserve">      体育交流与合作</t>
  </si>
  <si>
    <t xml:space="preserve">      其他体育支出</t>
  </si>
  <si>
    <t xml:space="preserve">    新闻出版电影</t>
  </si>
  <si>
    <t xml:space="preserve">      新闻通讯</t>
  </si>
  <si>
    <t xml:space="preserve">      出版发行</t>
  </si>
  <si>
    <t xml:space="preserve">      版权管理</t>
  </si>
  <si>
    <t xml:space="preserve">      电影</t>
  </si>
  <si>
    <t xml:space="preserve">      其他新闻出版电影支出</t>
  </si>
  <si>
    <t xml:space="preserve">    广播电视</t>
  </si>
  <si>
    <t xml:space="preserve">      广播</t>
  </si>
  <si>
    <t xml:space="preserve">      电视</t>
  </si>
  <si>
    <t xml:space="preserve">      监测管理</t>
  </si>
  <si>
    <t xml:space="preserve">      其他广播电视支出</t>
  </si>
  <si>
    <t xml:space="preserve">    其他文化旅游体育与传媒支出</t>
  </si>
  <si>
    <t xml:space="preserve">      宣传文化发展专项支出</t>
  </si>
  <si>
    <t xml:space="preserve">      文化产业发展专项支出</t>
  </si>
  <si>
    <t xml:space="preserve">      其他文化旅游体育与传媒支出</t>
  </si>
  <si>
    <t xml:space="preserve">  社会保障和就业支出</t>
  </si>
  <si>
    <t xml:space="preserve">    人力资源和社会保障管理事务</t>
  </si>
  <si>
    <t xml:space="preserve">      综合业务管理</t>
  </si>
  <si>
    <t xml:space="preserve">      劳动保障监察</t>
  </si>
  <si>
    <t xml:space="preserve">      就业管理事务</t>
  </si>
  <si>
    <t xml:space="preserve">      社会保险业务管理事务</t>
  </si>
  <si>
    <t xml:space="preserve">      社会保险经办机构</t>
  </si>
  <si>
    <t xml:space="preserve">      劳动关系和维权</t>
  </si>
  <si>
    <t xml:space="preserve">      公共就业服务和职业技能鉴定机构</t>
  </si>
  <si>
    <t xml:space="preserve">      劳动人事争议调解仲裁</t>
  </si>
  <si>
    <t xml:space="preserve">      其他人力资源和社会保障管理事务支出</t>
  </si>
  <si>
    <t xml:space="preserve">    民政管理事务</t>
  </si>
  <si>
    <t xml:space="preserve">      社会组织管理</t>
  </si>
  <si>
    <t xml:space="preserve">      行政区划和地名管理</t>
  </si>
  <si>
    <t xml:space="preserve">      基层政权建设和社区治理</t>
  </si>
  <si>
    <t xml:space="preserve">      其他民政管理事务支出</t>
  </si>
  <si>
    <t xml:space="preserve">    补充全国社会保障基金</t>
  </si>
  <si>
    <t xml:space="preserve">      用一般公共预算补充基金</t>
  </si>
  <si>
    <t xml:space="preserve">    行政事业单位养老支出</t>
  </si>
  <si>
    <t xml:space="preserve">      行政单位离退休</t>
  </si>
  <si>
    <t xml:space="preserve">      事业单位离退休</t>
  </si>
  <si>
    <t xml:space="preserve">      离退休人员管理机构</t>
  </si>
  <si>
    <t xml:space="preserve">      机关事业单位基本养老保险缴费支出</t>
  </si>
  <si>
    <t xml:space="preserve">      机关事业单位职业年金缴费支出</t>
  </si>
  <si>
    <t xml:space="preserve">      对机关事业单位基本养老保险基金的补助</t>
  </si>
  <si>
    <t xml:space="preserve">      其他行政事业单位养老支出</t>
  </si>
  <si>
    <t xml:space="preserve">    企业改革补助</t>
  </si>
  <si>
    <t xml:space="preserve">      企业关闭破产补助</t>
  </si>
  <si>
    <t xml:space="preserve">      厂办大集体改革补助</t>
  </si>
  <si>
    <t xml:space="preserve">      其他企业改革发展补助</t>
  </si>
  <si>
    <t xml:space="preserve">    就业补助</t>
  </si>
  <si>
    <t xml:space="preserve">      就业创业服务补贴</t>
  </si>
  <si>
    <t xml:space="preserve">      职业培训补贴</t>
  </si>
  <si>
    <t xml:space="preserve">      社会保险补贴</t>
  </si>
  <si>
    <t xml:space="preserve">      公益性岗位补贴</t>
  </si>
  <si>
    <t xml:space="preserve">      职业技能鉴定补贴</t>
  </si>
  <si>
    <t xml:space="preserve">      就业见习补贴</t>
  </si>
  <si>
    <t xml:space="preserve">      高技能人才培养补助</t>
  </si>
  <si>
    <t xml:space="preserve">      求职创业补贴</t>
  </si>
  <si>
    <t xml:space="preserve">      其他就业补助支出</t>
  </si>
  <si>
    <t xml:space="preserve">    抚恤</t>
  </si>
  <si>
    <t xml:space="preserve">      死亡抚恤</t>
  </si>
  <si>
    <t xml:space="preserve">      伤残抚恤</t>
  </si>
  <si>
    <t xml:space="preserve">      在乡复员、退伍军人生活补助</t>
  </si>
  <si>
    <t xml:space="preserve">      优抚事业单位支出</t>
  </si>
  <si>
    <t xml:space="preserve">      义务兵优待</t>
  </si>
  <si>
    <t xml:space="preserve">      农村籍退役士兵老年生活补助</t>
  </si>
  <si>
    <t xml:space="preserve">      其他优抚支出</t>
  </si>
  <si>
    <t xml:space="preserve">    退役安置</t>
  </si>
  <si>
    <t xml:space="preserve">      退伍士兵安置</t>
  </si>
  <si>
    <t xml:space="preserve">      军队移交政府的离退休人员安置</t>
  </si>
  <si>
    <t xml:space="preserve">      军队移交政府离退休干部管理机构</t>
  </si>
  <si>
    <t xml:space="preserve">      退役士兵管理教育</t>
  </si>
  <si>
    <t xml:space="preserve">      军队转业干部安置</t>
  </si>
  <si>
    <t xml:space="preserve">      其他退役安置支出</t>
  </si>
  <si>
    <t xml:space="preserve">    社会福利</t>
  </si>
  <si>
    <t xml:space="preserve">      儿童福利</t>
  </si>
  <si>
    <t xml:space="preserve">      老年福利</t>
  </si>
  <si>
    <t xml:space="preserve">      康复辅具</t>
  </si>
  <si>
    <t xml:space="preserve">      殡葬</t>
  </si>
  <si>
    <t xml:space="preserve">      社会福利事业单位</t>
  </si>
  <si>
    <t xml:space="preserve">      养老服务</t>
  </si>
  <si>
    <t xml:space="preserve">      其他社会福利支出</t>
  </si>
  <si>
    <t xml:space="preserve">    残疾人事业</t>
  </si>
  <si>
    <t xml:space="preserve">      残疾人康复</t>
  </si>
  <si>
    <t xml:space="preserve">      残疾人就业和扶贫</t>
  </si>
  <si>
    <t xml:space="preserve">      残疾人体育</t>
  </si>
  <si>
    <t xml:space="preserve">      残疾人生活和护理补贴</t>
  </si>
  <si>
    <t xml:space="preserve">      其他残疾人事业支出</t>
  </si>
  <si>
    <t xml:space="preserve">    红十字事业</t>
  </si>
  <si>
    <t xml:space="preserve">      其他红十字事业支出</t>
  </si>
  <si>
    <t xml:space="preserve">    最低生活保障</t>
  </si>
  <si>
    <t xml:space="preserve">      城市最低生活保障金支出</t>
  </si>
  <si>
    <t xml:space="preserve">      农村最低生活保障金支出</t>
  </si>
  <si>
    <t xml:space="preserve">    临时救助</t>
  </si>
  <si>
    <t xml:space="preserve">      临时救助支出</t>
  </si>
  <si>
    <t xml:space="preserve">      流浪乞讨人员救助支出</t>
  </si>
  <si>
    <t xml:space="preserve">    特困人员救助供养</t>
  </si>
  <si>
    <t xml:space="preserve">      城市特困人员救助供养支出</t>
  </si>
  <si>
    <t xml:space="preserve">      农村特困人员救助供养支出</t>
  </si>
  <si>
    <t xml:space="preserve">    补充道路交通事故社会救助基金</t>
  </si>
  <si>
    <t xml:space="preserve">      交强险营业税补助基金支出</t>
  </si>
  <si>
    <t xml:space="preserve">      交强险罚款收入补助基金支出</t>
  </si>
  <si>
    <t xml:space="preserve">    其他生活救助</t>
  </si>
  <si>
    <t xml:space="preserve">      其他城市生活救助</t>
  </si>
  <si>
    <t xml:space="preserve">      其他农村生活救助</t>
  </si>
  <si>
    <t xml:space="preserve">    财政对基本养老保险基金的补助</t>
  </si>
  <si>
    <t xml:space="preserve">      财政对企业职工基本养老基金的补助</t>
  </si>
  <si>
    <t xml:space="preserve">      财政对城乡居民基本养老基金的补助</t>
  </si>
  <si>
    <t xml:space="preserve">      财政对其他基本养老基金的补助</t>
  </si>
  <si>
    <t xml:space="preserve">    财政对社会保险基金的补助</t>
  </si>
  <si>
    <t xml:space="preserve">      财政对失业保险基金的补助</t>
  </si>
  <si>
    <t xml:space="preserve">      财政对工伤保险基金的补助</t>
  </si>
  <si>
    <t xml:space="preserve">      财政对生育保险基金的补助</t>
  </si>
  <si>
    <t xml:space="preserve">      其他财政对社会保险基金的补助</t>
  </si>
  <si>
    <t xml:space="preserve">    退役军人管理事务</t>
  </si>
  <si>
    <t xml:space="preserve">      拥军优属</t>
  </si>
  <si>
    <t xml:space="preserve">      部队供应</t>
  </si>
  <si>
    <t xml:space="preserve">      其他退役军人事务管理支出</t>
  </si>
  <si>
    <t xml:space="preserve">    财政代缴社会保险费支出</t>
  </si>
  <si>
    <t xml:space="preserve">      财政代缴城乡居民基本养老保险费支出</t>
  </si>
  <si>
    <t xml:space="preserve">      财政代缴其他社会保险费支出</t>
  </si>
  <si>
    <t xml:space="preserve">    其他社会保障和就业支出(款)</t>
  </si>
  <si>
    <t xml:space="preserve">      其他社会保障和就业支出（项）</t>
  </si>
  <si>
    <t xml:space="preserve">  卫生健康支出</t>
  </si>
  <si>
    <t xml:space="preserve">    卫生健康管理事务</t>
  </si>
  <si>
    <t xml:space="preserve">      其他卫生健康管理事务支出</t>
  </si>
  <si>
    <t xml:space="preserve">    公立医院</t>
  </si>
  <si>
    <t xml:space="preserve">      综合医院</t>
  </si>
  <si>
    <t xml:space="preserve">      中医(民族)医院</t>
  </si>
  <si>
    <t xml:space="preserve">      传染病医院</t>
  </si>
  <si>
    <t xml:space="preserve">      职业病防治医院</t>
  </si>
  <si>
    <t xml:space="preserve">      精神病医院</t>
  </si>
  <si>
    <t xml:space="preserve">      妇幼保健医院</t>
  </si>
  <si>
    <t xml:space="preserve">      儿童医院</t>
  </si>
  <si>
    <t xml:space="preserve">      其他专科医院</t>
  </si>
  <si>
    <t xml:space="preserve">      福利医院</t>
  </si>
  <si>
    <t xml:space="preserve">      行业医院</t>
  </si>
  <si>
    <t xml:space="preserve">      处理医疗欠费</t>
  </si>
  <si>
    <t xml:space="preserve">      康复医院</t>
  </si>
  <si>
    <t xml:space="preserve">      其他公立医院支出</t>
  </si>
  <si>
    <t xml:space="preserve">    基层医疗卫生机构</t>
  </si>
  <si>
    <t xml:space="preserve">      城市社区卫生机构</t>
  </si>
  <si>
    <t xml:space="preserve">      乡镇卫生院</t>
  </si>
  <si>
    <t xml:space="preserve">      其他基层医疗卫生机构支出</t>
  </si>
  <si>
    <t xml:space="preserve">    公共卫生</t>
  </si>
  <si>
    <t xml:space="preserve">      疾病预防控制机构</t>
  </si>
  <si>
    <t xml:space="preserve">      卫生监督机构</t>
  </si>
  <si>
    <t xml:space="preserve">      妇幼保健机构</t>
  </si>
  <si>
    <t xml:space="preserve">      精神卫生机构</t>
  </si>
  <si>
    <t xml:space="preserve">      应急救治机构</t>
  </si>
  <si>
    <t xml:space="preserve">      采供血机构</t>
  </si>
  <si>
    <t xml:space="preserve">      其他专业公共卫生机构</t>
  </si>
  <si>
    <t xml:space="preserve">      基本公共卫生服务</t>
  </si>
  <si>
    <t xml:space="preserve">      重大公共卫生服务</t>
  </si>
  <si>
    <t xml:space="preserve">      突发公共卫生事件应急处理</t>
  </si>
  <si>
    <t xml:space="preserve">      其他公共卫生支出</t>
  </si>
  <si>
    <t xml:space="preserve">    中医药</t>
  </si>
  <si>
    <t xml:space="preserve">      中医(民族医)药专项</t>
  </si>
  <si>
    <t xml:space="preserve">      其他中医药支出</t>
  </si>
  <si>
    <t xml:space="preserve">    计划生育事务</t>
  </si>
  <si>
    <t xml:space="preserve">      计划生育机构</t>
  </si>
  <si>
    <t xml:space="preserve">      计划生育服务</t>
  </si>
  <si>
    <t xml:space="preserve">      其他计划生育事务支出</t>
  </si>
  <si>
    <t xml:space="preserve">    行政事业单位医疗</t>
  </si>
  <si>
    <t xml:space="preserve">      行政单位医疗</t>
  </si>
  <si>
    <t xml:space="preserve">      事业单位医疗</t>
  </si>
  <si>
    <t xml:space="preserve">      公务员医疗补助</t>
  </si>
  <si>
    <t xml:space="preserve">      其他行政事业单位医疗支出</t>
  </si>
  <si>
    <t xml:space="preserve">    财政对基本医疗保险基金的补助</t>
  </si>
  <si>
    <t xml:space="preserve">      财政对城镇职工基本医疗保险基金的补助</t>
  </si>
  <si>
    <t xml:space="preserve">      财政对城乡居民基本医疗保险基金的补助</t>
  </si>
  <si>
    <t xml:space="preserve">      财政对其他基本医疗保险基金的补助</t>
  </si>
  <si>
    <t xml:space="preserve">    医疗救助</t>
  </si>
  <si>
    <t xml:space="preserve">      城乡医疗救助</t>
  </si>
  <si>
    <t xml:space="preserve">      疾病应急救助</t>
  </si>
  <si>
    <t xml:space="preserve">      其他医疗救助支出</t>
  </si>
  <si>
    <t xml:space="preserve">    优抚对象医疗</t>
  </si>
  <si>
    <t xml:space="preserve">      优抚对象医疗补助</t>
  </si>
  <si>
    <t xml:space="preserve">      其他优抚对象医疗支出</t>
  </si>
  <si>
    <t xml:space="preserve">    医疗保障管理事务</t>
  </si>
  <si>
    <t xml:space="preserve">      医疗保障政策管理</t>
  </si>
  <si>
    <t xml:space="preserve">      医疗保障经办事务</t>
  </si>
  <si>
    <t xml:space="preserve">      其他医疗保障管理事务支出</t>
  </si>
  <si>
    <t xml:space="preserve">    老龄卫生健康事务</t>
  </si>
  <si>
    <t xml:space="preserve">      老龄卫生健康事务</t>
  </si>
  <si>
    <t xml:space="preserve">    其他卫生健康支出</t>
  </si>
  <si>
    <t xml:space="preserve">      其他卫生健康支出</t>
  </si>
  <si>
    <t xml:space="preserve">  节能环保支出</t>
  </si>
  <si>
    <t xml:space="preserve">    环境保护管理事务</t>
  </si>
  <si>
    <t xml:space="preserve">      环境保护宣传</t>
  </si>
  <si>
    <t xml:space="preserve">      环境保护法规、规划及标准</t>
  </si>
  <si>
    <t xml:space="preserve">      环境国际合作及履约</t>
  </si>
  <si>
    <t xml:space="preserve">      环境保护行政许可</t>
  </si>
  <si>
    <t xml:space="preserve">      应对气候变化管理事务</t>
  </si>
  <si>
    <t xml:space="preserve">      其他环境保护管理事务支出</t>
  </si>
  <si>
    <t xml:space="preserve">    环境监测与监察</t>
  </si>
  <si>
    <t xml:space="preserve">      建设项目环评审查与监督</t>
  </si>
  <si>
    <t xml:space="preserve">      核与辐射安全监督</t>
  </si>
  <si>
    <t xml:space="preserve">      其他环境监测与监察支出</t>
  </si>
  <si>
    <t xml:space="preserve">    污染防治</t>
  </si>
  <si>
    <t xml:space="preserve">      大气</t>
  </si>
  <si>
    <t xml:space="preserve">      水体</t>
  </si>
  <si>
    <t xml:space="preserve">      噪声</t>
  </si>
  <si>
    <t xml:space="preserve">      固体废弃物与化学品</t>
  </si>
  <si>
    <t xml:space="preserve">      放射源和放射性废物监管</t>
  </si>
  <si>
    <t xml:space="preserve">      辐射</t>
  </si>
  <si>
    <t xml:space="preserve">      其他污染防治支出</t>
  </si>
  <si>
    <t xml:space="preserve">    自然生态保护</t>
  </si>
  <si>
    <t xml:space="preserve">      生态保护</t>
  </si>
  <si>
    <t xml:space="preserve">      农村环境保护</t>
  </si>
  <si>
    <t xml:space="preserve">      生物及物种资源保护</t>
  </si>
  <si>
    <t xml:space="preserve">      其他自然生态保护支出</t>
  </si>
  <si>
    <t xml:space="preserve">    天然林保护</t>
  </si>
  <si>
    <t xml:space="preserve">      森林管护</t>
  </si>
  <si>
    <t xml:space="preserve">      社会保险补助</t>
  </si>
  <si>
    <t xml:space="preserve">      政策性社会性支出补助</t>
  </si>
  <si>
    <t xml:space="preserve">      天然林保护工程建设 </t>
  </si>
  <si>
    <t>2110507</t>
  </si>
  <si>
    <t xml:space="preserve">      停伐补助</t>
  </si>
  <si>
    <t xml:space="preserve">      其他天然林保护支出</t>
  </si>
  <si>
    <t xml:space="preserve">    退耕还林还草</t>
  </si>
  <si>
    <t xml:space="preserve">      退耕现金</t>
  </si>
  <si>
    <t xml:space="preserve">      退耕还林粮食折现补贴</t>
  </si>
  <si>
    <t xml:space="preserve">      退耕还林粮食费用补贴</t>
  </si>
  <si>
    <t xml:space="preserve">      退耕还林工程建设</t>
  </si>
  <si>
    <t xml:space="preserve">      其他退耕还林还草支出</t>
  </si>
  <si>
    <t xml:space="preserve">    风沙荒漠治理</t>
  </si>
  <si>
    <t xml:space="preserve">      京津风沙源治理工程建设</t>
  </si>
  <si>
    <t xml:space="preserve">      其他风沙荒漠治理支出</t>
  </si>
  <si>
    <t xml:space="preserve">    退牧还草</t>
  </si>
  <si>
    <t xml:space="preserve">      退牧还草工程建设</t>
  </si>
  <si>
    <t xml:space="preserve">      其他退牧还草支出</t>
  </si>
  <si>
    <t xml:space="preserve">    已垦草原退耕还草(款)</t>
  </si>
  <si>
    <t xml:space="preserve">      已垦草原退耕还草(项)</t>
  </si>
  <si>
    <t xml:space="preserve">    能源节约利用(款)</t>
  </si>
  <si>
    <t xml:space="preserve">      能源节能利用(项)</t>
  </si>
  <si>
    <t xml:space="preserve">    污染减排</t>
  </si>
  <si>
    <t xml:space="preserve">       环境监测与信息</t>
  </si>
  <si>
    <t xml:space="preserve">       环境执法监察</t>
  </si>
  <si>
    <t xml:space="preserve">       减排专项支出</t>
  </si>
  <si>
    <t xml:space="preserve">       清洁生产专项支出</t>
  </si>
  <si>
    <t xml:space="preserve">       其他污染减排支出</t>
  </si>
  <si>
    <t xml:space="preserve">    可再生能源(款)</t>
  </si>
  <si>
    <t xml:space="preserve">       可再生能源(项)</t>
  </si>
  <si>
    <t xml:space="preserve">    循环经济(款)</t>
  </si>
  <si>
    <t xml:space="preserve">       循环经济(项)</t>
  </si>
  <si>
    <t xml:space="preserve">    能源管理事务</t>
  </si>
  <si>
    <t xml:space="preserve">      能源预测预警</t>
  </si>
  <si>
    <t xml:space="preserve">      能源战略规划与实施</t>
  </si>
  <si>
    <t xml:space="preserve">      能源科技装备</t>
  </si>
  <si>
    <t xml:space="preserve">      能源行业管理</t>
  </si>
  <si>
    <t xml:space="preserve">      能源管理</t>
  </si>
  <si>
    <t xml:space="preserve">      石油储备发展管理</t>
  </si>
  <si>
    <t xml:space="preserve">      能源调查</t>
  </si>
  <si>
    <t xml:space="preserve">      农村电网建设</t>
  </si>
  <si>
    <t xml:space="preserve">      其他能源管理事务支出</t>
  </si>
  <si>
    <t xml:space="preserve">    其他节能环保支出(款)</t>
  </si>
  <si>
    <t xml:space="preserve">      其他节能环保支出(项)</t>
  </si>
  <si>
    <t xml:space="preserve">  城乡社区支出</t>
  </si>
  <si>
    <t xml:space="preserve">    城乡社区管理事务</t>
  </si>
  <si>
    <t xml:space="preserve">      城管执法</t>
  </si>
  <si>
    <t xml:space="preserve">      工程建设标准规范编制与监管</t>
  </si>
  <si>
    <t xml:space="preserve">      工程建设管理</t>
  </si>
  <si>
    <t xml:space="preserve">      市政公用行业市场监管</t>
  </si>
  <si>
    <t xml:space="preserve">      住宅建设与房地产市场监管</t>
  </si>
  <si>
    <t xml:space="preserve">      执业资格注册、资质审查</t>
  </si>
  <si>
    <t xml:space="preserve">      其他城乡社区管理事务支出</t>
  </si>
  <si>
    <t xml:space="preserve">    城乡社区规划与管理(款)</t>
  </si>
  <si>
    <t xml:space="preserve">      城乡社区规划与管理(项)</t>
  </si>
  <si>
    <t xml:space="preserve">    城乡社区公共设施</t>
  </si>
  <si>
    <t xml:space="preserve">      小城镇基础设施建设</t>
  </si>
  <si>
    <t xml:space="preserve">      其他城乡社区公共设施支出</t>
  </si>
  <si>
    <t xml:space="preserve">    城乡社区环境卫生(款)</t>
  </si>
  <si>
    <t xml:space="preserve">      城乡社区环境卫生(项)</t>
  </si>
  <si>
    <t xml:space="preserve">    建设市场管理与监督(款)</t>
  </si>
  <si>
    <t xml:space="preserve">      建设市场管理与监督(项)</t>
  </si>
  <si>
    <t xml:space="preserve">    其他城乡社区支出(款)</t>
  </si>
  <si>
    <t xml:space="preserve">      其他城乡社区支出(项)</t>
  </si>
  <si>
    <t xml:space="preserve">  农林水支出</t>
  </si>
  <si>
    <t xml:space="preserve">    农业农村</t>
  </si>
  <si>
    <t xml:space="preserve">      农垦运行</t>
  </si>
  <si>
    <t xml:space="preserve">      科技转化与推广服务</t>
  </si>
  <si>
    <t xml:space="preserve">      病虫害控制</t>
  </si>
  <si>
    <t xml:space="preserve">      农产品质量安全</t>
  </si>
  <si>
    <t xml:space="preserve">      执法监管</t>
  </si>
  <si>
    <t xml:space="preserve">      统计监测与信息服务</t>
  </si>
  <si>
    <t xml:space="preserve">      行业业务管理</t>
  </si>
  <si>
    <t xml:space="preserve">      对外交流与合作</t>
  </si>
  <si>
    <t xml:space="preserve">      防灾救灾</t>
  </si>
  <si>
    <t xml:space="preserve">      稳定农民收入补贴</t>
  </si>
  <si>
    <t xml:space="preserve">      农业结构调整补贴</t>
  </si>
  <si>
    <t xml:space="preserve">      农业生产发展</t>
  </si>
  <si>
    <t xml:space="preserve">      农村合作经济</t>
  </si>
  <si>
    <t xml:space="preserve">      农产品加工与促销</t>
  </si>
  <si>
    <t xml:space="preserve">      农村社会事业</t>
  </si>
  <si>
    <t xml:space="preserve">      农业资源保护修复与利用</t>
  </si>
  <si>
    <t xml:space="preserve">      农村道路建设</t>
  </si>
  <si>
    <t xml:space="preserve">      成品油价格改革对渔业的补贴</t>
  </si>
  <si>
    <t xml:space="preserve">      对高校毕业生到基层任职补助</t>
  </si>
  <si>
    <t xml:space="preserve">      农田建设</t>
  </si>
  <si>
    <t xml:space="preserve">      其他农业农村支出</t>
  </si>
  <si>
    <t xml:space="preserve">    林业和草原</t>
  </si>
  <si>
    <t xml:space="preserve">      事业机构</t>
  </si>
  <si>
    <t xml:space="preserve">      森林资源培育</t>
  </si>
  <si>
    <t xml:space="preserve">      林业技术推广</t>
  </si>
  <si>
    <t xml:space="preserve">      森林资源管理</t>
  </si>
  <si>
    <t xml:space="preserve">      森林生态效益补偿</t>
  </si>
  <si>
    <t xml:space="preserve">      林业自然保护区</t>
  </si>
  <si>
    <t xml:space="preserve">      动植物保护</t>
  </si>
  <si>
    <t xml:space="preserve">      湿地保护</t>
  </si>
  <si>
    <t xml:space="preserve">      林业执法与监督</t>
  </si>
  <si>
    <t xml:space="preserve">      防沙治沙</t>
  </si>
  <si>
    <t xml:space="preserve">      林业对外合作与交流</t>
  </si>
  <si>
    <t xml:space="preserve">      林业产业化</t>
  </si>
  <si>
    <t xml:space="preserve">      信息管理</t>
  </si>
  <si>
    <t xml:space="preserve">      林区公共支出</t>
  </si>
  <si>
    <t xml:space="preserve">      林业贷款贴息</t>
  </si>
  <si>
    <t xml:space="preserve">      成品油价格改革对林业的补贴</t>
  </si>
  <si>
    <t xml:space="preserve">      林业草原防灾减灾</t>
  </si>
  <si>
    <t xml:space="preserve">      国家公园</t>
  </si>
  <si>
    <t xml:space="preserve">      草原管理</t>
  </si>
  <si>
    <t xml:space="preserve">      其他林业支出</t>
  </si>
  <si>
    <t xml:space="preserve">    水利</t>
  </si>
  <si>
    <t xml:space="preserve">      水利行业业务管理</t>
  </si>
  <si>
    <t xml:space="preserve">      水利工程建设</t>
  </si>
  <si>
    <t xml:space="preserve">      水利工程运行与维护</t>
  </si>
  <si>
    <t xml:space="preserve">      长江黄河等流域管理</t>
  </si>
  <si>
    <t xml:space="preserve">      水利前期工作</t>
  </si>
  <si>
    <t xml:space="preserve">      水行政执法监督</t>
  </si>
  <si>
    <t xml:space="preserve">      水土保持</t>
  </si>
  <si>
    <t xml:space="preserve">      水资源节约管理与保护</t>
  </si>
  <si>
    <t xml:space="preserve">      水质监测</t>
  </si>
  <si>
    <t xml:space="preserve">      水文测报</t>
  </si>
  <si>
    <t xml:space="preserve">      防汛</t>
  </si>
  <si>
    <t xml:space="preserve">      抗旱</t>
  </si>
  <si>
    <t xml:space="preserve">      农村水利</t>
  </si>
  <si>
    <t xml:space="preserve">      水利技术推广</t>
  </si>
  <si>
    <t xml:space="preserve">      国际河流治理与管理</t>
  </si>
  <si>
    <t xml:space="preserve">      江河湖库水系综合整治</t>
  </si>
  <si>
    <t xml:space="preserve">      大中型水库移民后期扶持专项支出</t>
  </si>
  <si>
    <t xml:space="preserve">      水利安全监督</t>
  </si>
  <si>
    <t xml:space="preserve">      水利建设征地及移民支出</t>
  </si>
  <si>
    <t xml:space="preserve">      农村人畜饮水</t>
  </si>
  <si>
    <t xml:space="preserve">      南水北调工程建设</t>
  </si>
  <si>
    <t xml:space="preserve">      南水北调工程管理</t>
  </si>
  <si>
    <t xml:space="preserve">      其他水利支出</t>
  </si>
  <si>
    <t xml:space="preserve">    扶贫</t>
  </si>
  <si>
    <t xml:space="preserve">      农村基础设施建设</t>
  </si>
  <si>
    <t xml:space="preserve">      生产发展</t>
  </si>
  <si>
    <t xml:space="preserve">      社会发展</t>
  </si>
  <si>
    <t xml:space="preserve">      扶贫贷款奖补和贴息</t>
  </si>
  <si>
    <t xml:space="preserve">      “三西”农业建设专项补助</t>
  </si>
  <si>
    <t xml:space="preserve">      扶贫事业机构</t>
  </si>
  <si>
    <t xml:space="preserve">      其他扶贫支出</t>
  </si>
  <si>
    <t xml:space="preserve">    农村综合改革</t>
  </si>
  <si>
    <t xml:space="preserve">      对村级一事一议补助</t>
  </si>
  <si>
    <t xml:space="preserve">      国有农场办社会职能改革补助</t>
  </si>
  <si>
    <t xml:space="preserve">      对村民委员会和村党支部的补助</t>
  </si>
  <si>
    <t xml:space="preserve">      对村集体经济组织的补助</t>
  </si>
  <si>
    <t xml:space="preserve">      农村综合改革示范试点补助</t>
  </si>
  <si>
    <t xml:space="preserve">      其他农村综合改革支出</t>
  </si>
  <si>
    <t xml:space="preserve">    普惠金融发展支出</t>
  </si>
  <si>
    <t xml:space="preserve">      支持农村金融机构</t>
  </si>
  <si>
    <t xml:space="preserve">      涉农贷款增量奖励</t>
  </si>
  <si>
    <t xml:space="preserve">      农业保险保费补贴</t>
  </si>
  <si>
    <t xml:space="preserve">      创业担保贷款贴息</t>
  </si>
  <si>
    <t xml:space="preserve">      补充小额担保贷款基金</t>
  </si>
  <si>
    <t xml:space="preserve">      其他普惠金融发展支出</t>
  </si>
  <si>
    <t xml:space="preserve">    目标价格补贴</t>
  </si>
  <si>
    <t xml:space="preserve">      棉花目标价格补贴</t>
  </si>
  <si>
    <t xml:space="preserve">      其他目标价格补贴</t>
  </si>
  <si>
    <t xml:space="preserve">    其他农林水支出（款）</t>
  </si>
  <si>
    <t xml:space="preserve">      化解其他公益性乡村债务支出</t>
  </si>
  <si>
    <t xml:space="preserve">      其他农林水支出（项）</t>
  </si>
  <si>
    <t xml:space="preserve">  交通运输支出</t>
  </si>
  <si>
    <t xml:space="preserve">    公路水路运输</t>
  </si>
  <si>
    <t xml:space="preserve">      公路建设</t>
  </si>
  <si>
    <t xml:space="preserve">      公路养护</t>
  </si>
  <si>
    <t xml:space="preserve">      交通运输信息化建设</t>
  </si>
  <si>
    <t xml:space="preserve">      公路和运输安全</t>
  </si>
  <si>
    <t xml:space="preserve">      公路还贷专项</t>
  </si>
  <si>
    <t xml:space="preserve">      公路运输管理</t>
  </si>
  <si>
    <t xml:space="preserve">      公路和运输技术标准化建设</t>
  </si>
  <si>
    <t xml:space="preserve">      港口设施</t>
  </si>
  <si>
    <t xml:space="preserve">      航道维护</t>
  </si>
  <si>
    <t xml:space="preserve">      船舶检验</t>
  </si>
  <si>
    <t xml:space="preserve">      救助打捞</t>
  </si>
  <si>
    <t xml:space="preserve">      内河运输</t>
  </si>
  <si>
    <t xml:space="preserve">      远洋运输</t>
  </si>
  <si>
    <t xml:space="preserve">      海事管理</t>
  </si>
  <si>
    <t xml:space="preserve">      航标事业发展支出</t>
  </si>
  <si>
    <t xml:space="preserve">      水路运输管理支出</t>
  </si>
  <si>
    <t xml:space="preserve">      口岸建设</t>
  </si>
  <si>
    <t xml:space="preserve">      取消政府还贷二级公路收费专项支出</t>
  </si>
  <si>
    <t xml:space="preserve">      其他公路水路运输支出</t>
  </si>
  <si>
    <t xml:space="preserve">    铁路运输</t>
  </si>
  <si>
    <t xml:space="preserve">      铁路路网建设</t>
  </si>
  <si>
    <t xml:space="preserve">      铁路还贷专项</t>
  </si>
  <si>
    <t xml:space="preserve">      铁路安全</t>
  </si>
  <si>
    <t xml:space="preserve">      铁路专项运输</t>
  </si>
  <si>
    <t xml:space="preserve">      行业监管</t>
  </si>
  <si>
    <t xml:space="preserve">      其他铁路运输支出</t>
  </si>
  <si>
    <t xml:space="preserve">    民用航空运输</t>
  </si>
  <si>
    <t xml:space="preserve">      机场建设</t>
  </si>
  <si>
    <t xml:space="preserve">      空管系统建设</t>
  </si>
  <si>
    <t xml:space="preserve">      民航还贷专项支出</t>
  </si>
  <si>
    <t xml:space="preserve">      民用航空安全</t>
  </si>
  <si>
    <t xml:space="preserve">      民航专项运输</t>
  </si>
  <si>
    <t xml:space="preserve">      其他民用航空运输支出</t>
  </si>
  <si>
    <t xml:space="preserve">    成品油价格改革对交通运输的补贴</t>
  </si>
  <si>
    <t xml:space="preserve">      对城市公交的补贴</t>
  </si>
  <si>
    <t xml:space="preserve">      对农村道路客运的补贴</t>
  </si>
  <si>
    <t xml:space="preserve">      对出租车的补贴</t>
  </si>
  <si>
    <t xml:space="preserve">      成品油价格改革补贴其他支出</t>
  </si>
  <si>
    <t xml:space="preserve">    邮政业支出</t>
  </si>
  <si>
    <t xml:space="preserve">      邮政普遍服务与特殊服务</t>
  </si>
  <si>
    <t xml:space="preserve">      其他邮政业支出</t>
  </si>
  <si>
    <t xml:space="preserve">    车辆购置税支出</t>
  </si>
  <si>
    <t xml:space="preserve">      车辆购置税用于公路等基础设施建设支出</t>
  </si>
  <si>
    <t xml:space="preserve">      车辆购置税用于农村公路建设支出</t>
  </si>
  <si>
    <t xml:space="preserve">      车辆购置税用于老旧汽车报废更新补贴</t>
  </si>
  <si>
    <t xml:space="preserve">      车辆购置税其他支出</t>
  </si>
  <si>
    <t xml:space="preserve">    其他交通运输支出(款)</t>
  </si>
  <si>
    <t xml:space="preserve">      公共交通运营补助</t>
  </si>
  <si>
    <t xml:space="preserve">      其他交通运输支出(项)</t>
  </si>
  <si>
    <t xml:space="preserve">  资源勘探工业信息等支出</t>
  </si>
  <si>
    <t xml:space="preserve">    资源勘探开发</t>
  </si>
  <si>
    <t xml:space="preserve">      煤炭勘探开采和洗选</t>
  </si>
  <si>
    <t xml:space="preserve">      石油和天然气勘探开采</t>
  </si>
  <si>
    <t xml:space="preserve">      黑色金属矿勘探和采选</t>
  </si>
  <si>
    <t xml:space="preserve">      有色金属矿勘探和采选</t>
  </si>
  <si>
    <t xml:space="preserve">      非金属矿勘探和采选</t>
  </si>
  <si>
    <t xml:space="preserve">      其他资源勘探业支出</t>
  </si>
  <si>
    <t xml:space="preserve">    制造业</t>
  </si>
  <si>
    <t xml:space="preserve">      纺织业</t>
  </si>
  <si>
    <t xml:space="preserve">      医药制造业</t>
  </si>
  <si>
    <t xml:space="preserve">      非金属矿物制品业</t>
  </si>
  <si>
    <t xml:space="preserve">      通信设备、计算机及其他电子设备制造业</t>
  </si>
  <si>
    <t xml:space="preserve">      交通运输设备制造业</t>
  </si>
  <si>
    <t xml:space="preserve">      电气机械及器材制造业</t>
  </si>
  <si>
    <t xml:space="preserve">      工艺品及其他制造业</t>
  </si>
  <si>
    <t xml:space="preserve">      石油加工、炼焦及核燃料加工业</t>
  </si>
  <si>
    <t xml:space="preserve">      化学原料及化学制品制造业</t>
  </si>
  <si>
    <t xml:space="preserve">      黑色金属冶炼及压延加工业</t>
  </si>
  <si>
    <t xml:space="preserve">      有色金属冶炼及压延加工业</t>
  </si>
  <si>
    <t xml:space="preserve">      其他制造业支出</t>
  </si>
  <si>
    <t xml:space="preserve">    建筑业</t>
  </si>
  <si>
    <t xml:space="preserve">      其他建筑业支出</t>
  </si>
  <si>
    <t xml:space="preserve">    工业和信息产业监管</t>
  </si>
  <si>
    <t xml:space="preserve">      战备应急</t>
  </si>
  <si>
    <t xml:space="preserve">      信息安全建设</t>
  </si>
  <si>
    <t xml:space="preserve">      专用通信</t>
  </si>
  <si>
    <t xml:space="preserve">      无线电监管</t>
  </si>
  <si>
    <t xml:space="preserve">      工业和信息产业战略研究与标准制定</t>
  </si>
  <si>
    <t xml:space="preserve">      工业和信息产业支持</t>
  </si>
  <si>
    <t xml:space="preserve">      电子专项工程</t>
  </si>
  <si>
    <t xml:space="preserve">      技术基础研究</t>
  </si>
  <si>
    <t xml:space="preserve">      其他工业和信息产业监管支出</t>
  </si>
  <si>
    <t xml:space="preserve">    国有资产监管</t>
  </si>
  <si>
    <t xml:space="preserve">      国有企业监事会专项</t>
  </si>
  <si>
    <t xml:space="preserve">      中央企业专项管理</t>
  </si>
  <si>
    <t xml:space="preserve">      其他国有资产监管支出</t>
  </si>
  <si>
    <t xml:space="preserve">    支持中小企业发展和管理支出</t>
  </si>
  <si>
    <t xml:space="preserve">      科技型中小企业技术创新基金</t>
  </si>
  <si>
    <t xml:space="preserve">      中小企业发展专项</t>
  </si>
  <si>
    <t xml:space="preserve">      其他支持中小企业发展和管理支出</t>
  </si>
  <si>
    <t xml:space="preserve">    其他资源勘探工业信息等支出(款)</t>
  </si>
  <si>
    <t xml:space="preserve">      黄金事务</t>
  </si>
  <si>
    <t xml:space="preserve">      技术改造支出</t>
  </si>
  <si>
    <t xml:space="preserve">      中药材扶持资金支出</t>
  </si>
  <si>
    <t xml:space="preserve">      重点产业振兴和技术改造项目贷款贴息</t>
  </si>
  <si>
    <t xml:space="preserve">      其他资源勘探工业信息等支出(项)</t>
  </si>
  <si>
    <t xml:space="preserve">  商业服务业等支出</t>
  </si>
  <si>
    <t xml:space="preserve">    商业流通事务</t>
  </si>
  <si>
    <t xml:space="preserve">      食品流通安全补贴</t>
  </si>
  <si>
    <t xml:space="preserve">      市场监测及信息管理</t>
  </si>
  <si>
    <t xml:space="preserve">      民贸企业补贴</t>
  </si>
  <si>
    <t xml:space="preserve">      民贸民品贷款贴息</t>
  </si>
  <si>
    <t xml:space="preserve">      其他商业流通事务支出</t>
  </si>
  <si>
    <t xml:space="preserve">    涉外发展服务支出</t>
  </si>
  <si>
    <t xml:space="preserve">      外商投资环境建设补助资金</t>
  </si>
  <si>
    <t xml:space="preserve">      其他涉外发展服务支出</t>
  </si>
  <si>
    <t xml:space="preserve">    其他商业服务业等支出(款)</t>
  </si>
  <si>
    <t xml:space="preserve">      服务业基础设施建设</t>
  </si>
  <si>
    <t xml:space="preserve">      其他商业服务业等支出(项)</t>
  </si>
  <si>
    <t xml:space="preserve">  金融支出</t>
  </si>
  <si>
    <t xml:space="preserve">    金融部门行政支出</t>
  </si>
  <si>
    <t xml:space="preserve">      安全防卫</t>
  </si>
  <si>
    <t xml:space="preserve">      金融部门其他行政支出</t>
  </si>
  <si>
    <t xml:space="preserve">    金融部门监管支出</t>
  </si>
  <si>
    <t xml:space="preserve">      货币发行</t>
  </si>
  <si>
    <t xml:space="preserve">      金融服务</t>
  </si>
  <si>
    <t xml:space="preserve">      反假币</t>
  </si>
  <si>
    <t xml:space="preserve">      重点金融机构监管</t>
  </si>
  <si>
    <t xml:space="preserve">      金融稽查与案件处理</t>
  </si>
  <si>
    <t xml:space="preserve">      金融行业电子化建设</t>
  </si>
  <si>
    <t xml:space="preserve">      从业人员资格考试</t>
  </si>
  <si>
    <t xml:space="preserve">      反洗钱</t>
  </si>
  <si>
    <t xml:space="preserve">      金融部门其他监管支出</t>
  </si>
  <si>
    <t xml:space="preserve">    金融发展支出</t>
  </si>
  <si>
    <t xml:space="preserve">      政策性银行亏损补贴</t>
  </si>
  <si>
    <t xml:space="preserve">      商业银行贷款贴息</t>
  </si>
  <si>
    <t xml:space="preserve">      补充资本金</t>
  </si>
  <si>
    <t xml:space="preserve">      风险基金补助</t>
  </si>
  <si>
    <t xml:space="preserve">      其他金融发展支出</t>
  </si>
  <si>
    <t xml:space="preserve">    金融调控支出</t>
  </si>
  <si>
    <t xml:space="preserve">      中央银行亏损补贴</t>
  </si>
  <si>
    <t xml:space="preserve">      其他金融调控支出</t>
  </si>
  <si>
    <t xml:space="preserve">    其他金融支出（款）</t>
  </si>
  <si>
    <t xml:space="preserve">      其他金融支出(项)</t>
  </si>
  <si>
    <t xml:space="preserve">  援助其他地区支出</t>
  </si>
  <si>
    <t xml:space="preserve">    一般公共服务</t>
  </si>
  <si>
    <t xml:space="preserve">    教育</t>
  </si>
  <si>
    <t xml:space="preserve">    文化体育与传媒</t>
  </si>
  <si>
    <t xml:space="preserve">    医疗卫生</t>
  </si>
  <si>
    <t xml:space="preserve">    节能环保</t>
  </si>
  <si>
    <t xml:space="preserve">    农业</t>
  </si>
  <si>
    <t xml:space="preserve">    交通运输</t>
  </si>
  <si>
    <t xml:space="preserve">    住房保障</t>
  </si>
  <si>
    <t xml:space="preserve">    其他支出</t>
  </si>
  <si>
    <t xml:space="preserve">  自然资源海洋气象等支出</t>
  </si>
  <si>
    <t xml:space="preserve">    自然资源事务</t>
  </si>
  <si>
    <t xml:space="preserve">      自然资源规划及管理</t>
  </si>
  <si>
    <t xml:space="preserve">      自然资源利用与保护</t>
  </si>
  <si>
    <t xml:space="preserve">      国土资源社会公益服务</t>
  </si>
  <si>
    <t xml:space="preserve">      国土资源行业业务管理</t>
  </si>
  <si>
    <t xml:space="preserve">      自然资源调查与确权登记</t>
  </si>
  <si>
    <t xml:space="preserve">      土地资源储备支出</t>
  </si>
  <si>
    <t xml:space="preserve">      地质及矿产资源调查</t>
  </si>
  <si>
    <t xml:space="preserve">      地质勘察与矿产资源管理</t>
  </si>
  <si>
    <t xml:space="preserve">      地质转产项目财政贴息</t>
  </si>
  <si>
    <t xml:space="preserve">      国外风险勘查</t>
  </si>
  <si>
    <t xml:space="preserve">      地质勘查基金(周转金)支出</t>
  </si>
  <si>
    <t xml:space="preserve">      海域与海岛管理</t>
  </si>
  <si>
    <t xml:space="preserve">      自然资源国际合作与海洋权益维护</t>
  </si>
  <si>
    <t xml:space="preserve">      自然资源卫星</t>
  </si>
  <si>
    <t xml:space="preserve">      极地考察</t>
  </si>
  <si>
    <t xml:space="preserve">      深海调查与资源开发</t>
  </si>
  <si>
    <t xml:space="preserve">      海港航标维护</t>
  </si>
  <si>
    <t xml:space="preserve">      海水淡化</t>
  </si>
  <si>
    <t xml:space="preserve">      无居民海岛使用金支出</t>
  </si>
  <si>
    <t xml:space="preserve">      海洋战略与预警监测</t>
  </si>
  <si>
    <t xml:space="preserve">      基础测绘与地理信息监管</t>
  </si>
  <si>
    <t xml:space="preserve">      其他国土资源事务支出</t>
  </si>
  <si>
    <t xml:space="preserve">    气象事务</t>
  </si>
  <si>
    <t xml:space="preserve">      气象事业机构</t>
  </si>
  <si>
    <t xml:space="preserve">      气象探测</t>
  </si>
  <si>
    <t xml:space="preserve">      气象信息传输及管理</t>
  </si>
  <si>
    <t xml:space="preserve">      气象预报预测</t>
  </si>
  <si>
    <t xml:space="preserve">      气象服务</t>
  </si>
  <si>
    <t xml:space="preserve">      气象装备保障维护</t>
  </si>
  <si>
    <t xml:space="preserve">      气象基础设施建设与维修</t>
  </si>
  <si>
    <t xml:space="preserve">      气象卫星</t>
  </si>
  <si>
    <t xml:space="preserve">      气象法规与标准</t>
  </si>
  <si>
    <t xml:space="preserve">      气象资金审计稽查</t>
  </si>
  <si>
    <t xml:space="preserve">      其他气象事务支出</t>
  </si>
  <si>
    <t xml:space="preserve">    其他自然资源海洋气象等支出</t>
  </si>
  <si>
    <t xml:space="preserve">      其他自然资源海洋气象等支出</t>
  </si>
  <si>
    <t xml:space="preserve">  住房保障支出</t>
  </si>
  <si>
    <t xml:space="preserve">    保障性安居工程支出</t>
  </si>
  <si>
    <t xml:space="preserve">      廉租住房</t>
  </si>
  <si>
    <t xml:space="preserve">      沉陷区治理</t>
  </si>
  <si>
    <t xml:space="preserve">      棚户区改造</t>
  </si>
  <si>
    <t xml:space="preserve">      少数民族地区游牧民定居工程</t>
  </si>
  <si>
    <t xml:space="preserve">      农村危房改造</t>
  </si>
  <si>
    <t xml:space="preserve">      公共租赁住房</t>
  </si>
  <si>
    <t xml:space="preserve">      保障性住房租金补贴</t>
  </si>
  <si>
    <t xml:space="preserve">      老旧小区改造</t>
  </si>
  <si>
    <t xml:space="preserve">      住房租赁市场发展</t>
  </si>
  <si>
    <t xml:space="preserve">      其他保障性安居工程支出</t>
  </si>
  <si>
    <t xml:space="preserve">    住房改革支出</t>
  </si>
  <si>
    <t xml:space="preserve">      住房公积金</t>
  </si>
  <si>
    <t xml:space="preserve">      提租补贴</t>
  </si>
  <si>
    <t xml:space="preserve">      购房补贴</t>
  </si>
  <si>
    <t xml:space="preserve">    城乡社区住宅</t>
  </si>
  <si>
    <t xml:space="preserve">      公有住房建设和维修改造支出</t>
  </si>
  <si>
    <t xml:space="preserve">      住房公积金管理</t>
  </si>
  <si>
    <t xml:space="preserve">      其他城乡社区住宅支出</t>
  </si>
  <si>
    <t xml:space="preserve">  粮油物资储备支出</t>
  </si>
  <si>
    <t xml:space="preserve">    粮油事务</t>
  </si>
  <si>
    <t xml:space="preserve">      粮食财务与审计支出</t>
  </si>
  <si>
    <t xml:space="preserve">      粮食信息统计</t>
  </si>
  <si>
    <t xml:space="preserve">      粮食专项业务活动</t>
  </si>
  <si>
    <t xml:space="preserve">      国家粮油差价补贴</t>
  </si>
  <si>
    <t xml:space="preserve">      粮食财务挂账利息补贴</t>
  </si>
  <si>
    <t xml:space="preserve">      粮食财务挂账消化款</t>
  </si>
  <si>
    <t xml:space="preserve">      处理陈化粮补贴</t>
  </si>
  <si>
    <t xml:space="preserve">      粮食风险基金</t>
  </si>
  <si>
    <t xml:space="preserve">      粮油市场调控专项资金</t>
  </si>
  <si>
    <t xml:space="preserve">      其他粮油事务支出</t>
  </si>
  <si>
    <t xml:space="preserve">    物资事务</t>
  </si>
  <si>
    <t xml:space="preserve">      铁路专用线</t>
  </si>
  <si>
    <t xml:space="preserve">      护库武警和民兵支出</t>
  </si>
  <si>
    <t xml:space="preserve">      物资保管与保养</t>
  </si>
  <si>
    <t xml:space="preserve">      专项贷款利息</t>
  </si>
  <si>
    <t xml:space="preserve">      物资转移</t>
  </si>
  <si>
    <t xml:space="preserve">      物资轮换</t>
  </si>
  <si>
    <t xml:space="preserve">      仓库建设</t>
  </si>
  <si>
    <t xml:space="preserve">      仓库安防</t>
  </si>
  <si>
    <t xml:space="preserve">      其他物资事务支出</t>
  </si>
  <si>
    <t xml:space="preserve">    能源储备</t>
  </si>
  <si>
    <t xml:space="preserve">      石油储备支出</t>
  </si>
  <si>
    <t xml:space="preserve">      天然铀能源储备</t>
  </si>
  <si>
    <t xml:space="preserve">      煤炭储备</t>
  </si>
  <si>
    <t xml:space="preserve">      其他能源储备</t>
  </si>
  <si>
    <t xml:space="preserve">    储备粮油补贴</t>
  </si>
  <si>
    <t xml:space="preserve">      储备粮油补贴</t>
  </si>
  <si>
    <t xml:space="preserve">      储备粮油差价补贴</t>
  </si>
  <si>
    <t xml:space="preserve">      储备粮（油）库建设</t>
  </si>
  <si>
    <t xml:space="preserve">      最低收购价政策支出</t>
  </si>
  <si>
    <t xml:space="preserve">      其他粮油储备支出</t>
  </si>
  <si>
    <t xml:space="preserve">    重要商品储备</t>
  </si>
  <si>
    <t xml:space="preserve">      棉花储备</t>
  </si>
  <si>
    <t xml:space="preserve">      食糖储备</t>
  </si>
  <si>
    <t xml:space="preserve">      肉类储备</t>
  </si>
  <si>
    <t xml:space="preserve">      化肥储备</t>
  </si>
  <si>
    <t xml:space="preserve">      农药储备</t>
  </si>
  <si>
    <t xml:space="preserve">      边销茶储备</t>
  </si>
  <si>
    <t xml:space="preserve">      羊毛储备</t>
  </si>
  <si>
    <t xml:space="preserve">      医药储备</t>
  </si>
  <si>
    <t xml:space="preserve">      食盐储备</t>
  </si>
  <si>
    <t xml:space="preserve">      战略物资储备</t>
  </si>
  <si>
    <t xml:space="preserve">      其他重要商品储备支出</t>
  </si>
  <si>
    <t xml:space="preserve">  灾害防治及应急管理支出</t>
  </si>
  <si>
    <t xml:space="preserve">    应急管理事务</t>
  </si>
  <si>
    <t xml:space="preserve">      灾害风险防治</t>
  </si>
  <si>
    <t xml:space="preserve">      国务院安委会专项</t>
  </si>
  <si>
    <t xml:space="preserve">      安全监管</t>
  </si>
  <si>
    <t xml:space="preserve">      安全生产基础</t>
  </si>
  <si>
    <t xml:space="preserve">      应急救援</t>
  </si>
  <si>
    <t xml:space="preserve">      应急管理</t>
  </si>
  <si>
    <t xml:space="preserve">      其他应急管理支出</t>
  </si>
  <si>
    <t xml:space="preserve">   消防事务</t>
  </si>
  <si>
    <t xml:space="preserve">      消防应急救援</t>
  </si>
  <si>
    <t xml:space="preserve">      其他消防事务支出</t>
  </si>
  <si>
    <t xml:space="preserve">   森林消防事务</t>
  </si>
  <si>
    <t xml:space="preserve">      森林消防应急救援</t>
  </si>
  <si>
    <t xml:space="preserve">      其他森林消防事务支出</t>
  </si>
  <si>
    <t xml:space="preserve">   煤矿安全</t>
  </si>
  <si>
    <t xml:space="preserve">      煤矿安全监察事务</t>
  </si>
  <si>
    <t xml:space="preserve">      煤矿应急救援事务</t>
  </si>
  <si>
    <t xml:space="preserve">      其他煤矿安全支出</t>
  </si>
  <si>
    <t xml:space="preserve">   地震事务</t>
  </si>
  <si>
    <t xml:space="preserve">      地震监测</t>
  </si>
  <si>
    <t xml:space="preserve">      地震预测预报</t>
  </si>
  <si>
    <t xml:space="preserve">      地震灾害预防</t>
  </si>
  <si>
    <t xml:space="preserve">      地震应急救援</t>
  </si>
  <si>
    <t xml:space="preserve">      地震环境探察</t>
  </si>
  <si>
    <t xml:space="preserve">      防震减灾信息管理</t>
  </si>
  <si>
    <t xml:space="preserve">      防震减灾基础管理</t>
  </si>
  <si>
    <t xml:space="preserve">      地震事业机构</t>
  </si>
  <si>
    <t xml:space="preserve">      其他地震事务支出</t>
  </si>
  <si>
    <t xml:space="preserve">   自然灾害防治</t>
  </si>
  <si>
    <t xml:space="preserve">      地质灾害防治</t>
  </si>
  <si>
    <t xml:space="preserve">      森林草原防灾减灾</t>
  </si>
  <si>
    <t xml:space="preserve">      其他自然灾害防治支出</t>
  </si>
  <si>
    <t xml:space="preserve">   自然灾害救灾及恢复重建支出</t>
  </si>
  <si>
    <t xml:space="preserve">      中央自然灾害生活补助</t>
  </si>
  <si>
    <t xml:space="preserve">      地方自然灾害生活补助</t>
  </si>
  <si>
    <t xml:space="preserve">      自然灾害救灾补助</t>
  </si>
  <si>
    <t xml:space="preserve">      自然灾害灾后重建补助</t>
  </si>
  <si>
    <t xml:space="preserve">      其他自然灾害救灾及恢复重建支出</t>
  </si>
  <si>
    <t xml:space="preserve">   其他灾害防治及应急管理支出</t>
  </si>
  <si>
    <t xml:space="preserve">  预备费</t>
  </si>
  <si>
    <t xml:space="preserve">  其他支出(类)</t>
  </si>
  <si>
    <t xml:space="preserve">    年初预留</t>
  </si>
  <si>
    <t xml:space="preserve">    其他支出(款)</t>
  </si>
  <si>
    <t xml:space="preserve">      其他支出(项)</t>
  </si>
  <si>
    <t xml:space="preserve">  债务付息支出</t>
  </si>
  <si>
    <t xml:space="preserve">    中央政府国内债务付息支出</t>
  </si>
  <si>
    <t xml:space="preserve">    中央政府国外债务付息支出</t>
  </si>
  <si>
    <t xml:space="preserve">    地方政府一般债务付息支出</t>
  </si>
  <si>
    <t xml:space="preserve">      地方政府一般债券付息支出</t>
  </si>
  <si>
    <t xml:space="preserve">      地方政府向外国政府借款付息支出</t>
  </si>
  <si>
    <t xml:space="preserve">      地方政府向国际组织借款付息支出</t>
  </si>
  <si>
    <t xml:space="preserve">      地方政府其他一般债务付息支出</t>
  </si>
  <si>
    <t xml:space="preserve">  债务发行费用支出</t>
  </si>
  <si>
    <t xml:space="preserve">    中央政府国内债务发行费用支出</t>
  </si>
  <si>
    <t xml:space="preserve">    中央政府国外债务发行费用支出</t>
  </si>
  <si>
    <t xml:space="preserve">    地方政府一般债务发行费用支出</t>
  </si>
  <si>
    <t>桓仁县2021年一般公共预算支出草案（本级）</t>
  </si>
  <si>
    <t xml:space="preserve">      劳动人事争议调节仲裁</t>
  </si>
  <si>
    <t>2021年桓仁县本级一般公共预算基本支出预算表（政府经济分类）</t>
  </si>
  <si>
    <t>经济分类科目</t>
  </si>
  <si>
    <t>基本支出</t>
  </si>
  <si>
    <t>合 计</t>
  </si>
  <si>
    <t>501 机关工资福利支出</t>
  </si>
  <si>
    <t xml:space="preserve">  50101 工资奖金津补贴</t>
  </si>
  <si>
    <t xml:space="preserve">  50102 社会保障缴费</t>
  </si>
  <si>
    <t xml:space="preserve">  50103 住房公积金</t>
  </si>
  <si>
    <t xml:space="preserve">  50199 其他工资福利支出</t>
  </si>
  <si>
    <t>502 机关商品和服务支出</t>
  </si>
  <si>
    <t xml:space="preserve">  50201 办公经费</t>
  </si>
  <si>
    <t xml:space="preserve">  50202 会议费</t>
  </si>
  <si>
    <t xml:space="preserve">  50203 培训费</t>
  </si>
  <si>
    <t xml:space="preserve">  50204 专用材料购置费</t>
  </si>
  <si>
    <t xml:space="preserve">  50205 委托业务费</t>
  </si>
  <si>
    <t xml:space="preserve">  50206 公务接待费</t>
  </si>
  <si>
    <t xml:space="preserve">  50207 因公出国（境）费用</t>
  </si>
  <si>
    <t xml:space="preserve">  50208 公务用车运行维护费</t>
  </si>
  <si>
    <t xml:space="preserve">  50209 维修（护）费</t>
  </si>
  <si>
    <t xml:space="preserve">  50299 其他商品和服务支出</t>
  </si>
  <si>
    <t>503 机关资本性支出（一）</t>
  </si>
  <si>
    <t xml:space="preserve">  50301 房屋建筑物构建</t>
  </si>
  <si>
    <t xml:space="preserve">  50302 基础设施建设</t>
  </si>
  <si>
    <t xml:space="preserve">  50306 设备购置</t>
  </si>
  <si>
    <t xml:space="preserve">  50399 其他资本性支出</t>
  </si>
  <si>
    <t>505 对事业单位经常性补助</t>
  </si>
  <si>
    <t xml:space="preserve">  50501 工资福利支出</t>
  </si>
  <si>
    <t xml:space="preserve">  50502 商品和服务支出</t>
  </si>
  <si>
    <t>506 对事业单位资本性补助</t>
  </si>
  <si>
    <t xml:space="preserve">  50601 资本性支出（一）</t>
  </si>
  <si>
    <t>507 对企业补助</t>
  </si>
  <si>
    <t xml:space="preserve">  50799 其他对企业补助</t>
  </si>
  <si>
    <t>509 对个人和家庭的补助</t>
  </si>
  <si>
    <t xml:space="preserve">  50901 社会福利和救助</t>
  </si>
  <si>
    <t xml:space="preserve">  50902 助学金</t>
  </si>
  <si>
    <t xml:space="preserve">  50903 个人农业生产补贴</t>
  </si>
  <si>
    <t xml:space="preserve">  50905 离退休费</t>
  </si>
  <si>
    <t xml:space="preserve">  50999 其他对个人和家庭补助</t>
  </si>
  <si>
    <t>510 对社会保障基金补助</t>
  </si>
  <si>
    <t xml:space="preserve">  51003 补充全国社会保障基金</t>
  </si>
  <si>
    <t>511 债务利息及费用支出</t>
  </si>
  <si>
    <t xml:space="preserve">  51101 国内债务付息</t>
  </si>
  <si>
    <t>599 其他支出</t>
  </si>
  <si>
    <t xml:space="preserve">  59908 对民间非盈利组织和群众性自治组织补贴</t>
  </si>
  <si>
    <t xml:space="preserve">  59999 其他支出</t>
  </si>
  <si>
    <t>2021年政府预算支出经济分类情况表</t>
  </si>
  <si>
    <t>单位:万元</t>
  </si>
  <si>
    <t>总计</t>
  </si>
  <si>
    <t>机关工资福利支出</t>
  </si>
  <si>
    <t>机关商品和服务支出</t>
  </si>
  <si>
    <t>机关资本性支出（一）</t>
  </si>
  <si>
    <t>机关资本性支出（二）</t>
  </si>
  <si>
    <t>对事业单位经常性补助</t>
  </si>
  <si>
    <t>对事业单位资本性补助</t>
  </si>
  <si>
    <t>对企业补助</t>
  </si>
  <si>
    <t>对企业资本性支出</t>
  </si>
  <si>
    <t>对个人和家庭的补助</t>
  </si>
  <si>
    <t>对社会保障基金补助</t>
  </si>
  <si>
    <t>债务利息及费用支出</t>
  </si>
  <si>
    <t>债务还本支出</t>
  </si>
  <si>
    <t>转移性支出</t>
  </si>
  <si>
    <t>预备费及预留</t>
  </si>
  <si>
    <t>其他支出</t>
  </si>
  <si>
    <t>一、一般公共服务支出</t>
  </si>
  <si>
    <t>二、外交支出</t>
  </si>
  <si>
    <t>三、国防支出</t>
  </si>
  <si>
    <t>四、公共安全支出</t>
  </si>
  <si>
    <t>五、教育支出</t>
  </si>
  <si>
    <t>六、科学技术支出</t>
  </si>
  <si>
    <t>七、文化旅游体育与传媒支出</t>
  </si>
  <si>
    <t>八、社会保障和就业支出</t>
  </si>
  <si>
    <t>九、卫生健康支出</t>
  </si>
  <si>
    <t>十、节能环保支出</t>
  </si>
  <si>
    <t>十一、城乡社区支出</t>
  </si>
  <si>
    <t>十二、农林水支出</t>
  </si>
  <si>
    <t>十三、交通运输支出</t>
  </si>
  <si>
    <t>十四、资源勘探信息等支出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</si>
  <si>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</si>
  <si>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</si>
  <si>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</si>
  <si>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</si>
  <si>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</si>
  <si>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</si>
  <si>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二十一、灾害防治及应急管理支出</t>
  </si>
  <si>
    <t>二十一、预备费</t>
  </si>
  <si>
    <t>二十二、债务付息支出</t>
  </si>
  <si>
    <t>二十三、债务发行费用支出</t>
  </si>
  <si>
    <t>二十四、其他支出</t>
  </si>
  <si>
    <t>支出总计</t>
  </si>
  <si>
    <t>2021年桓仁县政府一般债务限额和余额情况表</t>
  </si>
  <si>
    <t>单位：亿元</t>
  </si>
  <si>
    <t>政府债务限额</t>
  </si>
  <si>
    <t>政府债务余额</t>
  </si>
  <si>
    <t>一般债务</t>
  </si>
  <si>
    <t>2021年县对下税收返还和一般转移支付预算表</t>
  </si>
  <si>
    <t>表5</t>
  </si>
  <si>
    <r>
      <rPr>
        <sz val="11"/>
        <rFont val="Times New Roman"/>
        <charset val="0"/>
      </rPr>
      <t xml:space="preserve">         </t>
    </r>
    <r>
      <rPr>
        <sz val="11"/>
        <rFont val="宋体"/>
        <charset val="134"/>
      </rPr>
      <t>单位：万元</t>
    </r>
  </si>
  <si>
    <t>2021年预算数</t>
  </si>
  <si>
    <t>合计</t>
  </si>
  <si>
    <t>一、县对下返还性支出</t>
  </si>
  <si>
    <t xml:space="preserve">     1.增值税返还</t>
  </si>
  <si>
    <t xml:space="preserve">     2.消费税返还</t>
  </si>
  <si>
    <t xml:space="preserve">     3.所得税基数返还</t>
  </si>
  <si>
    <t xml:space="preserve">     4.成品油税费改革税收返还</t>
  </si>
  <si>
    <t xml:space="preserve">     5.增值税五五分享税收返还</t>
  </si>
  <si>
    <t xml:space="preserve">     6.其他返还性支出</t>
  </si>
  <si>
    <t>二、县对下一般性转移支付支出</t>
  </si>
  <si>
    <t xml:space="preserve">    1.体制补助支出</t>
  </si>
  <si>
    <t xml:space="preserve">    2.均衡性转移支付</t>
  </si>
  <si>
    <t xml:space="preserve">    3.县级基本财力保障机制奖补资金</t>
  </si>
  <si>
    <t xml:space="preserve">    4.结算补助</t>
  </si>
  <si>
    <t xml:space="preserve">    5.资源枯竭型城市转移支付</t>
  </si>
  <si>
    <t xml:space="preserve">    6.企业事业单位划转补助</t>
  </si>
  <si>
    <t xml:space="preserve">    7.成品油价格和税费改革转移支付</t>
  </si>
  <si>
    <t xml:space="preserve">    8.基层公检法司转移支付</t>
  </si>
  <si>
    <t xml:space="preserve">    9.义务教育等转移支付</t>
  </si>
  <si>
    <t xml:space="preserve">    10.基本养老保险和低保等转移支付</t>
  </si>
  <si>
    <t xml:space="preserve">    11.城乡居民医疗保险转移支付</t>
  </si>
  <si>
    <t xml:space="preserve">    12.农村综合改革转移支付支出</t>
  </si>
  <si>
    <t xml:space="preserve">    13.产粮（油）大县奖励资金</t>
  </si>
  <si>
    <t xml:space="preserve">    14.重点生态功能区转移支付</t>
  </si>
  <si>
    <t xml:space="preserve">    15.固定数额补助</t>
  </si>
  <si>
    <t xml:space="preserve">    16.革命老区转移支付</t>
  </si>
  <si>
    <t xml:space="preserve">    17.民族地区转移支付</t>
  </si>
  <si>
    <t xml:space="preserve">    18.贫困地区转移支付</t>
  </si>
  <si>
    <t xml:space="preserve">    19.其他一般转移支付</t>
  </si>
  <si>
    <t xml:space="preserve">    20.一般公共服务</t>
  </si>
  <si>
    <t xml:space="preserve">    21.公共安全</t>
  </si>
  <si>
    <t xml:space="preserve">    22.教育</t>
  </si>
  <si>
    <t xml:space="preserve">    23.科学技术</t>
  </si>
  <si>
    <t xml:space="preserve">    24.文化体育与传媒</t>
  </si>
  <si>
    <t xml:space="preserve">    25.社会保障与就业</t>
  </si>
  <si>
    <t xml:space="preserve">    26.医疗卫生</t>
  </si>
  <si>
    <t xml:space="preserve">    27.节能环保</t>
  </si>
  <si>
    <t xml:space="preserve">    28.城乡社区事务</t>
  </si>
  <si>
    <t xml:space="preserve">    29.农林水补助</t>
  </si>
  <si>
    <t xml:space="preserve">    30.交通运输</t>
  </si>
  <si>
    <t xml:space="preserve">    31.资源勘探电力等</t>
  </si>
  <si>
    <t xml:space="preserve">    32.商业服务业等</t>
  </si>
  <si>
    <t xml:space="preserve">    33.金融监管</t>
  </si>
  <si>
    <t xml:space="preserve">    34.国土资源气象（2019自然资源海洋气象）</t>
  </si>
  <si>
    <t xml:space="preserve">    35.保障性住房</t>
  </si>
  <si>
    <t xml:space="preserve">    36.粮油储备</t>
  </si>
  <si>
    <t xml:space="preserve">    37.灾害防治及应急管理</t>
  </si>
  <si>
    <t xml:space="preserve">    38.其他支出</t>
  </si>
  <si>
    <t>按地区划分：</t>
  </si>
  <si>
    <t>桓仁镇</t>
  </si>
  <si>
    <t>华来
镇</t>
  </si>
  <si>
    <t>木盂
子镇</t>
  </si>
  <si>
    <t>八里
甸镇</t>
  </si>
  <si>
    <t>雅河乡</t>
  </si>
  <si>
    <t>普乐
堡镇</t>
  </si>
  <si>
    <t>向阳乡</t>
  </si>
  <si>
    <t>二棚
甸镇</t>
  </si>
  <si>
    <t>沙尖
子镇</t>
  </si>
  <si>
    <t>五里甸镇</t>
  </si>
  <si>
    <t>黑沟乡</t>
  </si>
  <si>
    <t>北甸子乡</t>
  </si>
  <si>
    <t>古城镇</t>
  </si>
  <si>
    <t>2021年县对下专项转移支付分地区预算表</t>
  </si>
  <si>
    <t>专项转移支付</t>
  </si>
  <si>
    <t>2021年县对下专项转移支付分项目预算表</t>
  </si>
  <si>
    <t>项目名称</t>
  </si>
  <si>
    <t>金额</t>
  </si>
  <si>
    <t>无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</si>
</sst>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 * #,##0_ ;_ * \-#,##0_ ;_ * &quot;-&quot;??_ ;_ @_ "/>
    <numFmt numFmtId="177" formatCode="#,##0_ "/>
    <numFmt numFmtId="178" formatCode="0_ "/>
    <numFmt numFmtId="179" formatCode="_ * #,##0.0_ ;_ * \-#,##0.0_ ;_ * &quot;-&quot;??_ ;_ @_ "/>
    <numFmt numFmtId="180" formatCode="#,##0.0_ "/>
  </numFmts>
  <fonts count="51">
    <font>
      <sz val="12"/>
      <name val="宋体"/>
      <charset val="134"/>
    </font>
    <font>
      <b/>
      <sz val="12"/>
      <name val="宋体"/>
      <charset val="134"/>
    </font>
    <font>
      <sz val="10"/>
      <name val="Arial"/>
      <charset val="134"/>
    </font>
    <font>
      <b/>
      <sz val="18"/>
      <name val="宋体"/>
      <charset val="134"/>
    </font>
    <font>
      <sz val="12"/>
      <name val="宋P or"/>
      <charset val="134"/>
    </font>
    <font>
      <b/>
      <sz val="14"/>
      <name val="宋体"/>
      <charset val="134"/>
    </font>
    <font>
      <sz val="11"/>
      <name val="宋体"/>
      <charset val="0"/>
    </font>
    <font>
      <sz val="11"/>
      <name val="宋体"/>
      <charset val="134"/>
    </font>
    <font>
      <sz val="18"/>
      <name val="黑体"/>
      <charset val="134"/>
    </font>
    <font>
      <sz val="12"/>
      <name val="黑体"/>
      <charset val="134"/>
    </font>
    <font>
      <sz val="11"/>
      <name val="Times New Roman"/>
      <charset val="0"/>
    </font>
    <font>
      <b/>
      <sz val="11"/>
      <name val="宋体"/>
      <charset val="134"/>
    </font>
    <font>
      <b/>
      <sz val="12"/>
      <name val="Times New Roman"/>
      <charset val="0"/>
    </font>
    <font>
      <sz val="10"/>
      <name val="宋体"/>
      <charset val="134"/>
    </font>
    <font>
      <sz val="12"/>
      <name val="Times New Roman"/>
      <charset val="0"/>
    </font>
    <font>
      <sz val="9"/>
      <name val="宋体"/>
      <charset val="134"/>
    </font>
    <font>
      <sz val="20"/>
      <name val="黑体"/>
      <charset val="134"/>
    </font>
    <font>
      <sz val="20"/>
      <name val="宋体"/>
      <charset val="134"/>
    </font>
    <font>
      <b/>
      <sz val="24"/>
      <name val="宋体"/>
      <charset val="134"/>
    </font>
    <font>
      <sz val="16"/>
      <name val="宋体"/>
      <charset val="134"/>
    </font>
    <font>
      <b/>
      <sz val="16"/>
      <name val="黑体"/>
      <charset val="134"/>
    </font>
    <font>
      <b/>
      <sz val="16"/>
      <name val="SimSun"/>
      <charset val="134"/>
    </font>
    <font>
      <b/>
      <sz val="12"/>
      <name val="宋体"/>
      <charset val="134"/>
      <scheme val="minor"/>
    </font>
    <font>
      <sz val="10"/>
      <name val="Geneva"/>
      <charset val="0"/>
    </font>
    <font>
      <sz val="11"/>
      <name val="黑体"/>
      <charset val="134"/>
    </font>
    <font>
      <sz val="14"/>
      <name val="宋体"/>
      <charset val="134"/>
    </font>
    <font>
      <b/>
      <sz val="10"/>
      <name val="宋体"/>
      <charset val="134"/>
    </font>
    <font>
      <b/>
      <sz val="20"/>
      <name val="宋体"/>
      <charset val="134"/>
      <scheme val="minor"/>
    </font>
    <font>
      <sz val="14"/>
      <name val="Times New Roman"/>
      <charset val="0"/>
    </font>
    <font>
      <sz val="22"/>
      <name val="黑体"/>
      <charset val="134"/>
    </font>
    <font>
      <sz val="16"/>
      <name val="黑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31" fillId="0" borderId="0" applyFont="0" applyFill="0" applyBorder="0" applyAlignment="0" applyProtection="0">
      <alignment vertical="center"/>
    </xf>
    <xf numFmtId="44" fontId="31" fillId="0" borderId="0" applyFont="0" applyFill="0" applyBorder="0" applyAlignment="0" applyProtection="0">
      <alignment vertical="center"/>
    </xf>
    <xf numFmtId="9" fontId="31" fillId="0" borderId="0" applyFont="0" applyFill="0" applyBorder="0" applyAlignment="0" applyProtection="0">
      <alignment vertical="center"/>
    </xf>
    <xf numFmtId="41" fontId="31" fillId="0" borderId="0" applyFont="0" applyFill="0" applyBorder="0" applyAlignment="0" applyProtection="0">
      <alignment vertical="center"/>
    </xf>
    <xf numFmtId="42" fontId="31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1" fillId="6" borderId="10" applyNumberFormat="0" applyFon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7" borderId="13" applyNumberFormat="0" applyAlignment="0" applyProtection="0">
      <alignment vertical="center"/>
    </xf>
    <xf numFmtId="0" fontId="41" fillId="8" borderId="14" applyNumberFormat="0" applyAlignment="0" applyProtection="0">
      <alignment vertical="center"/>
    </xf>
    <xf numFmtId="0" fontId="42" fillId="8" borderId="13" applyNumberFormat="0" applyAlignment="0" applyProtection="0">
      <alignment vertical="center"/>
    </xf>
    <xf numFmtId="0" fontId="43" fillId="9" borderId="15" applyNumberFormat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8" fillId="12" borderId="0" applyNumberFormat="0" applyBorder="0" applyAlignment="0" applyProtection="0">
      <alignment vertical="center"/>
    </xf>
    <xf numFmtId="0" fontId="49" fillId="13" borderId="0" applyNumberFormat="0" applyBorder="0" applyAlignment="0" applyProtection="0">
      <alignment vertical="center"/>
    </xf>
    <xf numFmtId="0" fontId="50" fillId="14" borderId="0" applyNumberFormat="0" applyBorder="0" applyAlignment="0" applyProtection="0">
      <alignment vertical="center"/>
    </xf>
    <xf numFmtId="0" fontId="50" fillId="15" borderId="0" applyNumberFormat="0" applyBorder="0" applyAlignment="0" applyProtection="0">
      <alignment vertical="center"/>
    </xf>
    <xf numFmtId="0" fontId="49" fillId="16" borderId="0" applyNumberFormat="0" applyBorder="0" applyAlignment="0" applyProtection="0">
      <alignment vertical="center"/>
    </xf>
    <xf numFmtId="0" fontId="49" fillId="17" borderId="0" applyNumberFormat="0" applyBorder="0" applyAlignment="0" applyProtection="0">
      <alignment vertical="center"/>
    </xf>
    <xf numFmtId="0" fontId="50" fillId="18" borderId="0" applyNumberFormat="0" applyBorder="0" applyAlignment="0" applyProtection="0">
      <alignment vertical="center"/>
    </xf>
    <xf numFmtId="0" fontId="50" fillId="19" borderId="0" applyNumberFormat="0" applyBorder="0" applyAlignment="0" applyProtection="0">
      <alignment vertical="center"/>
    </xf>
    <xf numFmtId="0" fontId="49" fillId="20" borderId="0" applyNumberFormat="0" applyBorder="0" applyAlignment="0" applyProtection="0">
      <alignment vertical="center"/>
    </xf>
    <xf numFmtId="0" fontId="49" fillId="21" borderId="0" applyNumberFormat="0" applyBorder="0" applyAlignment="0" applyProtection="0">
      <alignment vertical="center"/>
    </xf>
    <xf numFmtId="0" fontId="50" fillId="22" borderId="0" applyNumberFormat="0" applyBorder="0" applyAlignment="0" applyProtection="0">
      <alignment vertical="center"/>
    </xf>
    <xf numFmtId="0" fontId="50" fillId="23" borderId="0" applyNumberFormat="0" applyBorder="0" applyAlignment="0" applyProtection="0">
      <alignment vertical="center"/>
    </xf>
    <xf numFmtId="0" fontId="49" fillId="24" borderId="0" applyNumberFormat="0" applyBorder="0" applyAlignment="0" applyProtection="0">
      <alignment vertical="center"/>
    </xf>
    <xf numFmtId="0" fontId="49" fillId="25" borderId="0" applyNumberFormat="0" applyBorder="0" applyAlignment="0" applyProtection="0">
      <alignment vertical="center"/>
    </xf>
    <xf numFmtId="0" fontId="50" fillId="26" borderId="0" applyNumberFormat="0" applyBorder="0" applyAlignment="0" applyProtection="0">
      <alignment vertical="center"/>
    </xf>
    <xf numFmtId="0" fontId="50" fillId="27" borderId="0" applyNumberFormat="0" applyBorder="0" applyAlignment="0" applyProtection="0">
      <alignment vertical="center"/>
    </xf>
    <xf numFmtId="0" fontId="49" fillId="28" borderId="0" applyNumberFormat="0" applyBorder="0" applyAlignment="0" applyProtection="0">
      <alignment vertical="center"/>
    </xf>
    <xf numFmtId="0" fontId="49" fillId="29" borderId="0" applyNumberFormat="0" applyBorder="0" applyAlignment="0" applyProtection="0">
      <alignment vertical="center"/>
    </xf>
    <xf numFmtId="0" fontId="50" fillId="30" borderId="0" applyNumberFormat="0" applyBorder="0" applyAlignment="0" applyProtection="0">
      <alignment vertical="center"/>
    </xf>
    <xf numFmtId="0" fontId="50" fillId="31" borderId="0" applyNumberFormat="0" applyBorder="0" applyAlignment="0" applyProtection="0">
      <alignment vertical="center"/>
    </xf>
    <xf numFmtId="0" fontId="49" fillId="32" borderId="0" applyNumberFormat="0" applyBorder="0" applyAlignment="0" applyProtection="0">
      <alignment vertical="center"/>
    </xf>
    <xf numFmtId="0" fontId="49" fillId="33" borderId="0" applyNumberFormat="0" applyBorder="0" applyAlignment="0" applyProtection="0">
      <alignment vertical="center"/>
    </xf>
    <xf numFmtId="0" fontId="50" fillId="34" borderId="0" applyNumberFormat="0" applyBorder="0" applyAlignment="0" applyProtection="0">
      <alignment vertical="center"/>
    </xf>
    <xf numFmtId="0" fontId="50" fillId="35" borderId="0" applyNumberFormat="0" applyBorder="0" applyAlignment="0" applyProtection="0">
      <alignment vertical="center"/>
    </xf>
    <xf numFmtId="0" fontId="49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0" borderId="0"/>
    <xf numFmtId="0" fontId="14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</cellStyleXfs>
  <cellXfs count="183">
    <xf numFmtId="0" fontId="0" fillId="0" borderId="0" xfId="0">
      <alignment vertical="center"/>
    </xf>
    <xf numFmtId="0" fontId="0" fillId="0" borderId="0" xfId="0" applyFont="1" applyAlignment="1">
      <alignment horizontal="left" vertical="center"/>
    </xf>
    <xf numFmtId="0" fontId="1" fillId="0" borderId="0" xfId="0" applyFont="1" applyAlignment="1"/>
    <xf numFmtId="0" fontId="0" fillId="0" borderId="0" xfId="0" applyFont="1" applyAlignment="1"/>
    <xf numFmtId="0" fontId="2" fillId="0" borderId="0" xfId="0" applyFont="1" applyAlignment="1"/>
    <xf numFmtId="176" fontId="2" fillId="0" borderId="0" xfId="1" applyNumberFormat="1" applyFont="1" applyAlignment="1"/>
    <xf numFmtId="0" fontId="0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176" fontId="3" fillId="0" borderId="0" xfId="1" applyNumberFormat="1" applyFont="1" applyAlignment="1">
      <alignment horizontal="center" vertical="center"/>
    </xf>
    <xf numFmtId="0" fontId="4" fillId="0" borderId="0" xfId="0" applyFont="1" applyAlignment="1">
      <alignment vertical="top"/>
    </xf>
    <xf numFmtId="176" fontId="4" fillId="0" borderId="0" xfId="1" applyNumberFormat="1" applyFont="1" applyAlignment="1">
      <alignment horizontal="right" vertical="center"/>
    </xf>
    <xf numFmtId="0" fontId="5" fillId="0" borderId="1" xfId="0" applyFont="1" applyBorder="1" applyAlignment="1">
      <alignment horizontal="center" vertical="center" wrapText="1"/>
    </xf>
    <xf numFmtId="176" fontId="5" fillId="0" borderId="1" xfId="1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1" applyNumberFormat="1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176" fontId="1" fillId="0" borderId="1" xfId="1" applyNumberFormat="1" applyFont="1" applyBorder="1" applyAlignment="1">
      <alignment vertical="center"/>
    </xf>
    <xf numFmtId="0" fontId="6" fillId="0" borderId="1" xfId="0" applyFont="1" applyFill="1" applyBorder="1" applyAlignment="1">
      <alignment vertical="center"/>
    </xf>
    <xf numFmtId="176" fontId="0" fillId="0" borderId="1" xfId="1" applyNumberFormat="1" applyFont="1" applyBorder="1" applyAlignment="1">
      <alignment vertical="center"/>
    </xf>
    <xf numFmtId="0" fontId="7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left" vertical="center"/>
    </xf>
    <xf numFmtId="0" fontId="7" fillId="0" borderId="1" xfId="0" applyFont="1" applyBorder="1" applyAlignment="1">
      <alignment vertical="center" wrapText="1"/>
    </xf>
    <xf numFmtId="0" fontId="1" fillId="0" borderId="0" xfId="0" applyFont="1">
      <alignment vertical="center"/>
    </xf>
    <xf numFmtId="176" fontId="8" fillId="0" borderId="0" xfId="1" applyNumberFormat="1" applyFont="1" applyAlignment="1">
      <alignment horizontal="center" vertical="center"/>
    </xf>
    <xf numFmtId="176" fontId="9" fillId="0" borderId="0" xfId="1" applyNumberFormat="1" applyFont="1" applyAlignment="1">
      <alignment horizontal="left" vertical="center"/>
    </xf>
    <xf numFmtId="176" fontId="10" fillId="0" borderId="0" xfId="1" applyNumberFormat="1" applyFont="1" applyAlignment="1">
      <alignment horizontal="right"/>
    </xf>
    <xf numFmtId="176" fontId="1" fillId="0" borderId="1" xfId="1" applyNumberFormat="1" applyFont="1" applyBorder="1" applyAlignment="1">
      <alignment horizontal="center" vertical="center"/>
    </xf>
    <xf numFmtId="176" fontId="11" fillId="0" borderId="1" xfId="1" applyNumberFormat="1" applyFont="1" applyBorder="1" applyAlignment="1">
      <alignment vertical="center"/>
    </xf>
    <xf numFmtId="0" fontId="1" fillId="0" borderId="1" xfId="0" applyFont="1" applyBorder="1">
      <alignment vertical="center"/>
    </xf>
    <xf numFmtId="176" fontId="7" fillId="0" borderId="1" xfId="1" applyNumberFormat="1" applyFont="1" applyBorder="1" applyAlignment="1">
      <alignment horizontal="left" vertical="center" indent="1"/>
    </xf>
    <xf numFmtId="0" fontId="0" fillId="0" borderId="1" xfId="0" applyFont="1" applyBorder="1">
      <alignment vertical="center"/>
    </xf>
    <xf numFmtId="0" fontId="7" fillId="0" borderId="1" xfId="0" applyFont="1" applyBorder="1" applyAlignment="1">
      <alignment horizontal="left" vertical="center" indent="1"/>
    </xf>
    <xf numFmtId="0" fontId="12" fillId="0" borderId="0" xfId="51" applyFont="1"/>
    <xf numFmtId="176" fontId="13" fillId="0" borderId="0" xfId="1" applyNumberFormat="1" applyFont="1" applyAlignment="1">
      <alignment vertical="center"/>
    </xf>
    <xf numFmtId="177" fontId="13" fillId="0" borderId="0" xfId="1" applyNumberFormat="1" applyFont="1" applyAlignment="1">
      <alignment vertical="center"/>
    </xf>
    <xf numFmtId="0" fontId="14" fillId="0" borderId="0" xfId="51" applyFont="1"/>
    <xf numFmtId="0" fontId="15" fillId="0" borderId="0" xfId="0" applyFont="1" applyFill="1" applyAlignment="1">
      <alignment vertical="center"/>
    </xf>
    <xf numFmtId="176" fontId="16" fillId="0" borderId="0" xfId="1" applyNumberFormat="1" applyFont="1" applyAlignment="1">
      <alignment horizontal="center" vertical="center"/>
    </xf>
    <xf numFmtId="177" fontId="16" fillId="0" borderId="0" xfId="1" applyNumberFormat="1" applyFont="1" applyAlignment="1">
      <alignment horizontal="center" vertical="center"/>
    </xf>
    <xf numFmtId="177" fontId="10" fillId="0" borderId="0" xfId="1" applyNumberFormat="1" applyFont="1" applyAlignment="1">
      <alignment horizontal="right"/>
    </xf>
    <xf numFmtId="176" fontId="11" fillId="0" borderId="1" xfId="1" applyNumberFormat="1" applyFont="1" applyBorder="1" applyAlignment="1">
      <alignment horizontal="center" vertical="center"/>
    </xf>
    <xf numFmtId="177" fontId="11" fillId="0" borderId="1" xfId="1" applyNumberFormat="1" applyFont="1" applyBorder="1" applyAlignment="1">
      <alignment horizontal="center" vertical="center"/>
    </xf>
    <xf numFmtId="176" fontId="11" fillId="0" borderId="1" xfId="1" applyNumberFormat="1" applyFont="1" applyBorder="1" applyAlignment="1">
      <alignment horizontal="left" vertical="center"/>
    </xf>
    <xf numFmtId="177" fontId="11" fillId="0" borderId="1" xfId="1" applyNumberFormat="1" applyFont="1" applyBorder="1" applyAlignment="1">
      <alignment vertical="center"/>
    </xf>
    <xf numFmtId="176" fontId="7" fillId="0" borderId="1" xfId="1" applyNumberFormat="1" applyFont="1" applyBorder="1" applyAlignment="1">
      <alignment vertical="center"/>
    </xf>
    <xf numFmtId="177" fontId="7" fillId="0" borderId="1" xfId="1" applyNumberFormat="1" applyFont="1" applyBorder="1" applyAlignment="1">
      <alignment vertical="center"/>
    </xf>
    <xf numFmtId="177" fontId="7" fillId="0" borderId="1" xfId="1" applyNumberFormat="1" applyFont="1" applyBorder="1" applyAlignment="1">
      <alignment horizontal="center" vertical="center"/>
    </xf>
    <xf numFmtId="177" fontId="7" fillId="0" borderId="1" xfId="49" applyNumberFormat="1" applyFont="1" applyBorder="1" applyAlignment="1">
      <alignment vertical="center"/>
    </xf>
    <xf numFmtId="177" fontId="7" fillId="0" borderId="1" xfId="49" applyNumberFormat="1" applyFont="1" applyFill="1" applyBorder="1" applyAlignment="1">
      <alignment vertical="center"/>
    </xf>
    <xf numFmtId="177" fontId="7" fillId="0" borderId="1" xfId="1" applyNumberFormat="1" applyFont="1" applyFill="1" applyBorder="1" applyAlignment="1">
      <alignment vertical="center"/>
    </xf>
    <xf numFmtId="177" fontId="11" fillId="0" borderId="1" xfId="1" applyNumberFormat="1" applyFont="1" applyFill="1" applyBorder="1" applyAlignment="1">
      <alignment vertical="center"/>
    </xf>
    <xf numFmtId="0" fontId="7" fillId="0" borderId="1" xfId="0" applyFont="1" applyFill="1" applyBorder="1" applyAlignment="1">
      <alignment horizontal="left" vertical="center" indent="1"/>
    </xf>
    <xf numFmtId="177" fontId="13" fillId="0" borderId="1" xfId="1" applyNumberFormat="1" applyFont="1" applyBorder="1" applyAlignment="1">
      <alignment vertical="center"/>
    </xf>
    <xf numFmtId="0" fontId="17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0" fontId="18" fillId="0" borderId="0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right" vertical="center"/>
    </xf>
    <xf numFmtId="0" fontId="17" fillId="0" borderId="1" xfId="0" applyFont="1" applyFill="1" applyBorder="1" applyAlignment="1">
      <alignment horizontal="center" vertical="center"/>
    </xf>
    <xf numFmtId="0" fontId="0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0" fillId="0" borderId="0" xfId="0" applyFont="1" applyFill="1" applyAlignment="1">
      <alignment vertical="center"/>
    </xf>
    <xf numFmtId="177" fontId="0" fillId="0" borderId="0" xfId="0" applyNumberFormat="1" applyFont="1" applyFill="1" applyAlignment="1">
      <alignment vertical="center"/>
    </xf>
    <xf numFmtId="0" fontId="9" fillId="0" borderId="0" xfId="0" applyFont="1" applyFill="1" applyAlignment="1">
      <alignment vertical="center"/>
    </xf>
    <xf numFmtId="0" fontId="20" fillId="2" borderId="0" xfId="0" applyFont="1" applyFill="1" applyAlignment="1">
      <alignment horizontal="center" vertical="center"/>
    </xf>
    <xf numFmtId="177" fontId="20" fillId="2" borderId="0" xfId="0" applyNumberFormat="1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177" fontId="0" fillId="2" borderId="0" xfId="0" applyNumberFormat="1" applyFont="1" applyFill="1" applyAlignment="1">
      <alignment vertical="center"/>
    </xf>
    <xf numFmtId="177" fontId="0" fillId="2" borderId="0" xfId="0" applyNumberFormat="1" applyFon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177" fontId="1" fillId="2" borderId="1" xfId="0" applyNumberFormat="1" applyFont="1" applyFill="1" applyBorder="1" applyAlignment="1">
      <alignment horizontal="center" vertical="center"/>
    </xf>
    <xf numFmtId="177" fontId="1" fillId="2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vertical="center"/>
    </xf>
    <xf numFmtId="177" fontId="7" fillId="3" borderId="1" xfId="0" applyNumberFormat="1" applyFont="1" applyFill="1" applyBorder="1">
      <alignment vertical="center"/>
    </xf>
    <xf numFmtId="177" fontId="7" fillId="0" borderId="1" xfId="0" applyNumberFormat="1" applyFont="1" applyFill="1" applyBorder="1" applyAlignment="1"/>
    <xf numFmtId="177" fontId="7" fillId="0" borderId="2" xfId="0" applyNumberFormat="1" applyFont="1" applyFill="1" applyBorder="1" applyAlignment="1"/>
    <xf numFmtId="177" fontId="7" fillId="3" borderId="3" xfId="0" applyNumberFormat="1" applyFont="1" applyFill="1" applyBorder="1">
      <alignment vertical="center"/>
    </xf>
    <xf numFmtId="177" fontId="7" fillId="4" borderId="1" xfId="0" applyNumberFormat="1" applyFont="1" applyFill="1" applyBorder="1" applyAlignment="1">
      <alignment vertical="center"/>
    </xf>
    <xf numFmtId="178" fontId="7" fillId="2" borderId="1" xfId="0" applyNumberFormat="1" applyFont="1" applyFill="1" applyBorder="1" applyAlignment="1" applyProtection="1">
      <alignment vertical="center"/>
      <protection locked="0"/>
    </xf>
    <xf numFmtId="0" fontId="7" fillId="2" borderId="1" xfId="0" applyFont="1" applyFill="1" applyBorder="1" applyAlignment="1">
      <alignment horizontal="left" vertical="center"/>
    </xf>
    <xf numFmtId="0" fontId="11" fillId="2" borderId="1" xfId="0" applyFont="1" applyFill="1" applyBorder="1" applyAlignment="1">
      <alignment horizontal="distributed" vertical="center"/>
    </xf>
    <xf numFmtId="177" fontId="7" fillId="3" borderId="4" xfId="0" applyNumberFormat="1" applyFont="1" applyFill="1" applyBorder="1">
      <alignment vertical="center"/>
    </xf>
    <xf numFmtId="177" fontId="9" fillId="2" borderId="0" xfId="0" applyNumberFormat="1" applyFont="1" applyFill="1" applyAlignment="1">
      <alignment horizontal="center" vertical="center"/>
    </xf>
    <xf numFmtId="177" fontId="0" fillId="2" borderId="5" xfId="0" applyNumberFormat="1" applyFont="1" applyFill="1" applyBorder="1" applyAlignment="1">
      <alignment horizontal="right" vertical="center"/>
    </xf>
    <xf numFmtId="0" fontId="0" fillId="0" borderId="0" xfId="0" applyFont="1" applyFill="1" applyBorder="1" applyAlignment="1"/>
    <xf numFmtId="0" fontId="0" fillId="0" borderId="0" xfId="0" applyFont="1" applyFill="1">
      <alignment vertical="center"/>
    </xf>
    <xf numFmtId="0" fontId="1" fillId="0" borderId="0" xfId="0" applyFont="1" applyFill="1">
      <alignment vertical="center"/>
    </xf>
    <xf numFmtId="177" fontId="0" fillId="0" borderId="0" xfId="0" applyNumberFormat="1" applyFont="1" applyFill="1">
      <alignment vertical="center"/>
    </xf>
    <xf numFmtId="0" fontId="21" fillId="0" borderId="0" xfId="0" applyFont="1" applyFill="1" applyBorder="1" applyAlignment="1">
      <alignment horizontal="center" vertical="center" wrapText="1"/>
    </xf>
    <xf numFmtId="177" fontId="21" fillId="0" borderId="0" xfId="0" applyNumberFormat="1" applyFont="1" applyFill="1" applyBorder="1" applyAlignment="1">
      <alignment horizontal="center" vertical="center" wrapText="1"/>
    </xf>
    <xf numFmtId="177" fontId="0" fillId="0" borderId="0" xfId="0" applyNumberFormat="1" applyFont="1" applyFill="1" applyBorder="1" applyAlignment="1"/>
    <xf numFmtId="0" fontId="22" fillId="0" borderId="6" xfId="0" applyFont="1" applyFill="1" applyBorder="1" applyAlignment="1">
      <alignment horizontal="center" vertical="center" wrapText="1"/>
    </xf>
    <xf numFmtId="177" fontId="22" fillId="0" borderId="6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>
      <alignment vertical="center"/>
    </xf>
    <xf numFmtId="177" fontId="1" fillId="5" borderId="1" xfId="1" applyNumberFormat="1" applyFont="1" applyFill="1" applyBorder="1">
      <alignment vertical="center"/>
    </xf>
    <xf numFmtId="0" fontId="0" fillId="0" borderId="1" xfId="0" applyFont="1" applyFill="1" applyBorder="1">
      <alignment vertical="center"/>
    </xf>
    <xf numFmtId="177" fontId="0" fillId="0" borderId="1" xfId="1" applyNumberFormat="1" applyFont="1" applyFill="1" applyBorder="1">
      <alignment vertical="center"/>
    </xf>
    <xf numFmtId="177" fontId="1" fillId="5" borderId="1" xfId="0" applyNumberFormat="1" applyFont="1" applyFill="1" applyBorder="1">
      <alignment vertical="center"/>
    </xf>
    <xf numFmtId="177" fontId="0" fillId="0" borderId="1" xfId="0" applyNumberFormat="1" applyFont="1" applyFill="1" applyBorder="1">
      <alignment vertical="center"/>
    </xf>
    <xf numFmtId="0" fontId="14" fillId="0" borderId="0" xfId="51" applyFont="1" applyFill="1"/>
    <xf numFmtId="0" fontId="7" fillId="0" borderId="0" xfId="53" applyFont="1" applyFill="1">
      <alignment vertical="center"/>
    </xf>
    <xf numFmtId="0" fontId="23" fillId="0" borderId="0" xfId="50" applyFont="1"/>
    <xf numFmtId="0" fontId="23" fillId="0" borderId="0" xfId="50" applyFont="1" applyFill="1"/>
    <xf numFmtId="0" fontId="14" fillId="0" borderId="0" xfId="51" applyNumberFormat="1" applyFont="1"/>
    <xf numFmtId="0" fontId="14" fillId="0" borderId="0" xfId="51" applyNumberFormat="1" applyFont="1" applyFill="1" applyAlignment="1">
      <alignment wrapText="1"/>
    </xf>
    <xf numFmtId="179" fontId="14" fillId="0" borderId="0" xfId="1" applyNumberFormat="1" applyFont="1" applyFill="1" applyAlignment="1"/>
    <xf numFmtId="176" fontId="16" fillId="0" borderId="0" xfId="1" applyNumberFormat="1" applyFont="1" applyFill="1" applyBorder="1" applyAlignment="1">
      <alignment horizontal="center" vertical="center"/>
    </xf>
    <xf numFmtId="176" fontId="16" fillId="0" borderId="0" xfId="1" applyNumberFormat="1" applyFont="1" applyFill="1" applyBorder="1" applyAlignment="1" applyProtection="1">
      <alignment horizontal="center" vertical="center"/>
    </xf>
    <xf numFmtId="176" fontId="16" fillId="0" borderId="0" xfId="1" applyNumberFormat="1" applyFont="1" applyFill="1" applyAlignment="1">
      <alignment horizontal="center" vertical="center"/>
    </xf>
    <xf numFmtId="176" fontId="16" fillId="0" borderId="0" xfId="1" applyNumberFormat="1" applyFont="1" applyFill="1" applyAlignment="1">
      <alignment horizontal="center" vertical="center" wrapText="1"/>
    </xf>
    <xf numFmtId="49" fontId="9" fillId="0" borderId="0" xfId="51" applyNumberFormat="1" applyFont="1" applyFill="1" applyAlignment="1" applyProtection="1">
      <alignment horizontal="left" vertical="center"/>
    </xf>
    <xf numFmtId="49" fontId="9" fillId="0" borderId="0" xfId="51" applyNumberFormat="1" applyFont="1" applyFill="1" applyAlignment="1" applyProtection="1">
      <alignment horizontal="left" vertical="center" wrapText="1"/>
    </xf>
    <xf numFmtId="49" fontId="7" fillId="0" borderId="1" xfId="51" applyNumberFormat="1" applyFont="1" applyFill="1" applyBorder="1" applyAlignment="1" applyProtection="1">
      <alignment horizontal="center" vertical="center" wrapText="1"/>
      <protection locked="0"/>
    </xf>
    <xf numFmtId="0" fontId="7" fillId="0" borderId="1" xfId="51" applyFont="1" applyFill="1" applyBorder="1" applyAlignment="1" applyProtection="1">
      <alignment horizontal="center" vertical="center" wrapText="1"/>
      <protection locked="0"/>
    </xf>
    <xf numFmtId="0" fontId="7" fillId="0" borderId="1" xfId="51" applyNumberFormat="1" applyFont="1" applyFill="1" applyBorder="1" applyAlignment="1" applyProtection="1">
      <alignment horizontal="center" vertical="center" wrapText="1"/>
    </xf>
    <xf numFmtId="0" fontId="7" fillId="0" borderId="1" xfId="51" applyFont="1" applyFill="1" applyBorder="1" applyAlignment="1" applyProtection="1">
      <alignment horizontal="center" vertical="center"/>
      <protection locked="0"/>
    </xf>
    <xf numFmtId="179" fontId="7" fillId="0" borderId="1" xfId="1" applyNumberFormat="1" applyFont="1" applyFill="1" applyBorder="1" applyAlignment="1" applyProtection="1">
      <alignment horizontal="center" vertical="center" wrapText="1"/>
      <protection locked="0"/>
    </xf>
    <xf numFmtId="0" fontId="7" fillId="0" borderId="7" xfId="51" applyNumberFormat="1" applyFont="1" applyFill="1" applyBorder="1" applyAlignment="1" applyProtection="1">
      <alignment horizontal="center" vertical="center" wrapText="1"/>
    </xf>
    <xf numFmtId="178" fontId="24" fillId="0" borderId="1" xfId="3" applyNumberFormat="1" applyFont="1" applyFill="1" applyBorder="1" applyAlignment="1" applyProtection="1">
      <alignment horizontal="center" vertical="center"/>
      <protection locked="0"/>
    </xf>
    <xf numFmtId="49" fontId="24" fillId="0" borderId="1" xfId="3" applyNumberFormat="1" applyFont="1" applyFill="1" applyBorder="1" applyAlignment="1" applyProtection="1">
      <alignment horizontal="center" vertical="center"/>
    </xf>
    <xf numFmtId="177" fontId="7" fillId="0" borderId="1" xfId="1" applyNumberFormat="1" applyFont="1" applyBorder="1" applyAlignment="1" applyProtection="1">
      <alignment vertical="center"/>
    </xf>
    <xf numFmtId="177" fontId="7" fillId="0" borderId="1" xfId="1" applyNumberFormat="1" applyFont="1" applyFill="1" applyBorder="1" applyAlignment="1" applyProtection="1">
      <alignment vertical="center" wrapText="1"/>
    </xf>
    <xf numFmtId="177" fontId="7" fillId="0" borderId="1" xfId="1" applyNumberFormat="1" applyFont="1" applyFill="1" applyBorder="1" applyAlignment="1" applyProtection="1">
      <alignment horizontal="right" vertical="center"/>
      <protection locked="0"/>
    </xf>
    <xf numFmtId="180" fontId="7" fillId="0" borderId="8" xfId="1" applyNumberFormat="1" applyFont="1" applyFill="1" applyBorder="1" applyAlignment="1" applyProtection="1">
      <alignment horizontal="right" vertical="center"/>
      <protection locked="0"/>
    </xf>
    <xf numFmtId="178" fontId="13" fillId="0" borderId="1" xfId="0" applyNumberFormat="1" applyFont="1" applyFill="1" applyBorder="1" applyAlignment="1" applyProtection="1">
      <alignment horizontal="left" vertical="center"/>
    </xf>
    <xf numFmtId="0" fontId="11" fillId="0" borderId="1" xfId="0" applyNumberFormat="1" applyFont="1" applyFill="1" applyBorder="1" applyAlignment="1" applyProtection="1">
      <alignment horizontal="left" vertical="center"/>
    </xf>
    <xf numFmtId="177" fontId="7" fillId="0" borderId="7" xfId="1" applyNumberFormat="1" applyFont="1" applyBorder="1" applyAlignment="1" applyProtection="1">
      <alignment vertical="center"/>
    </xf>
    <xf numFmtId="0" fontId="7" fillId="0" borderId="1" xfId="0" applyNumberFormat="1" applyFont="1" applyFill="1" applyBorder="1" applyAlignment="1" applyProtection="1">
      <alignment horizontal="left" vertical="center"/>
    </xf>
    <xf numFmtId="0" fontId="23" fillId="0" borderId="1" xfId="50" applyFont="1" applyBorder="1"/>
    <xf numFmtId="177" fontId="7" fillId="0" borderId="1" xfId="1" applyNumberFormat="1" applyFont="1" applyFill="1" applyBorder="1" applyAlignment="1" applyProtection="1">
      <alignment vertical="center" wrapText="1"/>
      <protection locked="0"/>
    </xf>
    <xf numFmtId="177" fontId="7" fillId="0" borderId="2" xfId="1" applyNumberFormat="1" applyFont="1" applyFill="1" applyBorder="1" applyAlignment="1" applyProtection="1">
      <alignment horizontal="right" vertical="center"/>
      <protection locked="0"/>
    </xf>
    <xf numFmtId="0" fontId="23" fillId="0" borderId="1" xfId="50" applyFont="1" applyFill="1" applyBorder="1"/>
    <xf numFmtId="177" fontId="7" fillId="0" borderId="9" xfId="1" applyNumberFormat="1" applyFont="1" applyBorder="1" applyAlignment="1" applyProtection="1">
      <alignment vertical="center"/>
    </xf>
    <xf numFmtId="177" fontId="7" fillId="0" borderId="1" xfId="1" applyNumberFormat="1" applyFont="1" applyFill="1" applyBorder="1" applyAlignment="1" applyProtection="1">
      <alignment wrapText="1"/>
    </xf>
    <xf numFmtId="0" fontId="14" fillId="0" borderId="1" xfId="51" applyFont="1" applyBorder="1"/>
    <xf numFmtId="177" fontId="7" fillId="0" borderId="3" xfId="1" applyNumberFormat="1" applyFont="1" applyBorder="1" applyAlignment="1" applyProtection="1">
      <alignment vertical="center"/>
    </xf>
    <xf numFmtId="0" fontId="0" fillId="0" borderId="1" xfId="0" applyFont="1" applyFill="1" applyBorder="1" applyAlignment="1"/>
    <xf numFmtId="177" fontId="7" fillId="0" borderId="1" xfId="1" applyNumberFormat="1" applyFont="1" applyFill="1" applyBorder="1" applyAlignment="1" applyProtection="1">
      <alignment wrapText="1"/>
      <protection locked="0"/>
    </xf>
    <xf numFmtId="177" fontId="7" fillId="0" borderId="1" xfId="1" applyNumberFormat="1" applyFont="1" applyFill="1" applyBorder="1" applyAlignment="1">
      <alignment vertical="center" wrapText="1"/>
    </xf>
    <xf numFmtId="0" fontId="14" fillId="0" borderId="0" xfId="51" applyFont="1" applyFill="1" applyAlignment="1">
      <alignment wrapText="1"/>
    </xf>
    <xf numFmtId="0" fontId="7" fillId="0" borderId="0" xfId="53" applyFont="1" applyFill="1" applyAlignment="1">
      <alignment vertical="center" wrapText="1"/>
    </xf>
    <xf numFmtId="0" fontId="23" fillId="0" borderId="0" xfId="50" applyFont="1" applyFill="1" applyAlignment="1">
      <alignment wrapText="1"/>
    </xf>
    <xf numFmtId="0" fontId="0" fillId="0" borderId="0" xfId="0" applyFont="1" applyFill="1" applyAlignment="1">
      <alignment vertical="center" wrapText="1"/>
    </xf>
    <xf numFmtId="179" fontId="14" fillId="0" borderId="0" xfId="1" applyNumberFormat="1" applyFont="1" applyFill="1" applyAlignment="1">
      <alignment wrapText="1"/>
    </xf>
    <xf numFmtId="176" fontId="16" fillId="0" borderId="0" xfId="1" applyNumberFormat="1" applyFont="1" applyFill="1" applyBorder="1" applyAlignment="1">
      <alignment horizontal="center" vertical="center" wrapText="1"/>
    </xf>
    <xf numFmtId="176" fontId="16" fillId="0" borderId="0" xfId="1" applyNumberFormat="1" applyFont="1" applyFill="1" applyBorder="1" applyAlignment="1" applyProtection="1">
      <alignment horizontal="center" vertical="center" wrapText="1"/>
    </xf>
    <xf numFmtId="178" fontId="24" fillId="0" borderId="1" xfId="3" applyNumberFormat="1" applyFont="1" applyFill="1" applyBorder="1" applyAlignment="1" applyProtection="1">
      <alignment horizontal="center" vertical="center" wrapText="1"/>
      <protection locked="0"/>
    </xf>
    <xf numFmtId="49" fontId="24" fillId="0" borderId="1" xfId="3" applyNumberFormat="1" applyFont="1" applyFill="1" applyBorder="1" applyAlignment="1" applyProtection="1">
      <alignment horizontal="center" vertical="center" wrapText="1"/>
    </xf>
    <xf numFmtId="177" fontId="7" fillId="0" borderId="1" xfId="1" applyNumberFormat="1" applyFont="1" applyFill="1" applyBorder="1" applyAlignment="1" applyProtection="1">
      <alignment horizontal="right" vertical="center" wrapText="1"/>
      <protection locked="0"/>
    </xf>
    <xf numFmtId="180" fontId="7" fillId="0" borderId="1" xfId="1" applyNumberFormat="1" applyFont="1" applyFill="1" applyBorder="1" applyAlignment="1" applyProtection="1">
      <alignment horizontal="right" vertical="center" wrapText="1"/>
      <protection locked="0"/>
    </xf>
    <xf numFmtId="178" fontId="13" fillId="0" borderId="1" xfId="0" applyNumberFormat="1" applyFont="1" applyFill="1" applyBorder="1" applyAlignment="1" applyProtection="1">
      <alignment horizontal="left" vertical="center" wrapText="1"/>
    </xf>
    <xf numFmtId="0" fontId="11" fillId="0" borderId="1" xfId="0" applyNumberFormat="1" applyFont="1" applyFill="1" applyBorder="1" applyAlignment="1" applyProtection="1">
      <alignment horizontal="left" vertical="center" wrapText="1"/>
    </xf>
    <xf numFmtId="0" fontId="7" fillId="0" borderId="1" xfId="0" applyNumberFormat="1" applyFont="1" applyFill="1" applyBorder="1" applyAlignment="1" applyProtection="1">
      <alignment horizontal="left" vertical="center" wrapText="1"/>
    </xf>
    <xf numFmtId="0" fontId="0" fillId="0" borderId="1" xfId="0" applyFont="1" applyFill="1" applyBorder="1" applyAlignment="1">
      <alignment wrapText="1"/>
    </xf>
    <xf numFmtId="0" fontId="7" fillId="0" borderId="1" xfId="0" applyFont="1" applyFill="1" applyBorder="1" applyAlignment="1">
      <alignment vertical="center" wrapText="1"/>
    </xf>
    <xf numFmtId="0" fontId="13" fillId="0" borderId="0" xfId="0" applyFont="1" applyFill="1" applyAlignment="1">
      <alignment vertical="center"/>
    </xf>
    <xf numFmtId="0" fontId="25" fillId="0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26" fillId="0" borderId="0" xfId="0" applyFont="1" applyFill="1" applyAlignment="1">
      <alignment vertical="center"/>
    </xf>
    <xf numFmtId="0" fontId="24" fillId="0" borderId="0" xfId="0" applyFont="1" applyFill="1" applyBorder="1" applyAlignment="1">
      <alignment vertical="center"/>
    </xf>
    <xf numFmtId="0" fontId="27" fillId="0" borderId="0" xfId="54" applyFont="1" applyFill="1" applyAlignment="1">
      <alignment horizontal="center" vertical="center" wrapText="1"/>
    </xf>
    <xf numFmtId="176" fontId="25" fillId="0" borderId="0" xfId="0" applyNumberFormat="1" applyFont="1" applyFill="1" applyAlignment="1">
      <alignment vertical="center"/>
    </xf>
    <xf numFmtId="0" fontId="25" fillId="0" borderId="0" xfId="0" applyFont="1" applyFill="1" applyAlignment="1">
      <alignment horizontal="right" vertical="center"/>
    </xf>
    <xf numFmtId="0" fontId="0" fillId="0" borderId="0" xfId="0" applyFont="1" applyFill="1" applyAlignment="1">
      <alignment horizontal="right" vertical="center"/>
    </xf>
    <xf numFmtId="0" fontId="1" fillId="0" borderId="7" xfId="0" applyFont="1" applyFill="1" applyBorder="1" applyAlignment="1">
      <alignment horizontal="center" vertical="center"/>
    </xf>
    <xf numFmtId="57" fontId="1" fillId="0" borderId="1" xfId="0" applyNumberFormat="1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176" fontId="1" fillId="0" borderId="1" xfId="1" applyNumberFormat="1" applyFont="1" applyFill="1" applyBorder="1" applyAlignment="1" applyProtection="1">
      <alignment horizontal="center" vertical="center" wrapText="1"/>
    </xf>
    <xf numFmtId="0" fontId="1" fillId="0" borderId="1" xfId="54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/>
    </xf>
    <xf numFmtId="176" fontId="1" fillId="0" borderId="1" xfId="1" applyNumberFormat="1" applyFont="1" applyFill="1" applyBorder="1" applyProtection="1">
      <alignment vertical="center"/>
    </xf>
    <xf numFmtId="179" fontId="1" fillId="0" borderId="1" xfId="1" applyNumberFormat="1" applyFont="1" applyFill="1" applyBorder="1" applyProtection="1">
      <alignment vertical="center"/>
    </xf>
    <xf numFmtId="0" fontId="0" fillId="0" borderId="1" xfId="0" applyFont="1" applyFill="1" applyBorder="1" applyAlignment="1">
      <alignment vertical="center"/>
    </xf>
    <xf numFmtId="176" fontId="0" fillId="0" borderId="1" xfId="1" applyNumberFormat="1" applyFont="1" applyFill="1" applyBorder="1" applyProtection="1">
      <alignment vertical="center"/>
    </xf>
    <xf numFmtId="176" fontId="0" fillId="0" borderId="1" xfId="1" applyNumberFormat="1" applyFont="1" applyFill="1" applyBorder="1">
      <alignment vertical="center"/>
    </xf>
    <xf numFmtId="179" fontId="0" fillId="0" borderId="1" xfId="1" applyNumberFormat="1" applyFont="1" applyFill="1" applyBorder="1" applyProtection="1">
      <alignment vertical="center"/>
    </xf>
    <xf numFmtId="0" fontId="0" fillId="0" borderId="1" xfId="0" applyFont="1" applyFill="1" applyBorder="1" applyAlignment="1">
      <alignment horizontal="left" vertical="center"/>
    </xf>
    <xf numFmtId="0" fontId="15" fillId="0" borderId="0" xfId="0" applyFont="1" applyFill="1" applyBorder="1" applyAlignment="1">
      <alignment vertical="center"/>
    </xf>
    <xf numFmtId="0" fontId="28" fillId="0" borderId="0" xfId="52" applyFont="1"/>
    <xf numFmtId="0" fontId="14" fillId="0" borderId="0" xfId="52" applyFont="1"/>
    <xf numFmtId="0" fontId="29" fillId="0" borderId="0" xfId="52" applyFont="1" applyAlignment="1">
      <alignment horizontal="center" vertical="center" wrapText="1"/>
    </xf>
    <xf numFmtId="0" fontId="30" fillId="0" borderId="0" xfId="52" applyFont="1" applyAlignment="1">
      <alignment horizontal="left" vertical="center" wrapText="1"/>
    </xf>
    <xf numFmtId="49" fontId="25" fillId="0" borderId="0" xfId="52" applyNumberFormat="1" applyFont="1" applyBorder="1" applyAlignment="1">
      <alignment horizontal="left" vertical="center" wrapText="1" indent="3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省本级2004年快报及2005年预算（平衡部分）" xfId="49"/>
    <cellStyle name="常规_2012年报人代会20张表-表样" xfId="50"/>
    <cellStyle name="_ET_STYLE_NoName_00_" xfId="51"/>
    <cellStyle name="常规_人代会用表2010.01.05（按快报数）" xfId="52"/>
    <cellStyle name="常规_2007年预算草案" xfId="53"/>
    <cellStyle name="常规_Sheet3" xfId="54"/>
  </cellStyles>
  <tableStyles count="0" defaultTableStyle="TableStyleMedium2" defaultPivotStyle="PivotStyleLight16"/>
  <colors>
    <mruColors>
      <color rgb="001D65FA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9" Type="http://schemas.openxmlformats.org/officeDocument/2006/relationships/styles" Target="styles.xml"/><Relationship Id="rId28" Type="http://schemas.openxmlformats.org/officeDocument/2006/relationships/sharedStrings" Target="sharedStrings.xml"/><Relationship Id="rId27" Type="http://schemas.openxmlformats.org/officeDocument/2006/relationships/theme" Target="theme/theme1.xml"/><Relationship Id="rId26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15.xml"/><Relationship Id="rId24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12.xml"/><Relationship Id="rId21" Type="http://schemas.openxmlformats.org/officeDocument/2006/relationships/externalLink" Target="externalLinks/externalLink11.xml"/><Relationship Id="rId20" Type="http://schemas.openxmlformats.org/officeDocument/2006/relationships/externalLink" Target="externalLinks/externalLink10.xml"/><Relationship Id="rId2" Type="http://schemas.openxmlformats.org/officeDocument/2006/relationships/worksheet" Target="worksheets/sheet2.xml"/><Relationship Id="rId19" Type="http://schemas.openxmlformats.org/officeDocument/2006/relationships/externalLink" Target="externalLinks/externalLink9.xml"/><Relationship Id="rId18" Type="http://schemas.openxmlformats.org/officeDocument/2006/relationships/externalLink" Target="externalLinks/externalLink8.xml"/><Relationship Id="rId17" Type="http://schemas.openxmlformats.org/officeDocument/2006/relationships/externalLink" Target="externalLinks/externalLink7.xml"/><Relationship Id="rId16" Type="http://schemas.openxmlformats.org/officeDocument/2006/relationships/externalLink" Target="externalLinks/externalLink6.xml"/><Relationship Id="rId15" Type="http://schemas.openxmlformats.org/officeDocument/2006/relationships/externalLink" Target="externalLinks/externalLink5.xml"/><Relationship Id="rId14" Type="http://schemas.openxmlformats.org/officeDocument/2006/relationships/externalLink" Target="externalLinks/externalLink4.xml"/><Relationship Id="rId13" Type="http://schemas.openxmlformats.org/officeDocument/2006/relationships/externalLink" Target="externalLinks/externalLink3.xml"/><Relationship Id="rId12" Type="http://schemas.openxmlformats.org/officeDocument/2006/relationships/externalLink" Target="externalLinks/externalLink2.xml"/><Relationship Id="rId11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Documents%20and%20Settings\User\&#26700;&#38754;\&#35838;&#39064;\&#21382;&#24180;&#22269;&#23478;&#20915;&#31639;\1993-2002&#24180;&#22269;&#23478;&#25910;&#20837;&#27604;&#36739;&#3492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Documents%20and%20Settings\User\&#26700;&#38754;\&#35838;&#39064;\&#26032;&#24314;&#25991;&#20214;&#22841;\&#35838;&#39064;&#34920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HANGHAI_LF\&#39044;&#31639;&#22788;\BY\YS3\97&#20915;&#31639;&#21306;&#21439;&#26368;&#21518;&#27719;&#24635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\Documents%20and%20Settings\Administrator\Local%20Settings\Temporary%20Internet%20Files\OLK1B\&#26032;&#24314;&#25991;&#20214;&#22841;\&#36130;&#25919;&#20379;&#20859;&#20154;&#21592;&#20449;&#24687;&#34920;\&#25945;&#32946;\&#27896;&#27700;&#22235;&#20013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28.13.131\&#22320;&#26041;&#22788;&#20027;&#26426;\Documents%20and%20Settings\caiqiang\My%20Documents\&#21439;&#20065;&#36130;&#25919;&#22256;&#38590;&#27979;&#31639;&#26041;&#26696;\&#26041;&#26696;&#19977;&#31295;\&#26041;&#26696;&#20108;&#31295;\&#35774;&#22791;\&#21407;&#22987;\814\13%20&#38081;&#36335;&#37197;&#20214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28.13.131\&#22320;&#26041;&#22788;&#20027;&#26426;\Documents%20and%20Settings\caiqiang\My%20Documents\&#21439;&#20065;&#36130;&#25919;&#22256;&#38590;&#27979;&#31639;&#26041;&#26696;\&#26041;&#26696;&#19977;&#31295;\&#26041;&#26696;&#20108;&#31295;\&#35774;&#22791;\&#21407;&#22987;\814\20%20&#36816;&#36755;&#20844;&#21496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BSERVER\&#39044;&#31639;&#21496;\&#20849;&#20139;&#25968;&#25454;\&#21382;&#24180;&#20915;&#31639;\1996&#24180;\1996&#24180;&#20915;&#31639;&#27719;&#24635;\2021&#28246;&#21271;&#30465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BSERVER\&#39044;&#31639;&#21496;\&#20849;&#20139;&#25968;&#25454;\&#21382;&#24180;&#20915;&#31639;\1996&#24180;\1996&#24180;&#30465;&#25253;&#20915;&#31639;\2021&#28246;&#21271;&#30465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.000\Desktop\&#25105;&#30340;&#20844;&#25991;&#21253;\&#36213;&#21746;&#36132;&#25991;&#20214;&#22841;\&#25253;&#34920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udgetserver\&#39044;&#31639;&#21496;\BY\YS3\97&#20915;&#31639;&#21306;&#21439;&#26368;&#21518;&#27719;&#24635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\2019&#24180;&#24037;&#20316;&#31807;\&#39044;&#20915;&#31639;&#20844;&#24320;\&#24066;&#23616;\0.&#30456;&#20851;&#36164;&#26009;%20&#19978;&#24180;&#21442;&#32771;&#21450;&#20854;&#20182;&#31185;&#23460;&#25552;&#20379;&#36164;&#26009;\2018\1.%202018&#24180;&#26412;&#28330;&#24066;&#19968;&#33324;&#20844;&#20849;&#39044;&#31639;&#34920;\Documents%20and%20Settings\Administrator\Local%20Settings\Temporary%20Internet%20Files\OLK1B\&#26032;&#24314;&#25991;&#20214;&#22841;\&#36130;&#25919;&#20379;&#20859;&#20154;&#21592;&#20449;&#24687;&#34920;\&#25945;&#32946;\&#27896;&#27700;&#22235;&#20013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\2019&#24180;&#24037;&#20316;&#31807;\&#39044;&#20915;&#31639;&#20844;&#24320;\&#24066;&#23616;\Documents%20and%20Settings\Administrator\Local%20Settings\Temporary%20Internet%20Files\OLK1B\&#26032;&#24314;&#25991;&#20214;&#22841;\&#36130;&#25919;&#20379;&#20859;&#20154;&#21592;&#20449;&#24687;&#34920;\&#25945;&#32946;\&#27896;&#27700;&#22235;&#20013;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\2017&#24180;&#24037;&#20316;&#31807;\&#39044;&#20915;&#31639;&#20844;&#24320;\&#21439;17&#24180;&#39044;&#31639;&#20844;&#24320;\&#24635;&#39044;&#31639;\1&#12289;&#26707;&#20161;&#21439;2017&#24180;&#19968;&#33324;&#20844;&#20849;&#39044;&#31639;\Documents%20and%20Settings\Administrator\Local%20Settings\Temporary%20Internet%20Files\OLK1B\&#26032;&#24314;&#25991;&#20214;&#22841;\&#36130;&#25919;&#20379;&#20859;&#20154;&#21592;&#20449;&#24687;&#34920;\&#25945;&#32946;\&#27896;&#27700;&#22235;&#20013;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\2019&#24180;&#24037;&#20316;&#31807;\&#19978;&#32423;&#25253;&#34920;\&#24180;&#26411;&#24067;&#32622;&#21439;&#21306;&#34920;&#65288;&#23385;&#23567;&#23792;10-29&#65289;\&#19978;&#25253;\12-23\Documents%20and%20Settings\Administrator\Local%20Settings\Temporary%20Internet%20Files\OLK1B\&#26032;&#24314;&#25991;&#20214;&#22841;\&#36130;&#25919;&#20379;&#20859;&#20154;&#21592;&#20449;&#24687;&#34920;\&#25945;&#32946;\&#27896;&#27700;&#22235;&#20013;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bm\Documents%20and%20Settings\Administrator\Local%20Settings\Temporary%20Internet%20Files\OLK1B\&#26032;&#24314;&#25991;&#20214;&#22841;\&#36130;&#25919;&#20379;&#20859;&#20154;&#21592;&#20449;&#24687;&#34920;\&#25945;&#32946;\&#27896;&#27700;&#22235;&#20013;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Ibm\2019&#24180;&#24037;&#20316;&#31807;\&#19978;&#32423;&#25253;&#34920;\&#36130;&#25919;&#37096;2019&#24180;&#22320;&#26041;&#36130;&#25919;&#39044;&#31639;&#34920;\2019&#24180;&#22320;&#26041;&#36130;&#25919;&#39044;&#31639;&#34920;&#65288;&#26707;&#20161;&#20840;2-27&#31532;2&#27425;&#19978;&#25253;&#65289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国家"/>
      <sheetName val="国家增长"/>
      <sheetName val="图表1"/>
      <sheetName val="收入增长"/>
      <sheetName val="图表3"/>
      <sheetName val="收入比重"/>
      <sheetName val="Sheet1"/>
      <sheetName val="中央"/>
      <sheetName val="中央增长"/>
      <sheetName val="地方"/>
      <sheetName val="地方增长"/>
      <sheetName val="所得税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地方税"/>
      <sheetName val="中央"/>
      <sheetName val="地方"/>
      <sheetName val="可持续发展指数"/>
      <sheetName val="可持续发展指数 (2)"/>
      <sheetName val="各地区GDP增长"/>
      <sheetName val="各地区GDP增长 (2)"/>
      <sheetName val="历年总人口人均财力"/>
      <sheetName val="历年地方本级支出"/>
      <sheetName val="一般收入简表"/>
      <sheetName val="Sheet2 (2)"/>
      <sheetName val="05明细"/>
      <sheetName val="中央地方及比重 (2)"/>
      <sheetName val="人均支出"/>
      <sheetName val="93-04地方本级支出占地方总收入比重 (2)"/>
      <sheetName val="地方总收支比较"/>
      <sheetName val="GDP"/>
      <sheetName val="GDP (2)"/>
      <sheetName val="1)"/>
      <sheetName val="历年集中增量"/>
      <sheetName val="历年集中增量 (2)"/>
      <sheetName val="历年集中两税增量"/>
      <sheetName val="历年集中所得税增量"/>
      <sheetName val="05集中增量"/>
      <sheetName val="05多负担"/>
      <sheetName val="2005集中增量"/>
      <sheetName val="历年集中增量分配"/>
      <sheetName val="历年财力性转移支付增量"/>
      <sheetName val="历年专项转移支付增量"/>
      <sheetName val="05转移支付简"/>
      <sheetName val="依赖程度3(转移支付总额除地方本级支出)"/>
      <sheetName val="Sheet2"/>
      <sheetName val="Sheet1"/>
      <sheetName val="留用比例图"/>
      <sheetName val="财力自给率图"/>
      <sheetName val="财力自给率图(返还作为自有收入)"/>
      <sheetName val="总人口人均财力差异系数图"/>
      <sheetName val="财政供养人口人均财力差异系数图"/>
      <sheetName val="历年地方总收入"/>
      <sheetName val="历年地方本级收入"/>
      <sheetName val="历年留用比例"/>
      <sheetName val="93-04地方本级支出占地方总收入比重"/>
      <sheetName val="94-04财力自给率"/>
      <sheetName val="94-04财力自给率(返还作为自有收入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  <sheetName val=""/>
      <sheetName val="各年度收费、罚没、专项收入.xls_Sheet3"/>
      <sheetName val="表二"/>
      <sheetName val="表五"/>
      <sheetName val="2012.2.2 (整合)"/>
      <sheetName val="2012.2.2"/>
      <sheetName val="全市结转"/>
      <sheetName val="提前告知数"/>
      <sheetName val="总人口"/>
      <sheetName val="基础编码"/>
      <sheetName val="省本级收入预计"/>
      <sheetName val="区划对应表"/>
      <sheetName val="1-4余额表"/>
      <sheetName val="DDETABLE "/>
      <sheetName val="#REF"/>
      <sheetName val="四月份月报"/>
      <sheetName val="XL4Poppy"/>
      <sheetName val="C01-1"/>
      <sheetName val="mx"/>
      <sheetName val="单位编码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单位信息录入表"/>
      <sheetName val="人员信息录入表"/>
      <sheetName val="基础编码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Sheet2"/>
      <sheetName val="Sheet3"/>
      <sheetName val="Sheet4"/>
      <sheetName val="laroux"/>
      <sheetName val="评估结果汇总表"/>
      <sheetName val="评估分类汇总表"/>
      <sheetName val="流动资产汇总表"/>
      <sheetName val="4货币现金"/>
      <sheetName val="5银行存款"/>
      <sheetName val="11应收帐款"/>
      <sheetName val="14预付帐"/>
      <sheetName val="16其他应收"/>
      <sheetName val="存货汇总"/>
      <sheetName val="23产成品 "/>
      <sheetName val="长期投资汇总表"/>
      <sheetName val="其他投资"/>
      <sheetName val="固定资产汇总表"/>
      <sheetName val="38房屋建筑"/>
      <sheetName val="41机器设备"/>
      <sheetName val="42车辆"/>
      <sheetName val="流动负债汇总表"/>
      <sheetName val="58应付帐"/>
      <sheetName val="61其他应付"/>
      <sheetName val="62应付工资"/>
      <sheetName val="63应付福利费"/>
      <sheetName val="64应交税金"/>
      <sheetName val="应付利润"/>
      <sheetName val="其他应交款"/>
      <sheetName val="长期负债汇总表"/>
      <sheetName val="在建"/>
      <sheetName val="XL4Poppy"/>
      <sheetName val=""/>
      <sheetName val="P1012001"/>
      <sheetName val="KKKKKKKK"/>
      <sheetName val="13 铁路配件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评估结果汇总表"/>
      <sheetName val="评估分类汇总表"/>
      <sheetName val="流动资产汇总表"/>
      <sheetName val="4货币现金"/>
      <sheetName val="5银行存款"/>
      <sheetName val="11应收帐款"/>
      <sheetName val="14预付帐"/>
      <sheetName val="16其他应收"/>
      <sheetName val="存货汇总"/>
      <sheetName val="18原材料"/>
      <sheetName val="23产成品"/>
      <sheetName val="24在产品"/>
      <sheetName val="长期投资汇总表"/>
      <sheetName val="36其他长投"/>
      <sheetName val="固定资产汇总表"/>
      <sheetName val="41机器设备"/>
      <sheetName val="42车辆"/>
      <sheetName val="流动负债汇总表"/>
      <sheetName val="58应付帐"/>
      <sheetName val="59预收款"/>
      <sheetName val="61其他应付"/>
      <sheetName val="62应付工资"/>
      <sheetName val="63应付福利费"/>
      <sheetName val="64应交税金"/>
      <sheetName val="应付利润"/>
      <sheetName val="其他应交款"/>
      <sheetName val="67预提费"/>
      <sheetName val="长期负债汇总表"/>
      <sheetName val="71长期借款"/>
      <sheetName val="XL4Poppy"/>
      <sheetName val=""/>
      <sheetName val="KKKKKKKK"/>
      <sheetName val="20 运输公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C01-1"/>
      <sheetName val="表二"/>
      <sheetName val="表五"/>
      <sheetName val="2012.2.2 (整合)"/>
      <sheetName val="2012.2.2"/>
      <sheetName val="全市结转"/>
      <sheetName val="提前告知数"/>
      <sheetName val="基础编码"/>
      <sheetName val="mx"/>
      <sheetName val="类型"/>
      <sheetName val="XL4Poppy"/>
      <sheetName val="DDETABLE "/>
      <sheetName val="2014"/>
      <sheetName val="P101200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Define"/>
      <sheetName val="C01-1"/>
      <sheetName val="C01-2"/>
      <sheetName val="C10"/>
      <sheetName val="C11"/>
      <sheetName val="C12"/>
      <sheetName val="C13"/>
      <sheetName val="C14"/>
      <sheetName val="C15"/>
      <sheetName val="C14-2"/>
      <sheetName val="C16"/>
      <sheetName val="C17"/>
      <sheetName val="C02"/>
      <sheetName val="C03"/>
      <sheetName val="C04-1"/>
      <sheetName val="C04-2"/>
      <sheetName val="C05-1"/>
      <sheetName val="C05-2"/>
      <sheetName val="C06"/>
      <sheetName val="C07"/>
      <sheetName val="C08"/>
      <sheetName val="C09"/>
      <sheetName val="XL4Poppy"/>
      <sheetName val=""/>
      <sheetName val="KKKKKKKK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四月份月报"/>
      <sheetName val="C01-1"/>
      <sheetName val="本年收入合计"/>
      <sheetName val="封面"/>
      <sheetName val="农业用地"/>
      <sheetName val="村级支出"/>
      <sheetName val="类型"/>
      <sheetName val="#REF"/>
      <sheetName val="eqpmad2"/>
      <sheetName val="P1012001"/>
      <sheetName val="DDETABLE "/>
      <sheetName val="基础编码"/>
      <sheetName val="201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  <sheetName val="基础编码"/>
    </sheetNames>
    <sheetDataSet>
      <sheetData sheetId="0" refreshError="1"/>
      <sheetData sheetId="1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单位信息录入表"/>
      <sheetName val="人员信息录入表"/>
      <sheetName val="基础编码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单位信息录入表"/>
      <sheetName val="人员信息录入表"/>
      <sheetName val="基础编码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单位信息录入表"/>
      <sheetName val="人员信息录入表"/>
      <sheetName val="基础编码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4.xml><?xml version="1.0" encoding="utf-8"?>
<externalLink xmlns="http://schemas.openxmlformats.org/spreadsheetml/2006/main">
  <externalBook xmlns:r="http://schemas.openxmlformats.org/officeDocument/2006/relationships" r:id="rId1">
    <sheetNames>
      <sheetName val="单位信息录入表"/>
      <sheetName val="人员信息录入表"/>
      <sheetName val="基础编码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5.xml><?xml version="1.0" encoding="utf-8"?>
<externalLink xmlns="http://schemas.openxmlformats.org/spreadsheetml/2006/main">
  <externalBook xmlns:r="http://schemas.openxmlformats.org/officeDocument/2006/relationships" r:id="rId1">
    <sheetNames>
      <sheetName val="单位信息录入表"/>
      <sheetName val="人员信息录入表"/>
      <sheetName val="基础编码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6.xml><?xml version="1.0" encoding="utf-8"?>
<externalLink xmlns="http://schemas.openxmlformats.org/spreadsheetml/2006/main">
  <externalBook xmlns:r="http://schemas.openxmlformats.org/officeDocument/2006/relationships" r:id="rId1">
    <sheetNames>
      <sheetName val="封面"/>
      <sheetName val="目录"/>
      <sheetName val="表一"/>
      <sheetName val="表二（新）"/>
      <sheetName val="表二（旧）"/>
      <sheetName val="表三"/>
      <sheetName val="表四"/>
      <sheetName val="表五"/>
      <sheetName val="表六 (1)"/>
      <sheetName val="表六（2)"/>
      <sheetName val="表七 (1)"/>
      <sheetName val="表七(2)"/>
      <sheetName val="表八"/>
      <sheetName val="表九"/>
      <sheetName val="表十"/>
      <sheetName val="表十一"/>
      <sheetName val="表十二"/>
      <sheetName val="表十三"/>
      <sheetName val="表十四"/>
      <sheetName val="表十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indexed="22"/>
  </sheetPr>
  <dimension ref="A1:A11"/>
  <sheetViews>
    <sheetView workbookViewId="0">
      <selection activeCell="A18" sqref="A18"/>
    </sheetView>
  </sheetViews>
  <sheetFormatPr defaultColWidth="9" defaultRowHeight="15.75"/>
  <cols>
    <col min="1" max="1" width="98.25" style="179" customWidth="1"/>
    <col min="2" max="2" width="13.875" style="179" customWidth="1"/>
    <col min="3" max="256" width="9" style="179"/>
    <col min="257" max="16384" width="9" style="177"/>
  </cols>
  <sheetData>
    <row r="1" ht="37" customHeight="1" spans="1:1">
      <c r="A1" s="180" t="s">
        <v>0</v>
      </c>
    </row>
    <row r="2" s="177" customFormat="1" ht="26" customHeight="1" spans="1:1">
      <c r="A2" s="181" t="s">
        <v>1</v>
      </c>
    </row>
    <row r="3" s="178" customFormat="1" ht="26" customHeight="1" spans="1:1">
      <c r="A3" s="182" t="s">
        <v>2</v>
      </c>
    </row>
    <row r="4" s="178" customFormat="1" ht="26" customHeight="1" spans="1:1">
      <c r="A4" s="182" t="s">
        <v>3</v>
      </c>
    </row>
    <row r="5" s="178" customFormat="1" ht="26" customHeight="1" spans="1:1">
      <c r="A5" s="182" t="s">
        <v>4</v>
      </c>
    </row>
    <row r="6" s="178" customFormat="1" ht="26" customHeight="1" spans="1:1">
      <c r="A6" s="182" t="s">
        <v>5</v>
      </c>
    </row>
    <row r="7" s="178" customFormat="1" ht="26" customHeight="1" spans="1:1">
      <c r="A7" s="182" t="s">
        <v>6</v>
      </c>
    </row>
    <row r="8" s="178" customFormat="1" ht="26" customHeight="1" spans="1:1">
      <c r="A8" s="182" t="s">
        <v>7</v>
      </c>
    </row>
    <row r="9" s="178" customFormat="1" ht="26" customHeight="1" spans="1:1">
      <c r="A9" s="182" t="s">
        <v>8</v>
      </c>
    </row>
    <row r="10" ht="25" customHeight="1" spans="1:1">
      <c r="A10" s="182" t="s">
        <v>9</v>
      </c>
    </row>
    <row r="11" ht="25" customHeight="1" spans="1:1">
      <c r="A11" s="182" t="s">
        <v>10</v>
      </c>
    </row>
  </sheetData>
  <printOptions horizontalCentered="1"/>
  <pageMargins left="0.149305555555556" right="0" top="0.468055555555556" bottom="0.507638888888889" header="0.507638888888889" footer="0.66875"/>
  <pageSetup paperSize="9" orientation="landscape" horizontalDpi="600" verticalDpi="6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Q36"/>
  <sheetViews>
    <sheetView workbookViewId="0">
      <selection activeCell="E6" sqref="E6"/>
    </sheetView>
  </sheetViews>
  <sheetFormatPr defaultColWidth="9" defaultRowHeight="14.25"/>
  <cols>
    <col min="1" max="1" width="26.75" style="154" customWidth="1"/>
    <col min="2" max="3" width="16.875" style="154" customWidth="1"/>
    <col min="4" max="4" width="14.75" style="154" customWidth="1"/>
    <col min="5" max="5" width="16.875" style="154" customWidth="1"/>
    <col min="6" max="249" width="9" style="154" customWidth="1"/>
    <col min="250" max="16384" width="9" style="84"/>
  </cols>
  <sheetData>
    <row r="1" s="154" customFormat="1" ht="14" customHeight="1" spans="1:251">
      <c r="A1" s="158" t="s">
        <v>11</v>
      </c>
      <c r="IP1" s="84"/>
      <c r="IQ1" s="84"/>
    </row>
    <row r="2" s="154" customFormat="1" ht="33" customHeight="1" spans="1:251">
      <c r="A2" s="159" t="s">
        <v>12</v>
      </c>
      <c r="B2" s="159"/>
      <c r="C2" s="159"/>
      <c r="D2" s="159"/>
      <c r="E2" s="159"/>
      <c r="IP2" s="84"/>
      <c r="IQ2" s="84"/>
    </row>
    <row r="3" s="155" customFormat="1" ht="15.75" customHeight="1" spans="2:5">
      <c r="B3" s="160"/>
      <c r="C3" s="161"/>
      <c r="D3" s="161"/>
      <c r="E3" s="162" t="s">
        <v>13</v>
      </c>
    </row>
    <row r="4" s="156" customFormat="1" ht="18" customHeight="1" spans="1:5">
      <c r="A4" s="163" t="s">
        <v>14</v>
      </c>
      <c r="B4" s="163" t="s">
        <v>15</v>
      </c>
      <c r="C4" s="164" t="s">
        <v>16</v>
      </c>
      <c r="D4" s="164"/>
      <c r="E4" s="164"/>
    </row>
    <row r="5" s="60" customFormat="1" ht="30" customHeight="1" spans="1:5">
      <c r="A5" s="165"/>
      <c r="B5" s="165"/>
      <c r="C5" s="166" t="s">
        <v>17</v>
      </c>
      <c r="D5" s="167" t="s">
        <v>18</v>
      </c>
      <c r="E5" s="168" t="s">
        <v>19</v>
      </c>
    </row>
    <row r="6" s="157" customFormat="1" ht="16" customHeight="1" spans="1:5">
      <c r="A6" s="169" t="s">
        <v>20</v>
      </c>
      <c r="B6" s="170">
        <f>SUM(B7,B22)</f>
        <v>50817</v>
      </c>
      <c r="C6" s="170">
        <f>SUM(C7,C22)</f>
        <v>52342</v>
      </c>
      <c r="D6" s="170">
        <f>SUM(D7,D22)</f>
        <v>1525</v>
      </c>
      <c r="E6" s="171">
        <f>IF(B6=0,,(C6-B6)/B6)*100</f>
        <v>3.00096424424897</v>
      </c>
    </row>
    <row r="7" s="157" customFormat="1" ht="16" customHeight="1" spans="1:5">
      <c r="A7" s="169" t="s">
        <v>21</v>
      </c>
      <c r="B7" s="170">
        <f>SUM(B8,B9:B21)</f>
        <v>30668</v>
      </c>
      <c r="C7" s="170">
        <f>SUM(C8,C9:C21)</f>
        <v>39822</v>
      </c>
      <c r="D7" s="170">
        <f>SUM(D8,D9:D21)</f>
        <v>9154</v>
      </c>
      <c r="E7" s="171">
        <f>IF(B7=0,,(C7-B7)/B7)*100</f>
        <v>29.8487022303378</v>
      </c>
    </row>
    <row r="8" s="154" customFormat="1" ht="16" customHeight="1" spans="1:251">
      <c r="A8" s="172" t="s">
        <v>22</v>
      </c>
      <c r="B8" s="173">
        <v>12870</v>
      </c>
      <c r="C8" s="174">
        <v>14028</v>
      </c>
      <c r="D8" s="174">
        <f>C8-B8</f>
        <v>1158</v>
      </c>
      <c r="E8" s="175">
        <f>IF(B8=0,,(C8-B8)/B8)*100</f>
        <v>8.997668997669</v>
      </c>
      <c r="IP8" s="84"/>
      <c r="IQ8" s="84"/>
    </row>
    <row r="9" s="154" customFormat="1" ht="16" customHeight="1" spans="1:5">
      <c r="A9" s="172" t="s">
        <v>23</v>
      </c>
      <c r="B9" s="173">
        <v>4159</v>
      </c>
      <c r="C9" s="174">
        <v>3806</v>
      </c>
      <c r="D9" s="174">
        <f t="shared" ref="D9:D21" si="0">C9-B9</f>
        <v>-353</v>
      </c>
      <c r="E9" s="175">
        <f t="shared" ref="E9:E36" si="1">IF(B9=0,,(C9-B9)/B9)*100</f>
        <v>-8.48761721567685</v>
      </c>
    </row>
    <row r="10" s="154" customFormat="1" ht="16" customHeight="1" spans="1:5">
      <c r="A10" s="172" t="s">
        <v>24</v>
      </c>
      <c r="B10" s="173">
        <v>1438</v>
      </c>
      <c r="C10" s="174">
        <v>1300</v>
      </c>
      <c r="D10" s="174">
        <f t="shared" si="0"/>
        <v>-138</v>
      </c>
      <c r="E10" s="175">
        <f t="shared" si="1"/>
        <v>-9.59666203059805</v>
      </c>
    </row>
    <row r="11" s="154" customFormat="1" ht="16" customHeight="1" spans="1:251">
      <c r="A11" s="172" t="s">
        <v>25</v>
      </c>
      <c r="B11" s="173">
        <v>1738</v>
      </c>
      <c r="C11" s="174">
        <v>2463</v>
      </c>
      <c r="D11" s="174">
        <f t="shared" si="0"/>
        <v>725</v>
      </c>
      <c r="E11" s="175">
        <f t="shared" si="1"/>
        <v>41.7146144994246</v>
      </c>
      <c r="IP11" s="84"/>
      <c r="IQ11" s="84"/>
    </row>
    <row r="12" s="154" customFormat="1" ht="16" customHeight="1" spans="1:251">
      <c r="A12" s="172" t="s">
        <v>26</v>
      </c>
      <c r="B12" s="173">
        <v>1231</v>
      </c>
      <c r="C12" s="174">
        <v>1255</v>
      </c>
      <c r="D12" s="174">
        <f t="shared" si="0"/>
        <v>24</v>
      </c>
      <c r="E12" s="175">
        <f t="shared" si="1"/>
        <v>1.94963444354184</v>
      </c>
      <c r="IP12" s="84"/>
      <c r="IQ12" s="84"/>
    </row>
    <row r="13" s="154" customFormat="1" ht="16" customHeight="1" spans="1:251">
      <c r="A13" s="172" t="s">
        <v>27</v>
      </c>
      <c r="B13" s="173">
        <v>1244</v>
      </c>
      <c r="C13" s="174">
        <v>1300</v>
      </c>
      <c r="D13" s="174">
        <f t="shared" si="0"/>
        <v>56</v>
      </c>
      <c r="E13" s="175">
        <f t="shared" si="1"/>
        <v>4.5016077170418</v>
      </c>
      <c r="IP13" s="84"/>
      <c r="IQ13" s="84"/>
    </row>
    <row r="14" s="154" customFormat="1" ht="16" customHeight="1" spans="1:251">
      <c r="A14" s="172" t="s">
        <v>28</v>
      </c>
      <c r="B14" s="173">
        <v>346</v>
      </c>
      <c r="C14" s="174">
        <v>380</v>
      </c>
      <c r="D14" s="174">
        <f t="shared" si="0"/>
        <v>34</v>
      </c>
      <c r="E14" s="175">
        <f t="shared" si="1"/>
        <v>9.82658959537572</v>
      </c>
      <c r="IP14" s="84"/>
      <c r="IQ14" s="84"/>
    </row>
    <row r="15" s="154" customFormat="1" ht="16" customHeight="1" spans="1:251">
      <c r="A15" s="172" t="s">
        <v>29</v>
      </c>
      <c r="B15" s="173">
        <v>1676</v>
      </c>
      <c r="C15" s="174">
        <v>3211</v>
      </c>
      <c r="D15" s="174">
        <f t="shared" si="0"/>
        <v>1535</v>
      </c>
      <c r="E15" s="175">
        <f t="shared" si="1"/>
        <v>91.5871121718377</v>
      </c>
      <c r="IP15" s="84"/>
      <c r="IQ15" s="84"/>
    </row>
    <row r="16" s="154" customFormat="1" ht="16" customHeight="1" spans="1:251">
      <c r="A16" s="172" t="s">
        <v>30</v>
      </c>
      <c r="B16" s="173">
        <v>245</v>
      </c>
      <c r="C16" s="174">
        <v>4017</v>
      </c>
      <c r="D16" s="174">
        <f t="shared" si="0"/>
        <v>3772</v>
      </c>
      <c r="E16" s="175">
        <f t="shared" si="1"/>
        <v>1539.59183673469</v>
      </c>
      <c r="IP16" s="84"/>
      <c r="IQ16" s="84"/>
    </row>
    <row r="17" s="154" customFormat="1" ht="16" customHeight="1" spans="1:251">
      <c r="A17" s="172" t="s">
        <v>31</v>
      </c>
      <c r="B17" s="173">
        <v>551</v>
      </c>
      <c r="C17" s="174">
        <v>994</v>
      </c>
      <c r="D17" s="174">
        <f t="shared" si="0"/>
        <v>443</v>
      </c>
      <c r="E17" s="175">
        <f t="shared" si="1"/>
        <v>80.3992740471869</v>
      </c>
      <c r="IP17" s="84"/>
      <c r="IQ17" s="84"/>
    </row>
    <row r="18" s="154" customFormat="1" ht="16" customHeight="1" spans="1:251">
      <c r="A18" s="172" t="s">
        <v>32</v>
      </c>
      <c r="B18" s="173">
        <v>637</v>
      </c>
      <c r="C18" s="174">
        <v>1438</v>
      </c>
      <c r="D18" s="174">
        <f t="shared" si="0"/>
        <v>801</v>
      </c>
      <c r="E18" s="175">
        <f t="shared" si="1"/>
        <v>125.74568288854</v>
      </c>
      <c r="IP18" s="84"/>
      <c r="IQ18" s="84"/>
    </row>
    <row r="19" s="154" customFormat="1" ht="16" customHeight="1" spans="1:251">
      <c r="A19" s="172" t="s">
        <v>33</v>
      </c>
      <c r="B19" s="173">
        <v>4478</v>
      </c>
      <c r="C19" s="174">
        <v>5573</v>
      </c>
      <c r="D19" s="174">
        <f t="shared" si="0"/>
        <v>1095</v>
      </c>
      <c r="E19" s="175">
        <f t="shared" si="1"/>
        <v>24.452880750335</v>
      </c>
      <c r="IP19" s="84"/>
      <c r="IQ19" s="84"/>
    </row>
    <row r="20" s="154" customFormat="1" ht="16" customHeight="1" spans="1:251">
      <c r="A20" s="172" t="s">
        <v>34</v>
      </c>
      <c r="B20" s="173">
        <v>55</v>
      </c>
      <c r="C20" s="174">
        <v>57</v>
      </c>
      <c r="D20" s="174">
        <f t="shared" si="0"/>
        <v>2</v>
      </c>
      <c r="E20" s="175">
        <f t="shared" si="1"/>
        <v>3.63636363636364</v>
      </c>
      <c r="IP20" s="84"/>
      <c r="IQ20" s="84"/>
    </row>
    <row r="21" s="154" customFormat="1" ht="16" customHeight="1" spans="1:251">
      <c r="A21" s="172" t="s">
        <v>35</v>
      </c>
      <c r="B21" s="173"/>
      <c r="C21" s="174"/>
      <c r="D21" s="174">
        <f t="shared" si="0"/>
        <v>0</v>
      </c>
      <c r="E21" s="175">
        <f t="shared" si="1"/>
        <v>0</v>
      </c>
      <c r="IP21" s="84"/>
      <c r="IQ21" s="84"/>
    </row>
    <row r="22" s="157" customFormat="1" ht="16" customHeight="1" spans="1:5">
      <c r="A22" s="169" t="s">
        <v>36</v>
      </c>
      <c r="B22" s="170">
        <f>SUM(B23,B26:B32)</f>
        <v>20149</v>
      </c>
      <c r="C22" s="170">
        <f>SUM(C23,C26:C32)</f>
        <v>12520</v>
      </c>
      <c r="D22" s="170">
        <f>SUM(D23,D26:D32)</f>
        <v>-7629</v>
      </c>
      <c r="E22" s="171">
        <f t="shared" si="1"/>
        <v>-37.8629212367859</v>
      </c>
    </row>
    <row r="23" s="154" customFormat="1" ht="16" customHeight="1" spans="1:251">
      <c r="A23" s="172" t="s">
        <v>37</v>
      </c>
      <c r="B23" s="173">
        <v>1612</v>
      </c>
      <c r="C23" s="174">
        <v>1948</v>
      </c>
      <c r="D23" s="174">
        <f t="shared" ref="D23:D32" si="2">C23-B23</f>
        <v>336</v>
      </c>
      <c r="E23" s="175">
        <f t="shared" si="1"/>
        <v>20.8436724565757</v>
      </c>
      <c r="IP23" s="84"/>
      <c r="IQ23" s="84"/>
    </row>
    <row r="24" s="154" customFormat="1" ht="16" customHeight="1" spans="1:251">
      <c r="A24" s="172" t="s">
        <v>38</v>
      </c>
      <c r="B24" s="173">
        <v>770</v>
      </c>
      <c r="C24" s="174">
        <v>858</v>
      </c>
      <c r="D24" s="174">
        <f t="shared" si="2"/>
        <v>88</v>
      </c>
      <c r="E24" s="175">
        <f t="shared" si="1"/>
        <v>11.4285714285714</v>
      </c>
      <c r="IP24" s="84"/>
      <c r="IQ24" s="84"/>
    </row>
    <row r="25" s="154" customFormat="1" ht="16" customHeight="1" spans="1:251">
      <c r="A25" s="172" t="s">
        <v>39</v>
      </c>
      <c r="B25" s="173">
        <v>466</v>
      </c>
      <c r="C25" s="174">
        <v>500</v>
      </c>
      <c r="D25" s="174">
        <f t="shared" si="2"/>
        <v>34</v>
      </c>
      <c r="E25" s="175">
        <f t="shared" si="1"/>
        <v>7.29613733905579</v>
      </c>
      <c r="IP25" s="84"/>
      <c r="IQ25" s="84"/>
    </row>
    <row r="26" s="154" customFormat="1" ht="16" customHeight="1" spans="1:251">
      <c r="A26" s="172" t="s">
        <v>40</v>
      </c>
      <c r="B26" s="173">
        <v>2742</v>
      </c>
      <c r="C26" s="174">
        <v>4390</v>
      </c>
      <c r="D26" s="174">
        <f t="shared" si="2"/>
        <v>1648</v>
      </c>
      <c r="E26" s="175">
        <f t="shared" si="1"/>
        <v>60.1021152443472</v>
      </c>
      <c r="IP26" s="84"/>
      <c r="IQ26" s="84"/>
    </row>
    <row r="27" s="154" customFormat="1" ht="16" customHeight="1" spans="1:251">
      <c r="A27" s="172" t="s">
        <v>41</v>
      </c>
      <c r="B27" s="173">
        <v>983</v>
      </c>
      <c r="C27" s="174">
        <v>1260</v>
      </c>
      <c r="D27" s="174">
        <f t="shared" si="2"/>
        <v>277</v>
      </c>
      <c r="E27" s="175">
        <f t="shared" si="1"/>
        <v>28.1790437436419</v>
      </c>
      <c r="IP27" s="84"/>
      <c r="IQ27" s="84"/>
    </row>
    <row r="28" s="154" customFormat="1" ht="16" customHeight="1" spans="1:251">
      <c r="A28" s="172" t="s">
        <v>42</v>
      </c>
      <c r="B28" s="173">
        <v>6453</v>
      </c>
      <c r="C28" s="174">
        <v>2222</v>
      </c>
      <c r="D28" s="174">
        <f t="shared" si="2"/>
        <v>-4231</v>
      </c>
      <c r="E28" s="175">
        <f t="shared" si="1"/>
        <v>-65.566403223307</v>
      </c>
      <c r="IP28" s="84"/>
      <c r="IQ28" s="84"/>
    </row>
    <row r="29" s="154" customFormat="1" ht="16" customHeight="1" spans="1:251">
      <c r="A29" s="172" t="s">
        <v>43</v>
      </c>
      <c r="B29" s="173">
        <v>8115</v>
      </c>
      <c r="C29" s="174">
        <v>2457</v>
      </c>
      <c r="D29" s="174">
        <f t="shared" si="2"/>
        <v>-5658</v>
      </c>
      <c r="E29" s="175">
        <f t="shared" si="1"/>
        <v>-69.7227356746765</v>
      </c>
      <c r="IP29" s="84"/>
      <c r="IQ29" s="84"/>
    </row>
    <row r="30" s="154" customFormat="1" ht="16" customHeight="1" spans="1:251">
      <c r="A30" s="172" t="s">
        <v>44</v>
      </c>
      <c r="B30" s="173">
        <v>0</v>
      </c>
      <c r="C30" s="174"/>
      <c r="D30" s="174">
        <f t="shared" si="2"/>
        <v>0</v>
      </c>
      <c r="E30" s="175">
        <f t="shared" si="1"/>
        <v>0</v>
      </c>
      <c r="IP30" s="84"/>
      <c r="IQ30" s="84"/>
    </row>
    <row r="31" s="154" customFormat="1" ht="16" customHeight="1" spans="1:251">
      <c r="A31" s="172" t="s">
        <v>45</v>
      </c>
      <c r="B31" s="173">
        <v>44</v>
      </c>
      <c r="C31" s="174">
        <v>43</v>
      </c>
      <c r="D31" s="174">
        <f t="shared" si="2"/>
        <v>-1</v>
      </c>
      <c r="E31" s="175">
        <f t="shared" si="1"/>
        <v>-2.27272727272727</v>
      </c>
      <c r="IP31" s="84"/>
      <c r="IQ31" s="84"/>
    </row>
    <row r="32" s="154" customFormat="1" ht="16" customHeight="1" spans="1:251">
      <c r="A32" s="172" t="s">
        <v>46</v>
      </c>
      <c r="B32" s="173">
        <v>200</v>
      </c>
      <c r="C32" s="174">
        <v>200</v>
      </c>
      <c r="D32" s="174">
        <f t="shared" si="2"/>
        <v>0</v>
      </c>
      <c r="E32" s="175">
        <f t="shared" si="1"/>
        <v>0</v>
      </c>
      <c r="IP32" s="84"/>
      <c r="IQ32" s="84"/>
    </row>
    <row r="33" s="157" customFormat="1" ht="16" customHeight="1" spans="1:251">
      <c r="A33" s="169" t="s">
        <v>47</v>
      </c>
      <c r="B33" s="170">
        <f>SUM(B7,B24)</f>
        <v>31438</v>
      </c>
      <c r="C33" s="170">
        <f>SUM(C7,C24)</f>
        <v>40680</v>
      </c>
      <c r="D33" s="170">
        <f>SUM(D7,D24)</f>
        <v>9242</v>
      </c>
      <c r="E33" s="171">
        <f t="shared" si="1"/>
        <v>29.3975443730517</v>
      </c>
      <c r="IP33" s="85"/>
      <c r="IQ33" s="85"/>
    </row>
    <row r="34" s="157" customFormat="1" ht="16" customHeight="1" spans="1:251">
      <c r="A34" s="169" t="s">
        <v>48</v>
      </c>
      <c r="B34" s="170">
        <f>SUM(B22-B24)</f>
        <v>19379</v>
      </c>
      <c r="C34" s="170">
        <f>SUM(C22-C24)</f>
        <v>11662</v>
      </c>
      <c r="D34" s="170">
        <f>SUM(D22-D24)</f>
        <v>-7717</v>
      </c>
      <c r="E34" s="171">
        <f t="shared" si="1"/>
        <v>-39.821456215491</v>
      </c>
      <c r="IP34" s="85"/>
      <c r="IQ34" s="85"/>
    </row>
    <row r="35" s="154" customFormat="1" ht="16" customHeight="1" spans="1:251">
      <c r="A35" s="176" t="s">
        <v>49</v>
      </c>
      <c r="B35" s="175">
        <f>IF(B6=0,,B34/B6)*100</f>
        <v>38.1348761241317</v>
      </c>
      <c r="C35" s="175">
        <f>IF(C6=0,,C34/C6)*100</f>
        <v>22.2803866875549</v>
      </c>
      <c r="D35" s="175"/>
      <c r="E35" s="175"/>
      <c r="IP35" s="84"/>
      <c r="IQ35" s="84"/>
    </row>
    <row r="36" ht="17" customHeight="1" spans="1:5">
      <c r="A36" s="176" t="s">
        <v>50</v>
      </c>
      <c r="B36" s="173">
        <f>SUM(B8,B9:B10,B13)</f>
        <v>19711</v>
      </c>
      <c r="C36" s="173">
        <f>SUM(C8,C9:C10,C13)</f>
        <v>20434</v>
      </c>
      <c r="D36" s="175"/>
      <c r="E36" s="175"/>
    </row>
  </sheetData>
  <mergeCells count="4">
    <mergeCell ref="A2:E2"/>
    <mergeCell ref="C4:E4"/>
    <mergeCell ref="A4:A5"/>
    <mergeCell ref="B4:B5"/>
  </mergeCells>
  <printOptions horizontalCentered="1"/>
  <pageMargins left="0.208333333333333" right="0" top="0.306944444444444" bottom="0.251388888888889" header="0.550694444444444" footer="0.0784722222222222"/>
  <pageSetup paperSize="9" orientation="portrait" horizontalDpi="600" verticalDpi="600"/>
  <headerFooter alignWithMargins="0" scaleWithDoc="0"/>
  <ignoredErrors>
    <ignoredError sqref="D22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autoPageBreaks="0"/>
  </sheetPr>
  <dimension ref="A1:IC6922"/>
  <sheetViews>
    <sheetView showZeros="0" tabSelected="1" workbookViewId="0">
      <pane xSplit="2" ySplit="6" topLeftCell="C578" activePane="bottomRight" state="frozen"/>
      <selection/>
      <selection pane="topRight"/>
      <selection pane="bottomLeft"/>
      <selection pane="bottomRight" activeCell="J581" sqref="J581"/>
    </sheetView>
  </sheetViews>
  <sheetFormatPr defaultColWidth="6.875" defaultRowHeight="12.75" customHeight="1"/>
  <cols>
    <col min="1" max="1" width="8" style="141" customWidth="1"/>
    <col min="2" max="2" width="33.625" style="138" customWidth="1"/>
    <col min="3" max="3" width="12.75" style="103" customWidth="1"/>
    <col min="4" max="4" width="12.25" style="103" customWidth="1"/>
    <col min="5" max="5" width="8.375" style="138" customWidth="1"/>
    <col min="6" max="6" width="9.375" style="142" customWidth="1"/>
    <col min="7" max="7" width="15.875" style="138" customWidth="1"/>
    <col min="8" max="229" width="6.875" style="138" customWidth="1"/>
    <col min="230" max="16384" width="6.875" style="141"/>
  </cols>
  <sheetData>
    <row r="1" s="138" customFormat="1" ht="26.25" customHeight="1" spans="1:7">
      <c r="A1" s="143" t="s">
        <v>51</v>
      </c>
      <c r="B1" s="144"/>
      <c r="C1" s="108"/>
      <c r="D1" s="108"/>
      <c r="E1" s="108"/>
      <c r="F1" s="108"/>
      <c r="G1" s="144"/>
    </row>
    <row r="2" s="138" customFormat="1" ht="21" customHeight="1" spans="1:7">
      <c r="A2" s="110" t="s">
        <v>52</v>
      </c>
      <c r="B2" s="110"/>
      <c r="C2" s="110"/>
      <c r="D2" s="110"/>
      <c r="E2" s="110"/>
      <c r="F2" s="110"/>
      <c r="G2" s="110"/>
    </row>
    <row r="3" s="139" customFormat="1" ht="36" customHeight="1" spans="1:7">
      <c r="A3" s="111" t="s">
        <v>53</v>
      </c>
      <c r="B3" s="111" t="s">
        <v>54</v>
      </c>
      <c r="C3" s="111" t="s">
        <v>55</v>
      </c>
      <c r="D3" s="111" t="s">
        <v>56</v>
      </c>
      <c r="E3" s="112" t="s">
        <v>57</v>
      </c>
      <c r="F3" s="112"/>
      <c r="G3" s="113" t="s">
        <v>58</v>
      </c>
    </row>
    <row r="4" s="139" customFormat="1" ht="30.95" customHeight="1" spans="1:7">
      <c r="A4" s="111"/>
      <c r="B4" s="111"/>
      <c r="C4" s="111"/>
      <c r="D4" s="111"/>
      <c r="E4" s="112" t="s">
        <v>18</v>
      </c>
      <c r="F4" s="115" t="s">
        <v>19</v>
      </c>
      <c r="G4" s="113"/>
    </row>
    <row r="5" s="140" customFormat="1" ht="15" customHeight="1" spans="1:7">
      <c r="A5" s="145"/>
      <c r="B5" s="146" t="s">
        <v>59</v>
      </c>
      <c r="C5" s="120">
        <f t="shared" ref="C5:G5" si="0">C6+C250+C290+C309+C400+C454+C508+C565+C686+C758+C836+C859+C970+C1034+C1100+C1120+C1149+C1159+C1204+C1224+C1277+C1334+C1335+C1339+C1347</f>
        <v>141981</v>
      </c>
      <c r="D5" s="120">
        <f t="shared" si="0"/>
        <v>146214</v>
      </c>
      <c r="E5" s="147">
        <f t="shared" ref="E5:E68" si="1">D5-C5</f>
        <v>4233</v>
      </c>
      <c r="F5" s="148">
        <f t="shared" ref="F5:F68" si="2">IF(C5=0,,E5/C5*100)</f>
        <v>2.9813848331819</v>
      </c>
      <c r="G5" s="120">
        <f t="shared" si="0"/>
        <v>182240</v>
      </c>
    </row>
    <row r="6" s="140" customFormat="1" ht="15" customHeight="1" spans="1:7">
      <c r="A6" s="149">
        <v>201</v>
      </c>
      <c r="B6" s="150" t="s">
        <v>60</v>
      </c>
      <c r="C6" s="120">
        <f t="shared" ref="C6:G6" si="3">C7+C19+C28+C39+C50+C61+C72+C84+C93+C106+C116+C125+C136+C149+C156+C164+C170+C177+C184+C191+C198+C205+C213+C219+C225+C232+C247</f>
        <v>16039</v>
      </c>
      <c r="D6" s="120">
        <f t="shared" si="3"/>
        <v>17524</v>
      </c>
      <c r="E6" s="147">
        <f t="shared" si="1"/>
        <v>1485</v>
      </c>
      <c r="F6" s="148">
        <f t="shared" si="2"/>
        <v>9.25868196271588</v>
      </c>
      <c r="G6" s="120">
        <f t="shared" si="3"/>
        <v>17524</v>
      </c>
    </row>
    <row r="7" s="140" customFormat="1" ht="15" customHeight="1" spans="1:7">
      <c r="A7" s="149">
        <v>20101</v>
      </c>
      <c r="B7" s="150" t="s">
        <v>61</v>
      </c>
      <c r="C7" s="120">
        <f t="shared" ref="C7:G7" si="4">SUM(C8:C18)</f>
        <v>352</v>
      </c>
      <c r="D7" s="120">
        <f t="shared" si="4"/>
        <v>291</v>
      </c>
      <c r="E7" s="147">
        <f t="shared" si="1"/>
        <v>-61</v>
      </c>
      <c r="F7" s="148">
        <f t="shared" si="2"/>
        <v>-17.3295454545455</v>
      </c>
      <c r="G7" s="120">
        <f t="shared" si="4"/>
        <v>291</v>
      </c>
    </row>
    <row r="8" s="140" customFormat="1" ht="15" customHeight="1" spans="1:7">
      <c r="A8" s="149">
        <v>2010101</v>
      </c>
      <c r="B8" s="151" t="s">
        <v>62</v>
      </c>
      <c r="C8" s="128">
        <v>284</v>
      </c>
      <c r="D8" s="128">
        <v>222</v>
      </c>
      <c r="E8" s="147">
        <f t="shared" si="1"/>
        <v>-62</v>
      </c>
      <c r="F8" s="148">
        <f t="shared" si="2"/>
        <v>-21.830985915493</v>
      </c>
      <c r="G8" s="128">
        <v>222</v>
      </c>
    </row>
    <row r="9" s="140" customFormat="1" ht="15" customHeight="1" spans="1:7">
      <c r="A9" s="149">
        <v>2010102</v>
      </c>
      <c r="B9" s="151" t="s">
        <v>63</v>
      </c>
      <c r="C9" s="128">
        <v>10</v>
      </c>
      <c r="D9" s="128">
        <v>10</v>
      </c>
      <c r="E9" s="147">
        <f t="shared" si="1"/>
        <v>0</v>
      </c>
      <c r="F9" s="148">
        <f t="shared" si="2"/>
        <v>0</v>
      </c>
      <c r="G9" s="128">
        <v>10</v>
      </c>
    </row>
    <row r="10" s="140" customFormat="1" ht="15" customHeight="1" spans="1:7">
      <c r="A10" s="149">
        <v>2010103</v>
      </c>
      <c r="B10" s="151" t="s">
        <v>64</v>
      </c>
      <c r="C10" s="128"/>
      <c r="D10" s="128"/>
      <c r="E10" s="147">
        <f t="shared" si="1"/>
        <v>0</v>
      </c>
      <c r="F10" s="148">
        <f t="shared" si="2"/>
        <v>0</v>
      </c>
      <c r="G10" s="128"/>
    </row>
    <row r="11" s="140" customFormat="1" ht="15" customHeight="1" spans="1:7">
      <c r="A11" s="149">
        <v>2010104</v>
      </c>
      <c r="B11" s="151" t="s">
        <v>65</v>
      </c>
      <c r="C11" s="128">
        <v>36</v>
      </c>
      <c r="D11" s="128">
        <v>36</v>
      </c>
      <c r="E11" s="147">
        <f t="shared" si="1"/>
        <v>0</v>
      </c>
      <c r="F11" s="148">
        <f t="shared" si="2"/>
        <v>0</v>
      </c>
      <c r="G11" s="128">
        <v>36</v>
      </c>
    </row>
    <row r="12" s="140" customFormat="1" ht="15" customHeight="1" spans="1:7">
      <c r="A12" s="149">
        <v>2010105</v>
      </c>
      <c r="B12" s="151" t="s">
        <v>66</v>
      </c>
      <c r="C12" s="128">
        <v>3</v>
      </c>
      <c r="D12" s="128">
        <v>3</v>
      </c>
      <c r="E12" s="147">
        <f t="shared" si="1"/>
        <v>0</v>
      </c>
      <c r="F12" s="148">
        <f t="shared" si="2"/>
        <v>0</v>
      </c>
      <c r="G12" s="128">
        <v>3</v>
      </c>
    </row>
    <row r="13" s="140" customFormat="1" ht="15" customHeight="1" spans="1:7">
      <c r="A13" s="149">
        <v>2010106</v>
      </c>
      <c r="B13" s="151" t="s">
        <v>67</v>
      </c>
      <c r="C13" s="128"/>
      <c r="D13" s="128"/>
      <c r="E13" s="147">
        <f t="shared" si="1"/>
        <v>0</v>
      </c>
      <c r="F13" s="148">
        <f t="shared" si="2"/>
        <v>0</v>
      </c>
      <c r="G13" s="128"/>
    </row>
    <row r="14" s="140" customFormat="1" ht="15" customHeight="1" spans="1:7">
      <c r="A14" s="149">
        <v>2010107</v>
      </c>
      <c r="B14" s="151" t="s">
        <v>68</v>
      </c>
      <c r="C14" s="128"/>
      <c r="D14" s="128"/>
      <c r="E14" s="147">
        <f t="shared" si="1"/>
        <v>0</v>
      </c>
      <c r="F14" s="148">
        <f t="shared" si="2"/>
        <v>0</v>
      </c>
      <c r="G14" s="128"/>
    </row>
    <row r="15" s="140" customFormat="1" ht="15" customHeight="1" spans="1:7">
      <c r="A15" s="149">
        <v>2010108</v>
      </c>
      <c r="B15" s="151" t="s">
        <v>69</v>
      </c>
      <c r="C15" s="128">
        <v>19</v>
      </c>
      <c r="D15" s="128">
        <v>19</v>
      </c>
      <c r="E15" s="147">
        <f t="shared" si="1"/>
        <v>0</v>
      </c>
      <c r="F15" s="148">
        <f t="shared" si="2"/>
        <v>0</v>
      </c>
      <c r="G15" s="128">
        <v>19</v>
      </c>
    </row>
    <row r="16" s="140" customFormat="1" ht="15" customHeight="1" spans="1:7">
      <c r="A16" s="149">
        <v>2010109</v>
      </c>
      <c r="B16" s="151" t="s">
        <v>70</v>
      </c>
      <c r="C16" s="128"/>
      <c r="D16" s="128"/>
      <c r="E16" s="147">
        <f t="shared" si="1"/>
        <v>0</v>
      </c>
      <c r="F16" s="148">
        <f t="shared" si="2"/>
        <v>0</v>
      </c>
      <c r="G16" s="128"/>
    </row>
    <row r="17" s="140" customFormat="1" ht="15" customHeight="1" spans="1:7">
      <c r="A17" s="149">
        <v>2010150</v>
      </c>
      <c r="B17" s="151" t="s">
        <v>71</v>
      </c>
      <c r="C17" s="128"/>
      <c r="D17" s="128">
        <v>1</v>
      </c>
      <c r="E17" s="147">
        <f t="shared" si="1"/>
        <v>1</v>
      </c>
      <c r="F17" s="148">
        <f t="shared" si="2"/>
        <v>0</v>
      </c>
      <c r="G17" s="128">
        <v>1</v>
      </c>
    </row>
    <row r="18" s="140" customFormat="1" ht="15" customHeight="1" spans="1:7">
      <c r="A18" s="149">
        <v>2010199</v>
      </c>
      <c r="B18" s="151" t="s">
        <v>72</v>
      </c>
      <c r="C18" s="128"/>
      <c r="D18" s="128"/>
      <c r="E18" s="147">
        <f t="shared" si="1"/>
        <v>0</v>
      </c>
      <c r="F18" s="148">
        <f t="shared" si="2"/>
        <v>0</v>
      </c>
      <c r="G18" s="128"/>
    </row>
    <row r="19" s="140" customFormat="1" ht="15" customHeight="1" spans="1:7">
      <c r="A19" s="149">
        <v>20102</v>
      </c>
      <c r="B19" s="150" t="s">
        <v>73</v>
      </c>
      <c r="C19" s="120">
        <f t="shared" ref="C19:G19" si="5">SUM(C20:C27)</f>
        <v>200</v>
      </c>
      <c r="D19" s="120">
        <f t="shared" si="5"/>
        <v>230</v>
      </c>
      <c r="E19" s="147">
        <f t="shared" si="1"/>
        <v>30</v>
      </c>
      <c r="F19" s="148">
        <f t="shared" si="2"/>
        <v>15</v>
      </c>
      <c r="G19" s="120">
        <f t="shared" si="5"/>
        <v>230</v>
      </c>
    </row>
    <row r="20" s="140" customFormat="1" ht="15" customHeight="1" spans="1:7">
      <c r="A20" s="149">
        <v>2010201</v>
      </c>
      <c r="B20" s="151" t="s">
        <v>62</v>
      </c>
      <c r="C20" s="128">
        <v>135</v>
      </c>
      <c r="D20" s="128">
        <v>165</v>
      </c>
      <c r="E20" s="147">
        <f t="shared" si="1"/>
        <v>30</v>
      </c>
      <c r="F20" s="148">
        <f t="shared" si="2"/>
        <v>22.2222222222222</v>
      </c>
      <c r="G20" s="128">
        <v>165</v>
      </c>
    </row>
    <row r="21" s="140" customFormat="1" ht="15" customHeight="1" spans="1:7">
      <c r="A21" s="149">
        <v>2010202</v>
      </c>
      <c r="B21" s="151" t="s">
        <v>63</v>
      </c>
      <c r="C21" s="128">
        <v>30</v>
      </c>
      <c r="D21" s="128">
        <v>30</v>
      </c>
      <c r="E21" s="147">
        <f t="shared" si="1"/>
        <v>0</v>
      </c>
      <c r="F21" s="148">
        <f t="shared" si="2"/>
        <v>0</v>
      </c>
      <c r="G21" s="128">
        <v>30</v>
      </c>
    </row>
    <row r="22" s="140" customFormat="1" ht="15" customHeight="1" spans="1:7">
      <c r="A22" s="149">
        <v>2010203</v>
      </c>
      <c r="B22" s="151" t="s">
        <v>64</v>
      </c>
      <c r="C22" s="128"/>
      <c r="D22" s="128"/>
      <c r="E22" s="147">
        <f t="shared" si="1"/>
        <v>0</v>
      </c>
      <c r="F22" s="148">
        <f t="shared" si="2"/>
        <v>0</v>
      </c>
      <c r="G22" s="128"/>
    </row>
    <row r="23" s="140" customFormat="1" ht="15" customHeight="1" spans="1:7">
      <c r="A23" s="149">
        <v>2010204</v>
      </c>
      <c r="B23" s="151" t="s">
        <v>74</v>
      </c>
      <c r="C23" s="128">
        <v>35</v>
      </c>
      <c r="D23" s="128">
        <v>35</v>
      </c>
      <c r="E23" s="147">
        <f t="shared" si="1"/>
        <v>0</v>
      </c>
      <c r="F23" s="148">
        <f t="shared" si="2"/>
        <v>0</v>
      </c>
      <c r="G23" s="128">
        <v>35</v>
      </c>
    </row>
    <row r="24" s="140" customFormat="1" ht="15" customHeight="1" spans="1:7">
      <c r="A24" s="149">
        <v>2010205</v>
      </c>
      <c r="B24" s="151" t="s">
        <v>75</v>
      </c>
      <c r="C24" s="128"/>
      <c r="D24" s="128"/>
      <c r="E24" s="147">
        <f t="shared" si="1"/>
        <v>0</v>
      </c>
      <c r="F24" s="148">
        <f t="shared" si="2"/>
        <v>0</v>
      </c>
      <c r="G24" s="128"/>
    </row>
    <row r="25" s="140" customFormat="1" ht="15" customHeight="1" spans="1:7">
      <c r="A25" s="149">
        <v>2010206</v>
      </c>
      <c r="B25" s="151" t="s">
        <v>76</v>
      </c>
      <c r="C25" s="128"/>
      <c r="D25" s="128"/>
      <c r="E25" s="147">
        <f t="shared" si="1"/>
        <v>0</v>
      </c>
      <c r="F25" s="148">
        <f t="shared" si="2"/>
        <v>0</v>
      </c>
      <c r="G25" s="128"/>
    </row>
    <row r="26" s="140" customFormat="1" ht="15" customHeight="1" spans="1:7">
      <c r="A26" s="149">
        <v>2010250</v>
      </c>
      <c r="B26" s="151" t="s">
        <v>71</v>
      </c>
      <c r="C26" s="128"/>
      <c r="D26" s="128"/>
      <c r="E26" s="147">
        <f t="shared" si="1"/>
        <v>0</v>
      </c>
      <c r="F26" s="148">
        <f t="shared" si="2"/>
        <v>0</v>
      </c>
      <c r="G26" s="128"/>
    </row>
    <row r="27" s="140" customFormat="1" ht="15" customHeight="1" spans="1:7">
      <c r="A27" s="149">
        <v>2010299</v>
      </c>
      <c r="B27" s="151" t="s">
        <v>77</v>
      </c>
      <c r="C27" s="128"/>
      <c r="D27" s="128"/>
      <c r="E27" s="147">
        <f t="shared" si="1"/>
        <v>0</v>
      </c>
      <c r="F27" s="148">
        <f t="shared" si="2"/>
        <v>0</v>
      </c>
      <c r="G27" s="128"/>
    </row>
    <row r="28" s="138" customFormat="1" ht="15" customHeight="1" spans="1:237">
      <c r="A28" s="149">
        <v>20103</v>
      </c>
      <c r="B28" s="150" t="s">
        <v>78</v>
      </c>
      <c r="C28" s="132">
        <f t="shared" ref="C28:G28" si="6">SUM(C29:C38)</f>
        <v>6553</v>
      </c>
      <c r="D28" s="132">
        <f t="shared" si="6"/>
        <v>7549</v>
      </c>
      <c r="E28" s="147">
        <f t="shared" si="1"/>
        <v>996</v>
      </c>
      <c r="F28" s="148">
        <f t="shared" si="2"/>
        <v>15.1991454295742</v>
      </c>
      <c r="G28" s="132">
        <f t="shared" si="6"/>
        <v>7549</v>
      </c>
      <c r="HV28" s="141"/>
      <c r="HW28" s="141"/>
      <c r="HX28" s="141"/>
      <c r="HY28" s="141"/>
      <c r="HZ28" s="141"/>
      <c r="IA28" s="141"/>
      <c r="IB28" s="141"/>
      <c r="IC28" s="141"/>
    </row>
    <row r="29" s="138" customFormat="1" ht="15" customHeight="1" spans="1:237">
      <c r="A29" s="149">
        <v>2010301</v>
      </c>
      <c r="B29" s="151" t="s">
        <v>62</v>
      </c>
      <c r="C29" s="128">
        <v>3130</v>
      </c>
      <c r="D29" s="128">
        <v>3425</v>
      </c>
      <c r="E29" s="147">
        <f t="shared" si="1"/>
        <v>295</v>
      </c>
      <c r="F29" s="148">
        <f t="shared" si="2"/>
        <v>9.42492012779553</v>
      </c>
      <c r="G29" s="128">
        <v>3425</v>
      </c>
      <c r="HV29" s="141"/>
      <c r="HW29" s="141"/>
      <c r="HX29" s="141"/>
      <c r="HY29" s="141"/>
      <c r="HZ29" s="141"/>
      <c r="IA29" s="141"/>
      <c r="IB29" s="141"/>
      <c r="IC29" s="141"/>
    </row>
    <row r="30" s="138" customFormat="1" ht="15" customHeight="1" spans="1:237">
      <c r="A30" s="149">
        <v>2010302</v>
      </c>
      <c r="B30" s="151" t="s">
        <v>63</v>
      </c>
      <c r="C30" s="128">
        <v>1985</v>
      </c>
      <c r="D30" s="128">
        <v>2073</v>
      </c>
      <c r="E30" s="147">
        <f t="shared" si="1"/>
        <v>88</v>
      </c>
      <c r="F30" s="148">
        <f t="shared" si="2"/>
        <v>4.43324937027708</v>
      </c>
      <c r="G30" s="128">
        <v>2073</v>
      </c>
      <c r="HV30" s="141"/>
      <c r="HW30" s="141"/>
      <c r="HX30" s="141"/>
      <c r="HY30" s="141"/>
      <c r="HZ30" s="141"/>
      <c r="IA30" s="141"/>
      <c r="IB30" s="141"/>
      <c r="IC30" s="141"/>
    </row>
    <row r="31" s="138" customFormat="1" ht="15" customHeight="1" spans="1:237">
      <c r="A31" s="149">
        <v>2010303</v>
      </c>
      <c r="B31" s="151" t="s">
        <v>64</v>
      </c>
      <c r="C31" s="128"/>
      <c r="D31" s="128"/>
      <c r="E31" s="147">
        <f t="shared" si="1"/>
        <v>0</v>
      </c>
      <c r="F31" s="148">
        <f t="shared" si="2"/>
        <v>0</v>
      </c>
      <c r="G31" s="128"/>
      <c r="HV31" s="141"/>
      <c r="HW31" s="141"/>
      <c r="HX31" s="141"/>
      <c r="HY31" s="141"/>
      <c r="HZ31" s="141"/>
      <c r="IA31" s="141"/>
      <c r="IB31" s="141"/>
      <c r="IC31" s="141"/>
    </row>
    <row r="32" s="138" customFormat="1" ht="15" customHeight="1" spans="1:237">
      <c r="A32" s="149">
        <v>2010304</v>
      </c>
      <c r="B32" s="151" t="s">
        <v>79</v>
      </c>
      <c r="C32" s="128"/>
      <c r="D32" s="128"/>
      <c r="E32" s="147">
        <f t="shared" si="1"/>
        <v>0</v>
      </c>
      <c r="F32" s="148">
        <f t="shared" si="2"/>
        <v>0</v>
      </c>
      <c r="G32" s="128"/>
      <c r="HV32" s="141"/>
      <c r="HW32" s="141"/>
      <c r="HX32" s="141"/>
      <c r="HY32" s="141"/>
      <c r="HZ32" s="141"/>
      <c r="IA32" s="141"/>
      <c r="IB32" s="141"/>
      <c r="IC32" s="141"/>
    </row>
    <row r="33" s="138" customFormat="1" ht="15" customHeight="1" spans="1:237">
      <c r="A33" s="149">
        <v>2010305</v>
      </c>
      <c r="B33" s="151" t="s">
        <v>80</v>
      </c>
      <c r="C33" s="128"/>
      <c r="D33" s="128"/>
      <c r="E33" s="147">
        <f t="shared" si="1"/>
        <v>0</v>
      </c>
      <c r="F33" s="148">
        <f t="shared" si="2"/>
        <v>0</v>
      </c>
      <c r="G33" s="128"/>
      <c r="HV33" s="141"/>
      <c r="HW33" s="141"/>
      <c r="HX33" s="141"/>
      <c r="HY33" s="141"/>
      <c r="HZ33" s="141"/>
      <c r="IA33" s="141"/>
      <c r="IB33" s="141"/>
      <c r="IC33" s="141"/>
    </row>
    <row r="34" s="138" customFormat="1" ht="15" customHeight="1" spans="1:237">
      <c r="A34" s="149">
        <v>2010306</v>
      </c>
      <c r="B34" s="151" t="s">
        <v>81</v>
      </c>
      <c r="C34" s="128"/>
      <c r="D34" s="128"/>
      <c r="E34" s="147">
        <f t="shared" si="1"/>
        <v>0</v>
      </c>
      <c r="F34" s="148">
        <f t="shared" si="2"/>
        <v>0</v>
      </c>
      <c r="G34" s="128"/>
      <c r="HV34" s="141"/>
      <c r="HW34" s="141"/>
      <c r="HX34" s="141"/>
      <c r="HY34" s="141"/>
      <c r="HZ34" s="141"/>
      <c r="IA34" s="141"/>
      <c r="IB34" s="141"/>
      <c r="IC34" s="141"/>
    </row>
    <row r="35" s="138" customFormat="1" ht="15" customHeight="1" spans="1:237">
      <c r="A35" s="149">
        <v>2010308</v>
      </c>
      <c r="B35" s="151" t="s">
        <v>82</v>
      </c>
      <c r="C35" s="128">
        <v>142</v>
      </c>
      <c r="D35" s="128">
        <v>81</v>
      </c>
      <c r="E35" s="147">
        <f t="shared" si="1"/>
        <v>-61</v>
      </c>
      <c r="F35" s="148">
        <f t="shared" si="2"/>
        <v>-42.9577464788732</v>
      </c>
      <c r="G35" s="128">
        <v>81</v>
      </c>
      <c r="HV35" s="141"/>
      <c r="HW35" s="141"/>
      <c r="HX35" s="141"/>
      <c r="HY35" s="141"/>
      <c r="HZ35" s="141"/>
      <c r="IA35" s="141"/>
      <c r="IB35" s="141"/>
      <c r="IC35" s="141"/>
    </row>
    <row r="36" s="138" customFormat="1" ht="15" customHeight="1" spans="1:237">
      <c r="A36" s="149">
        <v>2010309</v>
      </c>
      <c r="B36" s="151" t="s">
        <v>83</v>
      </c>
      <c r="C36" s="128"/>
      <c r="D36" s="128"/>
      <c r="E36" s="147">
        <f t="shared" si="1"/>
        <v>0</v>
      </c>
      <c r="F36" s="148">
        <f t="shared" si="2"/>
        <v>0</v>
      </c>
      <c r="G36" s="128"/>
      <c r="HV36" s="141"/>
      <c r="HW36" s="141"/>
      <c r="HX36" s="141"/>
      <c r="HY36" s="141"/>
      <c r="HZ36" s="141"/>
      <c r="IA36" s="141"/>
      <c r="IB36" s="141"/>
      <c r="IC36" s="141"/>
    </row>
    <row r="37" s="138" customFormat="1" ht="15" customHeight="1" spans="1:237">
      <c r="A37" s="149">
        <v>2010350</v>
      </c>
      <c r="B37" s="151" t="s">
        <v>71</v>
      </c>
      <c r="C37" s="128">
        <v>996</v>
      </c>
      <c r="D37" s="128">
        <v>1019</v>
      </c>
      <c r="E37" s="147">
        <f t="shared" si="1"/>
        <v>23</v>
      </c>
      <c r="F37" s="148">
        <f t="shared" si="2"/>
        <v>2.30923694779116</v>
      </c>
      <c r="G37" s="128">
        <v>1019</v>
      </c>
      <c r="HV37" s="141"/>
      <c r="HW37" s="141"/>
      <c r="HX37" s="141"/>
      <c r="HY37" s="141"/>
      <c r="HZ37" s="141"/>
      <c r="IA37" s="141"/>
      <c r="IB37" s="141"/>
      <c r="IC37" s="141"/>
    </row>
    <row r="38" s="138" customFormat="1" ht="15" customHeight="1" spans="1:237">
      <c r="A38" s="149">
        <v>2010399</v>
      </c>
      <c r="B38" s="151" t="s">
        <v>84</v>
      </c>
      <c r="C38" s="128">
        <v>300</v>
      </c>
      <c r="D38" s="128">
        <v>951</v>
      </c>
      <c r="E38" s="147">
        <f t="shared" si="1"/>
        <v>651</v>
      </c>
      <c r="F38" s="148">
        <f t="shared" si="2"/>
        <v>217</v>
      </c>
      <c r="G38" s="128">
        <v>951</v>
      </c>
      <c r="HV38" s="141"/>
      <c r="HW38" s="141"/>
      <c r="HX38" s="141"/>
      <c r="HY38" s="141"/>
      <c r="HZ38" s="141"/>
      <c r="IA38" s="141"/>
      <c r="IB38" s="141"/>
      <c r="IC38" s="141"/>
    </row>
    <row r="39" s="138" customFormat="1" ht="15" customHeight="1" spans="1:237">
      <c r="A39" s="149">
        <v>20104</v>
      </c>
      <c r="B39" s="150" t="s">
        <v>85</v>
      </c>
      <c r="C39" s="132">
        <f t="shared" ref="C39:G39" si="7">SUM(C40:C49)</f>
        <v>275</v>
      </c>
      <c r="D39" s="132">
        <f t="shared" si="7"/>
        <v>286</v>
      </c>
      <c r="E39" s="147">
        <f t="shared" si="1"/>
        <v>11</v>
      </c>
      <c r="F39" s="148">
        <f t="shared" si="2"/>
        <v>4</v>
      </c>
      <c r="G39" s="132">
        <f t="shared" si="7"/>
        <v>286</v>
      </c>
      <c r="HV39" s="141"/>
      <c r="HW39" s="141"/>
      <c r="HX39" s="141"/>
      <c r="HY39" s="141"/>
      <c r="HZ39" s="141"/>
      <c r="IA39" s="141"/>
      <c r="IB39" s="141"/>
      <c r="IC39" s="141"/>
    </row>
    <row r="40" s="138" customFormat="1" ht="15" customHeight="1" spans="1:237">
      <c r="A40" s="149">
        <v>2010401</v>
      </c>
      <c r="B40" s="151" t="s">
        <v>62</v>
      </c>
      <c r="C40" s="128">
        <v>138</v>
      </c>
      <c r="D40" s="128">
        <v>133</v>
      </c>
      <c r="E40" s="147">
        <f t="shared" si="1"/>
        <v>-5</v>
      </c>
      <c r="F40" s="148">
        <f t="shared" si="2"/>
        <v>-3.6231884057971</v>
      </c>
      <c r="G40" s="128">
        <v>133</v>
      </c>
      <c r="HV40" s="141"/>
      <c r="HW40" s="141"/>
      <c r="HX40" s="141"/>
      <c r="HY40" s="141"/>
      <c r="HZ40" s="141"/>
      <c r="IA40" s="141"/>
      <c r="IB40" s="141"/>
      <c r="IC40" s="141"/>
    </row>
    <row r="41" s="138" customFormat="1" ht="15" customHeight="1" spans="1:237">
      <c r="A41" s="149">
        <v>2010402</v>
      </c>
      <c r="B41" s="151" t="s">
        <v>63</v>
      </c>
      <c r="C41" s="128">
        <v>37</v>
      </c>
      <c r="D41" s="128">
        <v>53</v>
      </c>
      <c r="E41" s="147">
        <f t="shared" si="1"/>
        <v>16</v>
      </c>
      <c r="F41" s="148">
        <f t="shared" si="2"/>
        <v>43.2432432432432</v>
      </c>
      <c r="G41" s="128">
        <v>53</v>
      </c>
      <c r="HV41" s="141"/>
      <c r="HW41" s="141"/>
      <c r="HX41" s="141"/>
      <c r="HY41" s="141"/>
      <c r="HZ41" s="141"/>
      <c r="IA41" s="141"/>
      <c r="IB41" s="141"/>
      <c r="IC41" s="141"/>
    </row>
    <row r="42" s="138" customFormat="1" ht="15" customHeight="1" spans="1:237">
      <c r="A42" s="149">
        <v>2010403</v>
      </c>
      <c r="B42" s="151" t="s">
        <v>64</v>
      </c>
      <c r="C42" s="128"/>
      <c r="D42" s="128"/>
      <c r="E42" s="147">
        <f t="shared" si="1"/>
        <v>0</v>
      </c>
      <c r="F42" s="148">
        <f t="shared" si="2"/>
        <v>0</v>
      </c>
      <c r="G42" s="128"/>
      <c r="HV42" s="141"/>
      <c r="HW42" s="141"/>
      <c r="HX42" s="141"/>
      <c r="HY42" s="141"/>
      <c r="HZ42" s="141"/>
      <c r="IA42" s="141"/>
      <c r="IB42" s="141"/>
      <c r="IC42" s="141"/>
    </row>
    <row r="43" s="138" customFormat="1" ht="15" customHeight="1" spans="1:237">
      <c r="A43" s="149">
        <v>2010404</v>
      </c>
      <c r="B43" s="151" t="s">
        <v>86</v>
      </c>
      <c r="C43" s="128"/>
      <c r="D43" s="128"/>
      <c r="E43" s="147">
        <f t="shared" si="1"/>
        <v>0</v>
      </c>
      <c r="F43" s="148">
        <f t="shared" si="2"/>
        <v>0</v>
      </c>
      <c r="G43" s="128"/>
      <c r="HV43" s="141"/>
      <c r="HW43" s="141"/>
      <c r="HX43" s="141"/>
      <c r="HY43" s="141"/>
      <c r="HZ43" s="141"/>
      <c r="IA43" s="141"/>
      <c r="IB43" s="141"/>
      <c r="IC43" s="141"/>
    </row>
    <row r="44" s="138" customFormat="1" ht="15" customHeight="1" spans="1:237">
      <c r="A44" s="149">
        <v>2010405</v>
      </c>
      <c r="B44" s="151" t="s">
        <v>87</v>
      </c>
      <c r="C44" s="128"/>
      <c r="D44" s="128"/>
      <c r="E44" s="147">
        <f t="shared" si="1"/>
        <v>0</v>
      </c>
      <c r="F44" s="148">
        <f t="shared" si="2"/>
        <v>0</v>
      </c>
      <c r="G44" s="128"/>
      <c r="HV44" s="141"/>
      <c r="HW44" s="141"/>
      <c r="HX44" s="141"/>
      <c r="HY44" s="141"/>
      <c r="HZ44" s="141"/>
      <c r="IA44" s="141"/>
      <c r="IB44" s="141"/>
      <c r="IC44" s="141"/>
    </row>
    <row r="45" s="138" customFormat="1" ht="15" customHeight="1" spans="1:237">
      <c r="A45" s="149">
        <v>2010406</v>
      </c>
      <c r="B45" s="151" t="s">
        <v>88</v>
      </c>
      <c r="C45" s="128"/>
      <c r="D45" s="128"/>
      <c r="E45" s="147">
        <f t="shared" si="1"/>
        <v>0</v>
      </c>
      <c r="F45" s="148">
        <f t="shared" si="2"/>
        <v>0</v>
      </c>
      <c r="G45" s="128"/>
      <c r="HV45" s="141"/>
      <c r="HW45" s="141"/>
      <c r="HX45" s="141"/>
      <c r="HY45" s="141"/>
      <c r="HZ45" s="141"/>
      <c r="IA45" s="141"/>
      <c r="IB45" s="141"/>
      <c r="IC45" s="141"/>
    </row>
    <row r="46" s="138" customFormat="1" ht="15" customHeight="1" spans="1:237">
      <c r="A46" s="149">
        <v>2010407</v>
      </c>
      <c r="B46" s="151" t="s">
        <v>89</v>
      </c>
      <c r="C46" s="128"/>
      <c r="D46" s="128"/>
      <c r="E46" s="147">
        <f t="shared" si="1"/>
        <v>0</v>
      </c>
      <c r="F46" s="148">
        <f t="shared" si="2"/>
        <v>0</v>
      </c>
      <c r="G46" s="128"/>
      <c r="HV46" s="141"/>
      <c r="HW46" s="141"/>
      <c r="HX46" s="141"/>
      <c r="HY46" s="141"/>
      <c r="HZ46" s="141"/>
      <c r="IA46" s="141"/>
      <c r="IB46" s="141"/>
      <c r="IC46" s="141"/>
    </row>
    <row r="47" s="138" customFormat="1" ht="15" customHeight="1" spans="1:237">
      <c r="A47" s="149">
        <v>2010408</v>
      </c>
      <c r="B47" s="151" t="s">
        <v>90</v>
      </c>
      <c r="C47" s="128"/>
      <c r="D47" s="128"/>
      <c r="E47" s="147">
        <f t="shared" si="1"/>
        <v>0</v>
      </c>
      <c r="F47" s="148">
        <f t="shared" si="2"/>
        <v>0</v>
      </c>
      <c r="G47" s="128"/>
      <c r="HV47" s="141"/>
      <c r="HW47" s="141"/>
      <c r="HX47" s="141"/>
      <c r="HY47" s="141"/>
      <c r="HZ47" s="141"/>
      <c r="IA47" s="141"/>
      <c r="IB47" s="141"/>
      <c r="IC47" s="141"/>
    </row>
    <row r="48" s="138" customFormat="1" ht="15" customHeight="1" spans="1:237">
      <c r="A48" s="149">
        <v>2010450</v>
      </c>
      <c r="B48" s="151" t="s">
        <v>71</v>
      </c>
      <c r="C48" s="128"/>
      <c r="D48" s="128"/>
      <c r="E48" s="147">
        <f t="shared" si="1"/>
        <v>0</v>
      </c>
      <c r="F48" s="148">
        <f t="shared" si="2"/>
        <v>0</v>
      </c>
      <c r="G48" s="128"/>
      <c r="HV48" s="141"/>
      <c r="HW48" s="141"/>
      <c r="HX48" s="141"/>
      <c r="HY48" s="141"/>
      <c r="HZ48" s="141"/>
      <c r="IA48" s="141"/>
      <c r="IB48" s="141"/>
      <c r="IC48" s="141"/>
    </row>
    <row r="49" s="138" customFormat="1" ht="15" customHeight="1" spans="1:237">
      <c r="A49" s="149">
        <v>2010499</v>
      </c>
      <c r="B49" s="151" t="s">
        <v>91</v>
      </c>
      <c r="C49" s="128">
        <v>100</v>
      </c>
      <c r="D49" s="128">
        <v>100</v>
      </c>
      <c r="E49" s="147">
        <f t="shared" si="1"/>
        <v>0</v>
      </c>
      <c r="F49" s="148">
        <f t="shared" si="2"/>
        <v>0</v>
      </c>
      <c r="G49" s="128">
        <v>100</v>
      </c>
      <c r="HV49" s="141"/>
      <c r="HW49" s="141"/>
      <c r="HX49" s="141"/>
      <c r="HY49" s="141"/>
      <c r="HZ49" s="141"/>
      <c r="IA49" s="141"/>
      <c r="IB49" s="141"/>
      <c r="IC49" s="141"/>
    </row>
    <row r="50" s="138" customFormat="1" ht="15" customHeight="1" spans="1:237">
      <c r="A50" s="149">
        <v>20105</v>
      </c>
      <c r="B50" s="150" t="s">
        <v>92</v>
      </c>
      <c r="C50" s="132">
        <f t="shared" ref="C50:G50" si="8">SUM(C51:C60)</f>
        <v>87</v>
      </c>
      <c r="D50" s="132">
        <f t="shared" si="8"/>
        <v>100</v>
      </c>
      <c r="E50" s="147">
        <f t="shared" si="1"/>
        <v>13</v>
      </c>
      <c r="F50" s="148">
        <f t="shared" si="2"/>
        <v>14.9425287356322</v>
      </c>
      <c r="G50" s="132">
        <f t="shared" si="8"/>
        <v>100</v>
      </c>
      <c r="HV50" s="141"/>
      <c r="HW50" s="141"/>
      <c r="HX50" s="141"/>
      <c r="HY50" s="141"/>
      <c r="HZ50" s="141"/>
      <c r="IA50" s="141"/>
      <c r="IB50" s="141"/>
      <c r="IC50" s="141"/>
    </row>
    <row r="51" s="138" customFormat="1" ht="15" customHeight="1" spans="1:237">
      <c r="A51" s="149">
        <v>2010501</v>
      </c>
      <c r="B51" s="151" t="s">
        <v>62</v>
      </c>
      <c r="C51" s="128">
        <v>48</v>
      </c>
      <c r="D51" s="128">
        <v>63</v>
      </c>
      <c r="E51" s="147">
        <f t="shared" si="1"/>
        <v>15</v>
      </c>
      <c r="F51" s="148">
        <f t="shared" si="2"/>
        <v>31.25</v>
      </c>
      <c r="G51" s="128">
        <v>63</v>
      </c>
      <c r="HV51" s="141"/>
      <c r="HW51" s="141"/>
      <c r="HX51" s="141"/>
      <c r="HY51" s="141"/>
      <c r="HZ51" s="141"/>
      <c r="IA51" s="141"/>
      <c r="IB51" s="141"/>
      <c r="IC51" s="141"/>
    </row>
    <row r="52" s="138" customFormat="1" ht="15" customHeight="1" spans="1:237">
      <c r="A52" s="149">
        <v>2010502</v>
      </c>
      <c r="B52" s="151" t="s">
        <v>63</v>
      </c>
      <c r="C52" s="128">
        <v>7</v>
      </c>
      <c r="D52" s="128">
        <v>4</v>
      </c>
      <c r="E52" s="147">
        <f t="shared" si="1"/>
        <v>-3</v>
      </c>
      <c r="F52" s="148">
        <f t="shared" si="2"/>
        <v>-42.8571428571429</v>
      </c>
      <c r="G52" s="128">
        <v>4</v>
      </c>
      <c r="HV52" s="141"/>
      <c r="HW52" s="141"/>
      <c r="HX52" s="141"/>
      <c r="HY52" s="141"/>
      <c r="HZ52" s="141"/>
      <c r="IA52" s="141"/>
      <c r="IB52" s="141"/>
      <c r="IC52" s="141"/>
    </row>
    <row r="53" s="138" customFormat="1" ht="15" customHeight="1" spans="1:237">
      <c r="A53" s="149">
        <v>2010503</v>
      </c>
      <c r="B53" s="151" t="s">
        <v>64</v>
      </c>
      <c r="C53" s="128"/>
      <c r="D53" s="128"/>
      <c r="E53" s="147">
        <f t="shared" si="1"/>
        <v>0</v>
      </c>
      <c r="F53" s="148">
        <f t="shared" si="2"/>
        <v>0</v>
      </c>
      <c r="G53" s="128"/>
      <c r="HV53" s="141"/>
      <c r="HW53" s="141"/>
      <c r="HX53" s="141"/>
      <c r="HY53" s="141"/>
      <c r="HZ53" s="141"/>
      <c r="IA53" s="141"/>
      <c r="IB53" s="141"/>
      <c r="IC53" s="141"/>
    </row>
    <row r="54" s="138" customFormat="1" ht="15" customHeight="1" spans="1:237">
      <c r="A54" s="149">
        <v>2010504</v>
      </c>
      <c r="B54" s="151" t="s">
        <v>93</v>
      </c>
      <c r="C54" s="128">
        <v>5</v>
      </c>
      <c r="D54" s="128">
        <v>4</v>
      </c>
      <c r="E54" s="147">
        <f t="shared" si="1"/>
        <v>-1</v>
      </c>
      <c r="F54" s="148">
        <f t="shared" si="2"/>
        <v>-20</v>
      </c>
      <c r="G54" s="128">
        <v>4</v>
      </c>
      <c r="HV54" s="141"/>
      <c r="HW54" s="141"/>
      <c r="HX54" s="141"/>
      <c r="HY54" s="141"/>
      <c r="HZ54" s="141"/>
      <c r="IA54" s="141"/>
      <c r="IB54" s="141"/>
      <c r="IC54" s="141"/>
    </row>
    <row r="55" s="138" customFormat="1" ht="15" customHeight="1" spans="1:237">
      <c r="A55" s="149">
        <v>2010505</v>
      </c>
      <c r="B55" s="151" t="s">
        <v>94</v>
      </c>
      <c r="C55" s="128"/>
      <c r="D55" s="128"/>
      <c r="E55" s="147">
        <f t="shared" si="1"/>
        <v>0</v>
      </c>
      <c r="F55" s="148">
        <f t="shared" si="2"/>
        <v>0</v>
      </c>
      <c r="G55" s="128"/>
      <c r="HV55" s="141"/>
      <c r="HW55" s="141"/>
      <c r="HX55" s="141"/>
      <c r="HY55" s="141"/>
      <c r="HZ55" s="141"/>
      <c r="IA55" s="141"/>
      <c r="IB55" s="141"/>
      <c r="IC55" s="141"/>
    </row>
    <row r="56" s="138" customFormat="1" ht="15" customHeight="1" spans="1:237">
      <c r="A56" s="149">
        <v>2010506</v>
      </c>
      <c r="B56" s="151" t="s">
        <v>95</v>
      </c>
      <c r="C56" s="128"/>
      <c r="D56" s="128"/>
      <c r="E56" s="147">
        <f t="shared" si="1"/>
        <v>0</v>
      </c>
      <c r="F56" s="148">
        <f t="shared" si="2"/>
        <v>0</v>
      </c>
      <c r="G56" s="128"/>
      <c r="HV56" s="141"/>
      <c r="HW56" s="141"/>
      <c r="HX56" s="141"/>
      <c r="HY56" s="141"/>
      <c r="HZ56" s="141"/>
      <c r="IA56" s="141"/>
      <c r="IB56" s="141"/>
      <c r="IC56" s="141"/>
    </row>
    <row r="57" s="138" customFormat="1" ht="15" customHeight="1" spans="1:237">
      <c r="A57" s="149">
        <v>2010507</v>
      </c>
      <c r="B57" s="151" t="s">
        <v>96</v>
      </c>
      <c r="C57" s="128">
        <v>9</v>
      </c>
      <c r="D57" s="128">
        <v>9</v>
      </c>
      <c r="E57" s="147">
        <f t="shared" si="1"/>
        <v>0</v>
      </c>
      <c r="F57" s="148">
        <f t="shared" si="2"/>
        <v>0</v>
      </c>
      <c r="G57" s="128">
        <v>9</v>
      </c>
      <c r="HV57" s="141"/>
      <c r="HW57" s="141"/>
      <c r="HX57" s="141"/>
      <c r="HY57" s="141"/>
      <c r="HZ57" s="141"/>
      <c r="IA57" s="141"/>
      <c r="IB57" s="141"/>
      <c r="IC57" s="141"/>
    </row>
    <row r="58" s="138" customFormat="1" ht="15" customHeight="1" spans="1:237">
      <c r="A58" s="149">
        <v>2010508</v>
      </c>
      <c r="B58" s="151" t="s">
        <v>97</v>
      </c>
      <c r="C58" s="128">
        <v>15</v>
      </c>
      <c r="D58" s="128">
        <v>17</v>
      </c>
      <c r="E58" s="147">
        <f t="shared" si="1"/>
        <v>2</v>
      </c>
      <c r="F58" s="148">
        <f t="shared" si="2"/>
        <v>13.3333333333333</v>
      </c>
      <c r="G58" s="128">
        <v>17</v>
      </c>
      <c r="HV58" s="141"/>
      <c r="HW58" s="141"/>
      <c r="HX58" s="141"/>
      <c r="HY58" s="141"/>
      <c r="HZ58" s="141"/>
      <c r="IA58" s="141"/>
      <c r="IB58" s="141"/>
      <c r="IC58" s="141"/>
    </row>
    <row r="59" s="138" customFormat="1" ht="15" customHeight="1" spans="1:237">
      <c r="A59" s="149">
        <v>2010550</v>
      </c>
      <c r="B59" s="151" t="s">
        <v>71</v>
      </c>
      <c r="C59" s="128">
        <v>3</v>
      </c>
      <c r="D59" s="128">
        <v>3</v>
      </c>
      <c r="E59" s="147">
        <f t="shared" si="1"/>
        <v>0</v>
      </c>
      <c r="F59" s="148">
        <f t="shared" si="2"/>
        <v>0</v>
      </c>
      <c r="G59" s="128">
        <v>3</v>
      </c>
      <c r="HV59" s="141"/>
      <c r="HW59" s="141"/>
      <c r="HX59" s="141"/>
      <c r="HY59" s="141"/>
      <c r="HZ59" s="141"/>
      <c r="IA59" s="141"/>
      <c r="IB59" s="141"/>
      <c r="IC59" s="141"/>
    </row>
    <row r="60" s="138" customFormat="1" ht="15" customHeight="1" spans="1:237">
      <c r="A60" s="149">
        <v>2010599</v>
      </c>
      <c r="B60" s="151" t="s">
        <v>98</v>
      </c>
      <c r="C60" s="128"/>
      <c r="D60" s="128"/>
      <c r="E60" s="147">
        <f t="shared" si="1"/>
        <v>0</v>
      </c>
      <c r="F60" s="148">
        <f t="shared" si="2"/>
        <v>0</v>
      </c>
      <c r="G60" s="128"/>
      <c r="HV60" s="141"/>
      <c r="HW60" s="141"/>
      <c r="HX60" s="141"/>
      <c r="HY60" s="141"/>
      <c r="HZ60" s="141"/>
      <c r="IA60" s="141"/>
      <c r="IB60" s="141"/>
      <c r="IC60" s="141"/>
    </row>
    <row r="61" s="138" customFormat="1" ht="15" customHeight="1" spans="1:237">
      <c r="A61" s="149">
        <v>20106</v>
      </c>
      <c r="B61" s="150" t="s">
        <v>99</v>
      </c>
      <c r="C61" s="132">
        <f t="shared" ref="C61:G61" si="9">SUM(C62:C71)</f>
        <v>1310</v>
      </c>
      <c r="D61" s="132">
        <f t="shared" si="9"/>
        <v>1427</v>
      </c>
      <c r="E61" s="147">
        <f t="shared" si="1"/>
        <v>117</v>
      </c>
      <c r="F61" s="148">
        <f t="shared" si="2"/>
        <v>8.93129770992366</v>
      </c>
      <c r="G61" s="132">
        <f t="shared" si="9"/>
        <v>1427</v>
      </c>
      <c r="HV61" s="141"/>
      <c r="HW61" s="141"/>
      <c r="HX61" s="141"/>
      <c r="HY61" s="141"/>
      <c r="HZ61" s="141"/>
      <c r="IA61" s="141"/>
      <c r="IB61" s="141"/>
      <c r="IC61" s="141"/>
    </row>
    <row r="62" s="138" customFormat="1" ht="15" customHeight="1" spans="1:237">
      <c r="A62" s="149">
        <v>2010601</v>
      </c>
      <c r="B62" s="151" t="s">
        <v>62</v>
      </c>
      <c r="C62" s="128">
        <v>308</v>
      </c>
      <c r="D62" s="128">
        <v>303</v>
      </c>
      <c r="E62" s="147">
        <f t="shared" si="1"/>
        <v>-5</v>
      </c>
      <c r="F62" s="148">
        <f t="shared" si="2"/>
        <v>-1.62337662337662</v>
      </c>
      <c r="G62" s="128">
        <v>303</v>
      </c>
      <c r="HV62" s="141"/>
      <c r="HW62" s="141"/>
      <c r="HX62" s="141"/>
      <c r="HY62" s="141"/>
      <c r="HZ62" s="141"/>
      <c r="IA62" s="141"/>
      <c r="IB62" s="141"/>
      <c r="IC62" s="141"/>
    </row>
    <row r="63" s="138" customFormat="1" ht="15" customHeight="1" spans="1:237">
      <c r="A63" s="149">
        <v>2010602</v>
      </c>
      <c r="B63" s="151" t="s">
        <v>63</v>
      </c>
      <c r="C63" s="128">
        <v>48</v>
      </c>
      <c r="D63" s="128">
        <v>139</v>
      </c>
      <c r="E63" s="147">
        <f t="shared" si="1"/>
        <v>91</v>
      </c>
      <c r="F63" s="148">
        <f t="shared" si="2"/>
        <v>189.583333333333</v>
      </c>
      <c r="G63" s="128">
        <v>139</v>
      </c>
      <c r="HV63" s="141"/>
      <c r="HW63" s="141"/>
      <c r="HX63" s="141"/>
      <c r="HY63" s="141"/>
      <c r="HZ63" s="141"/>
      <c r="IA63" s="141"/>
      <c r="IB63" s="141"/>
      <c r="IC63" s="141"/>
    </row>
    <row r="64" s="138" customFormat="1" ht="15" customHeight="1" spans="1:237">
      <c r="A64" s="149">
        <v>2010603</v>
      </c>
      <c r="B64" s="151" t="s">
        <v>64</v>
      </c>
      <c r="C64" s="128"/>
      <c r="D64" s="128"/>
      <c r="E64" s="147">
        <f t="shared" si="1"/>
        <v>0</v>
      </c>
      <c r="F64" s="148">
        <f t="shared" si="2"/>
        <v>0</v>
      </c>
      <c r="G64" s="128"/>
      <c r="HV64" s="141"/>
      <c r="HW64" s="141"/>
      <c r="HX64" s="141"/>
      <c r="HY64" s="141"/>
      <c r="HZ64" s="141"/>
      <c r="IA64" s="141"/>
      <c r="IB64" s="141"/>
      <c r="IC64" s="141"/>
    </row>
    <row r="65" s="138" customFormat="1" ht="15" customHeight="1" spans="1:237">
      <c r="A65" s="149">
        <v>2010604</v>
      </c>
      <c r="B65" s="151" t="s">
        <v>100</v>
      </c>
      <c r="C65" s="128"/>
      <c r="D65" s="128"/>
      <c r="E65" s="147">
        <f t="shared" si="1"/>
        <v>0</v>
      </c>
      <c r="F65" s="148">
        <f t="shared" si="2"/>
        <v>0</v>
      </c>
      <c r="G65" s="128"/>
      <c r="HV65" s="141"/>
      <c r="HW65" s="141"/>
      <c r="HX65" s="141"/>
      <c r="HY65" s="141"/>
      <c r="HZ65" s="141"/>
      <c r="IA65" s="141"/>
      <c r="IB65" s="141"/>
      <c r="IC65" s="141"/>
    </row>
    <row r="66" s="138" customFormat="1" ht="15" customHeight="1" spans="1:237">
      <c r="A66" s="149">
        <v>2010605</v>
      </c>
      <c r="B66" s="151" t="s">
        <v>101</v>
      </c>
      <c r="C66" s="128"/>
      <c r="D66" s="128"/>
      <c r="E66" s="147">
        <f t="shared" si="1"/>
        <v>0</v>
      </c>
      <c r="F66" s="148">
        <f t="shared" si="2"/>
        <v>0</v>
      </c>
      <c r="G66" s="128"/>
      <c r="HV66" s="141"/>
      <c r="HW66" s="141"/>
      <c r="HX66" s="141"/>
      <c r="HY66" s="141"/>
      <c r="HZ66" s="141"/>
      <c r="IA66" s="141"/>
      <c r="IB66" s="141"/>
      <c r="IC66" s="141"/>
    </row>
    <row r="67" s="138" customFormat="1" ht="15" customHeight="1" spans="1:237">
      <c r="A67" s="149">
        <v>2010606</v>
      </c>
      <c r="B67" s="151" t="s">
        <v>102</v>
      </c>
      <c r="C67" s="128"/>
      <c r="D67" s="128"/>
      <c r="E67" s="147">
        <f t="shared" si="1"/>
        <v>0</v>
      </c>
      <c r="F67" s="148">
        <f t="shared" si="2"/>
        <v>0</v>
      </c>
      <c r="G67" s="128"/>
      <c r="HV67" s="141"/>
      <c r="HW67" s="141"/>
      <c r="HX67" s="141"/>
      <c r="HY67" s="141"/>
      <c r="HZ67" s="141"/>
      <c r="IA67" s="141"/>
      <c r="IB67" s="141"/>
      <c r="IC67" s="141"/>
    </row>
    <row r="68" s="138" customFormat="1" ht="15" customHeight="1" spans="1:237">
      <c r="A68" s="149">
        <v>2010607</v>
      </c>
      <c r="B68" s="151" t="s">
        <v>103</v>
      </c>
      <c r="C68" s="128"/>
      <c r="D68" s="128"/>
      <c r="E68" s="147">
        <f t="shared" si="1"/>
        <v>0</v>
      </c>
      <c r="F68" s="148">
        <f t="shared" si="2"/>
        <v>0</v>
      </c>
      <c r="G68" s="128"/>
      <c r="HV68" s="141"/>
      <c r="HW68" s="141"/>
      <c r="HX68" s="141"/>
      <c r="HY68" s="141"/>
      <c r="HZ68" s="141"/>
      <c r="IA68" s="141"/>
      <c r="IB68" s="141"/>
      <c r="IC68" s="141"/>
    </row>
    <row r="69" s="138" customFormat="1" ht="15" customHeight="1" spans="1:237">
      <c r="A69" s="149">
        <v>2010608</v>
      </c>
      <c r="B69" s="151" t="s">
        <v>104</v>
      </c>
      <c r="C69" s="128">
        <v>250</v>
      </c>
      <c r="D69" s="128">
        <v>250</v>
      </c>
      <c r="E69" s="147">
        <f t="shared" ref="E69:E132" si="10">D69-C69</f>
        <v>0</v>
      </c>
      <c r="F69" s="148">
        <f t="shared" ref="F69:F132" si="11">IF(C69=0,,E69/C69*100)</f>
        <v>0</v>
      </c>
      <c r="G69" s="128">
        <v>250</v>
      </c>
      <c r="HV69" s="141"/>
      <c r="HW69" s="141"/>
      <c r="HX69" s="141"/>
      <c r="HY69" s="141"/>
      <c r="HZ69" s="141"/>
      <c r="IA69" s="141"/>
      <c r="IB69" s="141"/>
      <c r="IC69" s="141"/>
    </row>
    <row r="70" s="138" customFormat="1" ht="15" customHeight="1" spans="1:237">
      <c r="A70" s="149">
        <v>2010650</v>
      </c>
      <c r="B70" s="151" t="s">
        <v>71</v>
      </c>
      <c r="C70" s="128">
        <v>665</v>
      </c>
      <c r="D70" s="128">
        <v>668</v>
      </c>
      <c r="E70" s="147">
        <f t="shared" si="10"/>
        <v>3</v>
      </c>
      <c r="F70" s="148">
        <f t="shared" si="11"/>
        <v>0.451127819548872</v>
      </c>
      <c r="G70" s="128">
        <v>668</v>
      </c>
      <c r="HV70" s="141"/>
      <c r="HW70" s="141"/>
      <c r="HX70" s="141"/>
      <c r="HY70" s="141"/>
      <c r="HZ70" s="141"/>
      <c r="IA70" s="141"/>
      <c r="IB70" s="141"/>
      <c r="IC70" s="141"/>
    </row>
    <row r="71" s="138" customFormat="1" ht="15" customHeight="1" spans="1:237">
      <c r="A71" s="149">
        <v>2010699</v>
      </c>
      <c r="B71" s="151" t="s">
        <v>105</v>
      </c>
      <c r="C71" s="128">
        <v>39</v>
      </c>
      <c r="D71" s="128">
        <v>67</v>
      </c>
      <c r="E71" s="147">
        <f t="shared" si="10"/>
        <v>28</v>
      </c>
      <c r="F71" s="148">
        <f t="shared" si="11"/>
        <v>71.7948717948718</v>
      </c>
      <c r="G71" s="128">
        <v>67</v>
      </c>
      <c r="HV71" s="141"/>
      <c r="HW71" s="141"/>
      <c r="HX71" s="141"/>
      <c r="HY71" s="141"/>
      <c r="HZ71" s="141"/>
      <c r="IA71" s="141"/>
      <c r="IB71" s="141"/>
      <c r="IC71" s="141"/>
    </row>
    <row r="72" s="138" customFormat="1" ht="15" customHeight="1" spans="1:237">
      <c r="A72" s="149">
        <v>20107</v>
      </c>
      <c r="B72" s="150" t="s">
        <v>106</v>
      </c>
      <c r="C72" s="132">
        <f t="shared" ref="C72:G72" si="12">SUM(C73:C83)</f>
        <v>1980</v>
      </c>
      <c r="D72" s="132">
        <f t="shared" si="12"/>
        <v>1980</v>
      </c>
      <c r="E72" s="147">
        <f t="shared" si="10"/>
        <v>0</v>
      </c>
      <c r="F72" s="148">
        <f t="shared" si="11"/>
        <v>0</v>
      </c>
      <c r="G72" s="132">
        <f t="shared" si="12"/>
        <v>1980</v>
      </c>
      <c r="HV72" s="141"/>
      <c r="HW72" s="141"/>
      <c r="HX72" s="141"/>
      <c r="HY72" s="141"/>
      <c r="HZ72" s="141"/>
      <c r="IA72" s="141"/>
      <c r="IB72" s="141"/>
      <c r="IC72" s="141"/>
    </row>
    <row r="73" s="138" customFormat="1" ht="15" customHeight="1" spans="1:237">
      <c r="A73" s="149">
        <v>2010701</v>
      </c>
      <c r="B73" s="151" t="s">
        <v>62</v>
      </c>
      <c r="C73" s="128"/>
      <c r="D73" s="128"/>
      <c r="E73" s="147">
        <f t="shared" si="10"/>
        <v>0</v>
      </c>
      <c r="F73" s="148">
        <f t="shared" si="11"/>
        <v>0</v>
      </c>
      <c r="G73" s="128"/>
      <c r="HV73" s="141"/>
      <c r="HW73" s="141"/>
      <c r="HX73" s="141"/>
      <c r="HY73" s="141"/>
      <c r="HZ73" s="141"/>
      <c r="IA73" s="141"/>
      <c r="IB73" s="141"/>
      <c r="IC73" s="141"/>
    </row>
    <row r="74" s="138" customFormat="1" ht="15" customHeight="1" spans="1:237">
      <c r="A74" s="149">
        <v>2010702</v>
      </c>
      <c r="B74" s="151" t="s">
        <v>63</v>
      </c>
      <c r="C74" s="128">
        <v>1980</v>
      </c>
      <c r="D74" s="128">
        <v>1980</v>
      </c>
      <c r="E74" s="147">
        <f t="shared" si="10"/>
        <v>0</v>
      </c>
      <c r="F74" s="148">
        <f t="shared" si="11"/>
        <v>0</v>
      </c>
      <c r="G74" s="128">
        <v>1980</v>
      </c>
      <c r="HV74" s="141"/>
      <c r="HW74" s="141"/>
      <c r="HX74" s="141"/>
      <c r="HY74" s="141"/>
      <c r="HZ74" s="141"/>
      <c r="IA74" s="141"/>
      <c r="IB74" s="141"/>
      <c r="IC74" s="141"/>
    </row>
    <row r="75" s="138" customFormat="1" ht="15" customHeight="1" spans="1:237">
      <c r="A75" s="149">
        <v>2010703</v>
      </c>
      <c r="B75" s="151" t="s">
        <v>64</v>
      </c>
      <c r="C75" s="128"/>
      <c r="D75" s="128"/>
      <c r="E75" s="147">
        <f t="shared" si="10"/>
        <v>0</v>
      </c>
      <c r="F75" s="148">
        <f t="shared" si="11"/>
        <v>0</v>
      </c>
      <c r="G75" s="128"/>
      <c r="HV75" s="141"/>
      <c r="HW75" s="141"/>
      <c r="HX75" s="141"/>
      <c r="HY75" s="141"/>
      <c r="HZ75" s="141"/>
      <c r="IA75" s="141"/>
      <c r="IB75" s="141"/>
      <c r="IC75" s="141"/>
    </row>
    <row r="76" s="138" customFormat="1" ht="15" customHeight="1" spans="1:237">
      <c r="A76" s="149">
        <v>2010704</v>
      </c>
      <c r="B76" s="151" t="s">
        <v>107</v>
      </c>
      <c r="C76" s="128"/>
      <c r="D76" s="128"/>
      <c r="E76" s="147">
        <f t="shared" si="10"/>
        <v>0</v>
      </c>
      <c r="F76" s="148">
        <f t="shared" si="11"/>
        <v>0</v>
      </c>
      <c r="G76" s="128"/>
      <c r="HV76" s="141"/>
      <c r="HW76" s="141"/>
      <c r="HX76" s="141"/>
      <c r="HY76" s="141"/>
      <c r="HZ76" s="141"/>
      <c r="IA76" s="141"/>
      <c r="IB76" s="141"/>
      <c r="IC76" s="141"/>
    </row>
    <row r="77" s="138" customFormat="1" ht="15" customHeight="1" spans="1:237">
      <c r="A77" s="149">
        <v>2010705</v>
      </c>
      <c r="B77" s="151" t="s">
        <v>108</v>
      </c>
      <c r="C77" s="128"/>
      <c r="D77" s="128"/>
      <c r="E77" s="147">
        <f t="shared" si="10"/>
        <v>0</v>
      </c>
      <c r="F77" s="148">
        <f t="shared" si="11"/>
        <v>0</v>
      </c>
      <c r="G77" s="128"/>
      <c r="HV77" s="141"/>
      <c r="HW77" s="141"/>
      <c r="HX77" s="141"/>
      <c r="HY77" s="141"/>
      <c r="HZ77" s="141"/>
      <c r="IA77" s="141"/>
      <c r="IB77" s="141"/>
      <c r="IC77" s="141"/>
    </row>
    <row r="78" s="138" customFormat="1" ht="15" customHeight="1" spans="1:237">
      <c r="A78" s="149">
        <v>2010706</v>
      </c>
      <c r="B78" s="151" t="s">
        <v>109</v>
      </c>
      <c r="C78" s="128"/>
      <c r="D78" s="128"/>
      <c r="E78" s="147">
        <f t="shared" si="10"/>
        <v>0</v>
      </c>
      <c r="F78" s="148">
        <f t="shared" si="11"/>
        <v>0</v>
      </c>
      <c r="G78" s="128"/>
      <c r="HV78" s="141"/>
      <c r="HW78" s="141"/>
      <c r="HX78" s="141"/>
      <c r="HY78" s="141"/>
      <c r="HZ78" s="141"/>
      <c r="IA78" s="141"/>
      <c r="IB78" s="141"/>
      <c r="IC78" s="141"/>
    </row>
    <row r="79" s="138" customFormat="1" ht="15" customHeight="1" spans="1:237">
      <c r="A79" s="149">
        <v>2010707</v>
      </c>
      <c r="B79" s="151" t="s">
        <v>110</v>
      </c>
      <c r="C79" s="128"/>
      <c r="D79" s="128"/>
      <c r="E79" s="147">
        <f t="shared" si="10"/>
        <v>0</v>
      </c>
      <c r="F79" s="148">
        <f t="shared" si="11"/>
        <v>0</v>
      </c>
      <c r="G79" s="128"/>
      <c r="HV79" s="141"/>
      <c r="HW79" s="141"/>
      <c r="HX79" s="141"/>
      <c r="HY79" s="141"/>
      <c r="HZ79" s="141"/>
      <c r="IA79" s="141"/>
      <c r="IB79" s="141"/>
      <c r="IC79" s="141"/>
    </row>
    <row r="80" s="138" customFormat="1" ht="15" customHeight="1" spans="1:237">
      <c r="A80" s="149">
        <v>2010708</v>
      </c>
      <c r="B80" s="151" t="s">
        <v>111</v>
      </c>
      <c r="C80" s="128"/>
      <c r="D80" s="128"/>
      <c r="E80" s="147">
        <f t="shared" si="10"/>
        <v>0</v>
      </c>
      <c r="F80" s="148">
        <f t="shared" si="11"/>
        <v>0</v>
      </c>
      <c r="G80" s="128"/>
      <c r="HV80" s="141"/>
      <c r="HW80" s="141"/>
      <c r="HX80" s="141"/>
      <c r="HY80" s="141"/>
      <c r="HZ80" s="141"/>
      <c r="IA80" s="141"/>
      <c r="IB80" s="141"/>
      <c r="IC80" s="141"/>
    </row>
    <row r="81" s="138" customFormat="1" ht="15" customHeight="1" spans="1:237">
      <c r="A81" s="149">
        <v>2010709</v>
      </c>
      <c r="B81" s="151" t="s">
        <v>103</v>
      </c>
      <c r="C81" s="128"/>
      <c r="D81" s="128"/>
      <c r="E81" s="147">
        <f t="shared" si="10"/>
        <v>0</v>
      </c>
      <c r="F81" s="148">
        <f t="shared" si="11"/>
        <v>0</v>
      </c>
      <c r="G81" s="128"/>
      <c r="HV81" s="141"/>
      <c r="HW81" s="141"/>
      <c r="HX81" s="141"/>
      <c r="HY81" s="141"/>
      <c r="HZ81" s="141"/>
      <c r="IA81" s="141"/>
      <c r="IB81" s="141"/>
      <c r="IC81" s="141"/>
    </row>
    <row r="82" s="138" customFormat="1" ht="15" customHeight="1" spans="1:237">
      <c r="A82" s="149">
        <v>2010750</v>
      </c>
      <c r="B82" s="151" t="s">
        <v>71</v>
      </c>
      <c r="C82" s="128"/>
      <c r="D82" s="128"/>
      <c r="E82" s="147">
        <f t="shared" si="10"/>
        <v>0</v>
      </c>
      <c r="F82" s="148">
        <f t="shared" si="11"/>
        <v>0</v>
      </c>
      <c r="G82" s="128"/>
      <c r="HV82" s="141"/>
      <c r="HW82" s="141"/>
      <c r="HX82" s="141"/>
      <c r="HY82" s="141"/>
      <c r="HZ82" s="141"/>
      <c r="IA82" s="141"/>
      <c r="IB82" s="141"/>
      <c r="IC82" s="141"/>
    </row>
    <row r="83" s="138" customFormat="1" ht="15" customHeight="1" spans="1:237">
      <c r="A83" s="149">
        <v>2010799</v>
      </c>
      <c r="B83" s="151" t="s">
        <v>112</v>
      </c>
      <c r="C83" s="128"/>
      <c r="D83" s="128"/>
      <c r="E83" s="147">
        <f t="shared" si="10"/>
        <v>0</v>
      </c>
      <c r="F83" s="148">
        <f t="shared" si="11"/>
        <v>0</v>
      </c>
      <c r="G83" s="128"/>
      <c r="HV83" s="141"/>
      <c r="HW83" s="141"/>
      <c r="HX83" s="141"/>
      <c r="HY83" s="141"/>
      <c r="HZ83" s="141"/>
      <c r="IA83" s="141"/>
      <c r="IB83" s="141"/>
      <c r="IC83" s="141"/>
    </row>
    <row r="84" s="138" customFormat="1" ht="15" customHeight="1" spans="1:237">
      <c r="A84" s="149">
        <v>20108</v>
      </c>
      <c r="B84" s="150" t="s">
        <v>113</v>
      </c>
      <c r="C84" s="132">
        <f t="shared" ref="C84:G84" si="13">SUM(C85:C92)</f>
        <v>160</v>
      </c>
      <c r="D84" s="132">
        <f t="shared" si="13"/>
        <v>179</v>
      </c>
      <c r="E84" s="147">
        <f t="shared" si="10"/>
        <v>19</v>
      </c>
      <c r="F84" s="148">
        <f t="shared" si="11"/>
        <v>11.875</v>
      </c>
      <c r="G84" s="132">
        <f t="shared" si="13"/>
        <v>179</v>
      </c>
      <c r="HV84" s="141"/>
      <c r="HW84" s="141"/>
      <c r="HX84" s="141"/>
      <c r="HY84" s="141"/>
      <c r="HZ84" s="141"/>
      <c r="IA84" s="141"/>
      <c r="IB84" s="141"/>
      <c r="IC84" s="141"/>
    </row>
    <row r="85" s="138" customFormat="1" ht="15" customHeight="1" spans="1:237">
      <c r="A85" s="149">
        <v>2010801</v>
      </c>
      <c r="B85" s="151" t="s">
        <v>62</v>
      </c>
      <c r="C85" s="128">
        <v>112</v>
      </c>
      <c r="D85" s="128">
        <v>112</v>
      </c>
      <c r="E85" s="147">
        <f t="shared" si="10"/>
        <v>0</v>
      </c>
      <c r="F85" s="148">
        <f t="shared" si="11"/>
        <v>0</v>
      </c>
      <c r="G85" s="128">
        <v>112</v>
      </c>
      <c r="HV85" s="141"/>
      <c r="HW85" s="141"/>
      <c r="HX85" s="141"/>
      <c r="HY85" s="141"/>
      <c r="HZ85" s="141"/>
      <c r="IA85" s="141"/>
      <c r="IB85" s="141"/>
      <c r="IC85" s="141"/>
    </row>
    <row r="86" s="138" customFormat="1" ht="15" customHeight="1" spans="1:237">
      <c r="A86" s="149">
        <v>2010802</v>
      </c>
      <c r="B86" s="151" t="s">
        <v>63</v>
      </c>
      <c r="C86" s="128">
        <v>45</v>
      </c>
      <c r="D86" s="128">
        <v>51</v>
      </c>
      <c r="E86" s="147">
        <f t="shared" si="10"/>
        <v>6</v>
      </c>
      <c r="F86" s="148">
        <f t="shared" si="11"/>
        <v>13.3333333333333</v>
      </c>
      <c r="G86" s="128">
        <v>51</v>
      </c>
      <c r="HV86" s="141"/>
      <c r="HW86" s="141"/>
      <c r="HX86" s="141"/>
      <c r="HY86" s="141"/>
      <c r="HZ86" s="141"/>
      <c r="IA86" s="141"/>
      <c r="IB86" s="141"/>
      <c r="IC86" s="141"/>
    </row>
    <row r="87" s="138" customFormat="1" ht="15" customHeight="1" spans="1:237">
      <c r="A87" s="149">
        <v>2010803</v>
      </c>
      <c r="B87" s="151" t="s">
        <v>64</v>
      </c>
      <c r="C87" s="128"/>
      <c r="D87" s="128"/>
      <c r="E87" s="147">
        <f t="shared" si="10"/>
        <v>0</v>
      </c>
      <c r="F87" s="148">
        <f t="shared" si="11"/>
        <v>0</v>
      </c>
      <c r="G87" s="128"/>
      <c r="HV87" s="141"/>
      <c r="HW87" s="141"/>
      <c r="HX87" s="141"/>
      <c r="HY87" s="141"/>
      <c r="HZ87" s="141"/>
      <c r="IA87" s="141"/>
      <c r="IB87" s="141"/>
      <c r="IC87" s="141"/>
    </row>
    <row r="88" s="138" customFormat="1" ht="15" customHeight="1" spans="1:237">
      <c r="A88" s="149">
        <v>2010804</v>
      </c>
      <c r="B88" s="151" t="s">
        <v>114</v>
      </c>
      <c r="C88" s="128">
        <v>3</v>
      </c>
      <c r="D88" s="128">
        <v>2</v>
      </c>
      <c r="E88" s="147">
        <f t="shared" si="10"/>
        <v>-1</v>
      </c>
      <c r="F88" s="148">
        <f t="shared" si="11"/>
        <v>-33.3333333333333</v>
      </c>
      <c r="G88" s="128">
        <v>2</v>
      </c>
      <c r="HV88" s="141"/>
      <c r="HW88" s="141"/>
      <c r="HX88" s="141"/>
      <c r="HY88" s="141"/>
      <c r="HZ88" s="141"/>
      <c r="IA88" s="141"/>
      <c r="IB88" s="141"/>
      <c r="IC88" s="141"/>
    </row>
    <row r="89" s="138" customFormat="1" ht="15" customHeight="1" spans="1:237">
      <c r="A89" s="149">
        <v>2010805</v>
      </c>
      <c r="B89" s="151" t="s">
        <v>115</v>
      </c>
      <c r="C89" s="128"/>
      <c r="D89" s="128"/>
      <c r="E89" s="147">
        <f t="shared" si="10"/>
        <v>0</v>
      </c>
      <c r="F89" s="148">
        <f t="shared" si="11"/>
        <v>0</v>
      </c>
      <c r="G89" s="128"/>
      <c r="HV89" s="141"/>
      <c r="HW89" s="141"/>
      <c r="HX89" s="141"/>
      <c r="HY89" s="141"/>
      <c r="HZ89" s="141"/>
      <c r="IA89" s="141"/>
      <c r="IB89" s="141"/>
      <c r="IC89" s="141"/>
    </row>
    <row r="90" s="138" customFormat="1" ht="15" customHeight="1" spans="1:237">
      <c r="A90" s="149">
        <v>2010806</v>
      </c>
      <c r="B90" s="151" t="s">
        <v>103</v>
      </c>
      <c r="C90" s="128"/>
      <c r="D90" s="128"/>
      <c r="E90" s="147">
        <f t="shared" si="10"/>
        <v>0</v>
      </c>
      <c r="F90" s="148">
        <f t="shared" si="11"/>
        <v>0</v>
      </c>
      <c r="G90" s="128"/>
      <c r="HV90" s="141"/>
      <c r="HW90" s="141"/>
      <c r="HX90" s="141"/>
      <c r="HY90" s="141"/>
      <c r="HZ90" s="141"/>
      <c r="IA90" s="141"/>
      <c r="IB90" s="141"/>
      <c r="IC90" s="141"/>
    </row>
    <row r="91" s="138" customFormat="1" ht="15" customHeight="1" spans="1:237">
      <c r="A91" s="149">
        <v>2010850</v>
      </c>
      <c r="B91" s="151" t="s">
        <v>71</v>
      </c>
      <c r="C91" s="128"/>
      <c r="D91" s="128"/>
      <c r="E91" s="147">
        <f t="shared" si="10"/>
        <v>0</v>
      </c>
      <c r="F91" s="148">
        <f t="shared" si="11"/>
        <v>0</v>
      </c>
      <c r="G91" s="128"/>
      <c r="HV91" s="141"/>
      <c r="HW91" s="141"/>
      <c r="HX91" s="141"/>
      <c r="HY91" s="141"/>
      <c r="HZ91" s="141"/>
      <c r="IA91" s="141"/>
      <c r="IB91" s="141"/>
      <c r="IC91" s="141"/>
    </row>
    <row r="92" s="138" customFormat="1" ht="15" customHeight="1" spans="1:237">
      <c r="A92" s="149">
        <v>2010899</v>
      </c>
      <c r="B92" s="151" t="s">
        <v>116</v>
      </c>
      <c r="C92" s="128"/>
      <c r="D92" s="128">
        <v>14</v>
      </c>
      <c r="E92" s="147">
        <f t="shared" si="10"/>
        <v>14</v>
      </c>
      <c r="F92" s="148">
        <f t="shared" si="11"/>
        <v>0</v>
      </c>
      <c r="G92" s="128">
        <v>14</v>
      </c>
      <c r="HV92" s="141"/>
      <c r="HW92" s="141"/>
      <c r="HX92" s="141"/>
      <c r="HY92" s="141"/>
      <c r="HZ92" s="141"/>
      <c r="IA92" s="141"/>
      <c r="IB92" s="141"/>
      <c r="IC92" s="141"/>
    </row>
    <row r="93" s="138" customFormat="1" ht="15" customHeight="1" spans="1:237">
      <c r="A93" s="149">
        <v>20109</v>
      </c>
      <c r="B93" s="150" t="s">
        <v>117</v>
      </c>
      <c r="C93" s="132">
        <f t="shared" ref="C93:G93" si="14">SUM(C94:C105)</f>
        <v>0</v>
      </c>
      <c r="D93" s="132">
        <f t="shared" si="14"/>
        <v>0</v>
      </c>
      <c r="E93" s="147">
        <f t="shared" si="10"/>
        <v>0</v>
      </c>
      <c r="F93" s="148">
        <f t="shared" si="11"/>
        <v>0</v>
      </c>
      <c r="G93" s="132">
        <f t="shared" si="14"/>
        <v>0</v>
      </c>
      <c r="HV93" s="141"/>
      <c r="HW93" s="141"/>
      <c r="HX93" s="141"/>
      <c r="HY93" s="141"/>
      <c r="HZ93" s="141"/>
      <c r="IA93" s="141"/>
      <c r="IB93" s="141"/>
      <c r="IC93" s="141"/>
    </row>
    <row r="94" s="138" customFormat="1" ht="15" customHeight="1" spans="1:237">
      <c r="A94" s="149">
        <v>2010901</v>
      </c>
      <c r="B94" s="151" t="s">
        <v>62</v>
      </c>
      <c r="C94" s="128"/>
      <c r="D94" s="128"/>
      <c r="E94" s="147">
        <f t="shared" si="10"/>
        <v>0</v>
      </c>
      <c r="F94" s="148">
        <f t="shared" si="11"/>
        <v>0</v>
      </c>
      <c r="G94" s="128"/>
      <c r="HV94" s="141"/>
      <c r="HW94" s="141"/>
      <c r="HX94" s="141"/>
      <c r="HY94" s="141"/>
      <c r="HZ94" s="141"/>
      <c r="IA94" s="141"/>
      <c r="IB94" s="141"/>
      <c r="IC94" s="141"/>
    </row>
    <row r="95" s="138" customFormat="1" ht="15" customHeight="1" spans="1:237">
      <c r="A95" s="149">
        <v>2010902</v>
      </c>
      <c r="B95" s="151" t="s">
        <v>63</v>
      </c>
      <c r="C95" s="128"/>
      <c r="D95" s="128"/>
      <c r="E95" s="147">
        <f t="shared" si="10"/>
        <v>0</v>
      </c>
      <c r="F95" s="148">
        <f t="shared" si="11"/>
        <v>0</v>
      </c>
      <c r="G95" s="128"/>
      <c r="HV95" s="141"/>
      <c r="HW95" s="141"/>
      <c r="HX95" s="141"/>
      <c r="HY95" s="141"/>
      <c r="HZ95" s="141"/>
      <c r="IA95" s="141"/>
      <c r="IB95" s="141"/>
      <c r="IC95" s="141"/>
    </row>
    <row r="96" s="138" customFormat="1" ht="15" customHeight="1" spans="1:237">
      <c r="A96" s="149">
        <v>2010903</v>
      </c>
      <c r="B96" s="151" t="s">
        <v>64</v>
      </c>
      <c r="C96" s="128"/>
      <c r="D96" s="128"/>
      <c r="E96" s="147">
        <f t="shared" si="10"/>
        <v>0</v>
      </c>
      <c r="F96" s="148">
        <f t="shared" si="11"/>
        <v>0</v>
      </c>
      <c r="G96" s="128"/>
      <c r="HV96" s="141"/>
      <c r="HW96" s="141"/>
      <c r="HX96" s="141"/>
      <c r="HY96" s="141"/>
      <c r="HZ96" s="141"/>
      <c r="IA96" s="141"/>
      <c r="IB96" s="141"/>
      <c r="IC96" s="141"/>
    </row>
    <row r="97" s="138" customFormat="1" ht="15" customHeight="1" spans="1:237">
      <c r="A97" s="149">
        <v>2010905</v>
      </c>
      <c r="B97" s="151" t="s">
        <v>118</v>
      </c>
      <c r="C97" s="128"/>
      <c r="D97" s="128"/>
      <c r="E97" s="147">
        <f t="shared" si="10"/>
        <v>0</v>
      </c>
      <c r="F97" s="148">
        <f t="shared" si="11"/>
        <v>0</v>
      </c>
      <c r="G97" s="128"/>
      <c r="HV97" s="141"/>
      <c r="HW97" s="141"/>
      <c r="HX97" s="141"/>
      <c r="HY97" s="141"/>
      <c r="HZ97" s="141"/>
      <c r="IA97" s="141"/>
      <c r="IB97" s="141"/>
      <c r="IC97" s="141"/>
    </row>
    <row r="98" s="138" customFormat="1" ht="15" customHeight="1" spans="1:237">
      <c r="A98" s="149">
        <v>2010907</v>
      </c>
      <c r="B98" s="151" t="s">
        <v>119</v>
      </c>
      <c r="C98" s="128"/>
      <c r="D98" s="128"/>
      <c r="E98" s="147">
        <f t="shared" si="10"/>
        <v>0</v>
      </c>
      <c r="F98" s="148">
        <f t="shared" si="11"/>
        <v>0</v>
      </c>
      <c r="G98" s="128"/>
      <c r="HV98" s="141"/>
      <c r="HW98" s="141"/>
      <c r="HX98" s="141"/>
      <c r="HY98" s="141"/>
      <c r="HZ98" s="141"/>
      <c r="IA98" s="141"/>
      <c r="IB98" s="141"/>
      <c r="IC98" s="141"/>
    </row>
    <row r="99" s="138" customFormat="1" ht="15" customHeight="1" spans="1:237">
      <c r="A99" s="149">
        <v>2010908</v>
      </c>
      <c r="B99" s="151" t="s">
        <v>103</v>
      </c>
      <c r="C99" s="128"/>
      <c r="D99" s="128"/>
      <c r="E99" s="147">
        <f t="shared" si="10"/>
        <v>0</v>
      </c>
      <c r="F99" s="148">
        <f t="shared" si="11"/>
        <v>0</v>
      </c>
      <c r="G99" s="128"/>
      <c r="HV99" s="141"/>
      <c r="HW99" s="141"/>
      <c r="HX99" s="141"/>
      <c r="HY99" s="141"/>
      <c r="HZ99" s="141"/>
      <c r="IA99" s="141"/>
      <c r="IB99" s="141"/>
      <c r="IC99" s="141"/>
    </row>
    <row r="100" s="138" customFormat="1" ht="15" customHeight="1" spans="1:237">
      <c r="A100" s="149">
        <v>2010909</v>
      </c>
      <c r="B100" s="151" t="s">
        <v>120</v>
      </c>
      <c r="C100" s="128"/>
      <c r="D100" s="128"/>
      <c r="E100" s="147">
        <f t="shared" si="10"/>
        <v>0</v>
      </c>
      <c r="F100" s="148">
        <f t="shared" si="11"/>
        <v>0</v>
      </c>
      <c r="G100" s="128"/>
      <c r="HV100" s="141"/>
      <c r="HW100" s="141"/>
      <c r="HX100" s="141"/>
      <c r="HY100" s="141"/>
      <c r="HZ100" s="141"/>
      <c r="IA100" s="141"/>
      <c r="IB100" s="141"/>
      <c r="IC100" s="141"/>
    </row>
    <row r="101" s="138" customFormat="1" ht="15" customHeight="1" spans="1:237">
      <c r="A101" s="149">
        <v>2010910</v>
      </c>
      <c r="B101" s="151" t="s">
        <v>121</v>
      </c>
      <c r="C101" s="128"/>
      <c r="D101" s="128"/>
      <c r="E101" s="147">
        <f t="shared" si="10"/>
        <v>0</v>
      </c>
      <c r="F101" s="148">
        <f t="shared" si="11"/>
        <v>0</v>
      </c>
      <c r="G101" s="128"/>
      <c r="HV101" s="141"/>
      <c r="HW101" s="141"/>
      <c r="HX101" s="141"/>
      <c r="HY101" s="141"/>
      <c r="HZ101" s="141"/>
      <c r="IA101" s="141"/>
      <c r="IB101" s="141"/>
      <c r="IC101" s="141"/>
    </row>
    <row r="102" s="138" customFormat="1" ht="15" customHeight="1" spans="1:237">
      <c r="A102" s="149">
        <v>2010911</v>
      </c>
      <c r="B102" s="151" t="s">
        <v>122</v>
      </c>
      <c r="C102" s="128"/>
      <c r="D102" s="128"/>
      <c r="E102" s="147">
        <f t="shared" si="10"/>
        <v>0</v>
      </c>
      <c r="F102" s="148">
        <f t="shared" si="11"/>
        <v>0</v>
      </c>
      <c r="G102" s="128"/>
      <c r="HV102" s="141"/>
      <c r="HW102" s="141"/>
      <c r="HX102" s="141"/>
      <c r="HY102" s="141"/>
      <c r="HZ102" s="141"/>
      <c r="IA102" s="141"/>
      <c r="IB102" s="141"/>
      <c r="IC102" s="141"/>
    </row>
    <row r="103" s="138" customFormat="1" ht="15" customHeight="1" spans="1:237">
      <c r="A103" s="149">
        <v>2010912</v>
      </c>
      <c r="B103" s="151" t="s">
        <v>123</v>
      </c>
      <c r="C103" s="128"/>
      <c r="D103" s="128"/>
      <c r="E103" s="147">
        <f t="shared" si="10"/>
        <v>0</v>
      </c>
      <c r="F103" s="148">
        <f t="shared" si="11"/>
        <v>0</v>
      </c>
      <c r="G103" s="128"/>
      <c r="HV103" s="141"/>
      <c r="HW103" s="141"/>
      <c r="HX103" s="141"/>
      <c r="HY103" s="141"/>
      <c r="HZ103" s="141"/>
      <c r="IA103" s="141"/>
      <c r="IB103" s="141"/>
      <c r="IC103" s="141"/>
    </row>
    <row r="104" s="138" customFormat="1" ht="15" customHeight="1" spans="1:237">
      <c r="A104" s="149">
        <v>2010950</v>
      </c>
      <c r="B104" s="151" t="s">
        <v>71</v>
      </c>
      <c r="C104" s="128"/>
      <c r="D104" s="128"/>
      <c r="E104" s="147">
        <f t="shared" si="10"/>
        <v>0</v>
      </c>
      <c r="F104" s="148">
        <f t="shared" si="11"/>
        <v>0</v>
      </c>
      <c r="G104" s="128"/>
      <c r="HV104" s="141"/>
      <c r="HW104" s="141"/>
      <c r="HX104" s="141"/>
      <c r="HY104" s="141"/>
      <c r="HZ104" s="141"/>
      <c r="IA104" s="141"/>
      <c r="IB104" s="141"/>
      <c r="IC104" s="141"/>
    </row>
    <row r="105" s="138" customFormat="1" ht="15" customHeight="1" spans="1:237">
      <c r="A105" s="149">
        <v>2010999</v>
      </c>
      <c r="B105" s="151" t="s">
        <v>124</v>
      </c>
      <c r="C105" s="128"/>
      <c r="D105" s="128"/>
      <c r="E105" s="147">
        <f t="shared" si="10"/>
        <v>0</v>
      </c>
      <c r="F105" s="148">
        <f t="shared" si="11"/>
        <v>0</v>
      </c>
      <c r="G105" s="128"/>
      <c r="HV105" s="141"/>
      <c r="HW105" s="141"/>
      <c r="HX105" s="141"/>
      <c r="HY105" s="141"/>
      <c r="HZ105" s="141"/>
      <c r="IA105" s="141"/>
      <c r="IB105" s="141"/>
      <c r="IC105" s="141"/>
    </row>
    <row r="106" s="138" customFormat="1" ht="15" customHeight="1" spans="1:237">
      <c r="A106" s="149">
        <v>20110</v>
      </c>
      <c r="B106" s="150" t="s">
        <v>125</v>
      </c>
      <c r="C106" s="132">
        <f t="shared" ref="C106:G106" si="15">SUM(C107:C115)</f>
        <v>0</v>
      </c>
      <c r="D106" s="132">
        <f t="shared" si="15"/>
        <v>0</v>
      </c>
      <c r="E106" s="147">
        <f t="shared" si="10"/>
        <v>0</v>
      </c>
      <c r="F106" s="148">
        <f t="shared" si="11"/>
        <v>0</v>
      </c>
      <c r="G106" s="132">
        <f t="shared" si="15"/>
        <v>0</v>
      </c>
      <c r="HV106" s="141"/>
      <c r="HW106" s="141"/>
      <c r="HX106" s="141"/>
      <c r="HY106" s="141"/>
      <c r="HZ106" s="141"/>
      <c r="IA106" s="141"/>
      <c r="IB106" s="141"/>
      <c r="IC106" s="141"/>
    </row>
    <row r="107" s="138" customFormat="1" ht="15" customHeight="1" spans="1:237">
      <c r="A107" s="149">
        <v>2011001</v>
      </c>
      <c r="B107" s="151" t="s">
        <v>62</v>
      </c>
      <c r="C107" s="128"/>
      <c r="D107" s="128"/>
      <c r="E107" s="147">
        <f t="shared" si="10"/>
        <v>0</v>
      </c>
      <c r="F107" s="148">
        <f t="shared" si="11"/>
        <v>0</v>
      </c>
      <c r="G107" s="128"/>
      <c r="HV107" s="141"/>
      <c r="HW107" s="141"/>
      <c r="HX107" s="141"/>
      <c r="HY107" s="141"/>
      <c r="HZ107" s="141"/>
      <c r="IA107" s="141"/>
      <c r="IB107" s="141"/>
      <c r="IC107" s="141"/>
    </row>
    <row r="108" s="138" customFormat="1" ht="15" customHeight="1" spans="1:237">
      <c r="A108" s="149">
        <v>2011002</v>
      </c>
      <c r="B108" s="151" t="s">
        <v>63</v>
      </c>
      <c r="C108" s="128"/>
      <c r="D108" s="128"/>
      <c r="E108" s="147">
        <f t="shared" si="10"/>
        <v>0</v>
      </c>
      <c r="F108" s="148">
        <f t="shared" si="11"/>
        <v>0</v>
      </c>
      <c r="G108" s="128"/>
      <c r="HV108" s="141"/>
      <c r="HW108" s="141"/>
      <c r="HX108" s="141"/>
      <c r="HY108" s="141"/>
      <c r="HZ108" s="141"/>
      <c r="IA108" s="141"/>
      <c r="IB108" s="141"/>
      <c r="IC108" s="141"/>
    </row>
    <row r="109" s="138" customFormat="1" ht="15" customHeight="1" spans="1:237">
      <c r="A109" s="149">
        <v>2011003</v>
      </c>
      <c r="B109" s="151" t="s">
        <v>64</v>
      </c>
      <c r="C109" s="128"/>
      <c r="D109" s="128"/>
      <c r="E109" s="147">
        <f t="shared" si="10"/>
        <v>0</v>
      </c>
      <c r="F109" s="148">
        <f t="shared" si="11"/>
        <v>0</v>
      </c>
      <c r="G109" s="128"/>
      <c r="HV109" s="141"/>
      <c r="HW109" s="141"/>
      <c r="HX109" s="141"/>
      <c r="HY109" s="141"/>
      <c r="HZ109" s="141"/>
      <c r="IA109" s="141"/>
      <c r="IB109" s="141"/>
      <c r="IC109" s="141"/>
    </row>
    <row r="110" s="138" customFormat="1" ht="15" customHeight="1" spans="1:237">
      <c r="A110" s="149">
        <v>2011004</v>
      </c>
      <c r="B110" s="151" t="s">
        <v>126</v>
      </c>
      <c r="C110" s="128"/>
      <c r="D110" s="128"/>
      <c r="E110" s="147">
        <f t="shared" si="10"/>
        <v>0</v>
      </c>
      <c r="F110" s="148">
        <f t="shared" si="11"/>
        <v>0</v>
      </c>
      <c r="G110" s="128"/>
      <c r="HV110" s="141"/>
      <c r="HW110" s="141"/>
      <c r="HX110" s="141"/>
      <c r="HY110" s="141"/>
      <c r="HZ110" s="141"/>
      <c r="IA110" s="141"/>
      <c r="IB110" s="141"/>
      <c r="IC110" s="141"/>
    </row>
    <row r="111" s="138" customFormat="1" ht="15" customHeight="1" spans="1:237">
      <c r="A111" s="149">
        <v>2011005</v>
      </c>
      <c r="B111" s="151" t="s">
        <v>127</v>
      </c>
      <c r="C111" s="128"/>
      <c r="D111" s="128"/>
      <c r="E111" s="147">
        <f t="shared" si="10"/>
        <v>0</v>
      </c>
      <c r="F111" s="148">
        <f t="shared" si="11"/>
        <v>0</v>
      </c>
      <c r="G111" s="128"/>
      <c r="HV111" s="141"/>
      <c r="HW111" s="141"/>
      <c r="HX111" s="141"/>
      <c r="HY111" s="141"/>
      <c r="HZ111" s="141"/>
      <c r="IA111" s="141"/>
      <c r="IB111" s="141"/>
      <c r="IC111" s="141"/>
    </row>
    <row r="112" s="138" customFormat="1" ht="15" customHeight="1" spans="1:237">
      <c r="A112" s="149">
        <v>2011007</v>
      </c>
      <c r="B112" s="151" t="s">
        <v>128</v>
      </c>
      <c r="C112" s="128"/>
      <c r="D112" s="128"/>
      <c r="E112" s="147">
        <f t="shared" si="10"/>
        <v>0</v>
      </c>
      <c r="F112" s="148">
        <f t="shared" si="11"/>
        <v>0</v>
      </c>
      <c r="G112" s="128"/>
      <c r="HV112" s="141"/>
      <c r="HW112" s="141"/>
      <c r="HX112" s="141"/>
      <c r="HY112" s="141"/>
      <c r="HZ112" s="141"/>
      <c r="IA112" s="141"/>
      <c r="IB112" s="141"/>
      <c r="IC112" s="141"/>
    </row>
    <row r="113" s="138" customFormat="1" ht="15" customHeight="1" spans="1:237">
      <c r="A113" s="149">
        <v>2011008</v>
      </c>
      <c r="B113" s="151" t="s">
        <v>129</v>
      </c>
      <c r="C113" s="128"/>
      <c r="D113" s="128"/>
      <c r="E113" s="147">
        <f t="shared" si="10"/>
        <v>0</v>
      </c>
      <c r="F113" s="148">
        <f t="shared" si="11"/>
        <v>0</v>
      </c>
      <c r="G113" s="128"/>
      <c r="HV113" s="141"/>
      <c r="HW113" s="141"/>
      <c r="HX113" s="141"/>
      <c r="HY113" s="141"/>
      <c r="HZ113" s="141"/>
      <c r="IA113" s="141"/>
      <c r="IB113" s="141"/>
      <c r="IC113" s="141"/>
    </row>
    <row r="114" s="138" customFormat="1" ht="15" customHeight="1" spans="1:237">
      <c r="A114" s="149">
        <v>2011050</v>
      </c>
      <c r="B114" s="151" t="s">
        <v>71</v>
      </c>
      <c r="C114" s="128"/>
      <c r="D114" s="128"/>
      <c r="E114" s="147">
        <f t="shared" si="10"/>
        <v>0</v>
      </c>
      <c r="F114" s="148">
        <f t="shared" si="11"/>
        <v>0</v>
      </c>
      <c r="G114" s="128"/>
      <c r="HV114" s="141"/>
      <c r="HW114" s="141"/>
      <c r="HX114" s="141"/>
      <c r="HY114" s="141"/>
      <c r="HZ114" s="141"/>
      <c r="IA114" s="141"/>
      <c r="IB114" s="141"/>
      <c r="IC114" s="141"/>
    </row>
    <row r="115" s="138" customFormat="1" ht="15" customHeight="1" spans="1:237">
      <c r="A115" s="149">
        <v>2011099</v>
      </c>
      <c r="B115" s="151" t="s">
        <v>130</v>
      </c>
      <c r="C115" s="128"/>
      <c r="D115" s="128"/>
      <c r="E115" s="147">
        <f t="shared" si="10"/>
        <v>0</v>
      </c>
      <c r="F115" s="148">
        <f t="shared" si="11"/>
        <v>0</v>
      </c>
      <c r="G115" s="128"/>
      <c r="HV115" s="141"/>
      <c r="HW115" s="141"/>
      <c r="HX115" s="141"/>
      <c r="HY115" s="141"/>
      <c r="HZ115" s="141"/>
      <c r="IA115" s="141"/>
      <c r="IB115" s="141"/>
      <c r="IC115" s="141"/>
    </row>
    <row r="116" s="138" customFormat="1" ht="15" customHeight="1" spans="1:237">
      <c r="A116" s="149">
        <v>20111</v>
      </c>
      <c r="B116" s="150" t="s">
        <v>131</v>
      </c>
      <c r="C116" s="132">
        <f t="shared" ref="C116:G116" si="16">SUM(C117:C124)</f>
        <v>687</v>
      </c>
      <c r="D116" s="132">
        <f t="shared" si="16"/>
        <v>884</v>
      </c>
      <c r="E116" s="147">
        <f t="shared" si="10"/>
        <v>197</v>
      </c>
      <c r="F116" s="148">
        <f t="shared" si="11"/>
        <v>28.6754002911208</v>
      </c>
      <c r="G116" s="132">
        <f t="shared" si="16"/>
        <v>884</v>
      </c>
      <c r="HV116" s="141"/>
      <c r="HW116" s="141"/>
      <c r="HX116" s="141"/>
      <c r="HY116" s="141"/>
      <c r="HZ116" s="141"/>
      <c r="IA116" s="141"/>
      <c r="IB116" s="141"/>
      <c r="IC116" s="141"/>
    </row>
    <row r="117" s="138" customFormat="1" ht="15" customHeight="1" spans="1:237">
      <c r="A117" s="149">
        <v>2011101</v>
      </c>
      <c r="B117" s="151" t="s">
        <v>62</v>
      </c>
      <c r="C117" s="128">
        <v>459</v>
      </c>
      <c r="D117" s="128">
        <v>652</v>
      </c>
      <c r="E117" s="147">
        <f t="shared" si="10"/>
        <v>193</v>
      </c>
      <c r="F117" s="148">
        <f t="shared" si="11"/>
        <v>42.0479302832244</v>
      </c>
      <c r="G117" s="128">
        <v>652</v>
      </c>
      <c r="HV117" s="141"/>
      <c r="HW117" s="141"/>
      <c r="HX117" s="141"/>
      <c r="HY117" s="141"/>
      <c r="HZ117" s="141"/>
      <c r="IA117" s="141"/>
      <c r="IB117" s="141"/>
      <c r="IC117" s="141"/>
    </row>
    <row r="118" s="138" customFormat="1" ht="15" customHeight="1" spans="1:237">
      <c r="A118" s="149">
        <v>2011102</v>
      </c>
      <c r="B118" s="151" t="s">
        <v>63</v>
      </c>
      <c r="C118" s="128">
        <v>198</v>
      </c>
      <c r="D118" s="128">
        <v>132</v>
      </c>
      <c r="E118" s="147">
        <f t="shared" si="10"/>
        <v>-66</v>
      </c>
      <c r="F118" s="148">
        <f t="shared" si="11"/>
        <v>-33.3333333333333</v>
      </c>
      <c r="G118" s="128">
        <v>132</v>
      </c>
      <c r="HV118" s="141"/>
      <c r="HW118" s="141"/>
      <c r="HX118" s="141"/>
      <c r="HY118" s="141"/>
      <c r="HZ118" s="141"/>
      <c r="IA118" s="141"/>
      <c r="IB118" s="141"/>
      <c r="IC118" s="141"/>
    </row>
    <row r="119" s="138" customFormat="1" ht="15" customHeight="1" spans="1:237">
      <c r="A119" s="149">
        <v>2011103</v>
      </c>
      <c r="B119" s="151" t="s">
        <v>64</v>
      </c>
      <c r="C119" s="128"/>
      <c r="D119" s="128"/>
      <c r="E119" s="147">
        <f t="shared" si="10"/>
        <v>0</v>
      </c>
      <c r="F119" s="148">
        <f t="shared" si="11"/>
        <v>0</v>
      </c>
      <c r="G119" s="128"/>
      <c r="HV119" s="141"/>
      <c r="HW119" s="141"/>
      <c r="HX119" s="141"/>
      <c r="HY119" s="141"/>
      <c r="HZ119" s="141"/>
      <c r="IA119" s="141"/>
      <c r="IB119" s="141"/>
      <c r="IC119" s="141"/>
    </row>
    <row r="120" s="138" customFormat="1" ht="15" customHeight="1" spans="1:237">
      <c r="A120" s="149">
        <v>2011104</v>
      </c>
      <c r="B120" s="151" t="s">
        <v>132</v>
      </c>
      <c r="C120" s="128"/>
      <c r="D120" s="128"/>
      <c r="E120" s="147">
        <f t="shared" si="10"/>
        <v>0</v>
      </c>
      <c r="F120" s="148">
        <f t="shared" si="11"/>
        <v>0</v>
      </c>
      <c r="G120" s="128"/>
      <c r="HV120" s="141"/>
      <c r="HW120" s="141"/>
      <c r="HX120" s="141"/>
      <c r="HY120" s="141"/>
      <c r="HZ120" s="141"/>
      <c r="IA120" s="141"/>
      <c r="IB120" s="141"/>
      <c r="IC120" s="141"/>
    </row>
    <row r="121" s="138" customFormat="1" ht="15" customHeight="1" spans="1:237">
      <c r="A121" s="149">
        <v>2011105</v>
      </c>
      <c r="B121" s="151" t="s">
        <v>133</v>
      </c>
      <c r="C121" s="128"/>
      <c r="D121" s="128"/>
      <c r="E121" s="147">
        <f t="shared" si="10"/>
        <v>0</v>
      </c>
      <c r="F121" s="148">
        <f t="shared" si="11"/>
        <v>0</v>
      </c>
      <c r="G121" s="128"/>
      <c r="HV121" s="141"/>
      <c r="HW121" s="141"/>
      <c r="HX121" s="141"/>
      <c r="HY121" s="141"/>
      <c r="HZ121" s="141"/>
      <c r="IA121" s="141"/>
      <c r="IB121" s="141"/>
      <c r="IC121" s="141"/>
    </row>
    <row r="122" s="138" customFormat="1" ht="15" customHeight="1" spans="1:237">
      <c r="A122" s="149">
        <v>2011106</v>
      </c>
      <c r="B122" s="151" t="s">
        <v>134</v>
      </c>
      <c r="C122" s="128">
        <v>30</v>
      </c>
      <c r="D122" s="128"/>
      <c r="E122" s="147">
        <f t="shared" si="10"/>
        <v>-30</v>
      </c>
      <c r="F122" s="148">
        <f t="shared" si="11"/>
        <v>-100</v>
      </c>
      <c r="G122" s="128"/>
      <c r="HV122" s="141"/>
      <c r="HW122" s="141"/>
      <c r="HX122" s="141"/>
      <c r="HY122" s="141"/>
      <c r="HZ122" s="141"/>
      <c r="IA122" s="141"/>
      <c r="IB122" s="141"/>
      <c r="IC122" s="141"/>
    </row>
    <row r="123" s="138" customFormat="1" ht="15" customHeight="1" spans="1:237">
      <c r="A123" s="149">
        <v>2011150</v>
      </c>
      <c r="B123" s="151" t="s">
        <v>71</v>
      </c>
      <c r="C123" s="128"/>
      <c r="D123" s="128"/>
      <c r="E123" s="147">
        <f t="shared" si="10"/>
        <v>0</v>
      </c>
      <c r="F123" s="148">
        <f t="shared" si="11"/>
        <v>0</v>
      </c>
      <c r="G123" s="128"/>
      <c r="HV123" s="141"/>
      <c r="HW123" s="141"/>
      <c r="HX123" s="141"/>
      <c r="HY123" s="141"/>
      <c r="HZ123" s="141"/>
      <c r="IA123" s="141"/>
      <c r="IB123" s="141"/>
      <c r="IC123" s="141"/>
    </row>
    <row r="124" s="138" customFormat="1" ht="15" customHeight="1" spans="1:237">
      <c r="A124" s="149">
        <v>2011199</v>
      </c>
      <c r="B124" s="151" t="s">
        <v>135</v>
      </c>
      <c r="C124" s="128"/>
      <c r="D124" s="128">
        <v>100</v>
      </c>
      <c r="E124" s="147">
        <f t="shared" si="10"/>
        <v>100</v>
      </c>
      <c r="F124" s="148">
        <f t="shared" si="11"/>
        <v>0</v>
      </c>
      <c r="G124" s="128">
        <v>100</v>
      </c>
      <c r="HV124" s="141"/>
      <c r="HW124" s="141"/>
      <c r="HX124" s="141"/>
      <c r="HY124" s="141"/>
      <c r="HZ124" s="141"/>
      <c r="IA124" s="141"/>
      <c r="IB124" s="141"/>
      <c r="IC124" s="141"/>
    </row>
    <row r="125" s="138" customFormat="1" ht="15" customHeight="1" spans="1:237">
      <c r="A125" s="149">
        <v>20113</v>
      </c>
      <c r="B125" s="150" t="s">
        <v>136</v>
      </c>
      <c r="C125" s="132">
        <f t="shared" ref="C125:G125" si="17">SUM(C126:C135)</f>
        <v>459</v>
      </c>
      <c r="D125" s="132">
        <f t="shared" si="17"/>
        <v>152</v>
      </c>
      <c r="E125" s="147">
        <f t="shared" si="10"/>
        <v>-307</v>
      </c>
      <c r="F125" s="148">
        <f t="shared" si="11"/>
        <v>-66.8845315904139</v>
      </c>
      <c r="G125" s="132">
        <f t="shared" si="17"/>
        <v>152</v>
      </c>
      <c r="HV125" s="141"/>
      <c r="HW125" s="141"/>
      <c r="HX125" s="141"/>
      <c r="HY125" s="141"/>
      <c r="HZ125" s="141"/>
      <c r="IA125" s="141"/>
      <c r="IB125" s="141"/>
      <c r="IC125" s="141"/>
    </row>
    <row r="126" s="138" customFormat="1" ht="15" customHeight="1" spans="1:237">
      <c r="A126" s="149">
        <v>2011301</v>
      </c>
      <c r="B126" s="151" t="s">
        <v>62</v>
      </c>
      <c r="C126" s="128"/>
      <c r="D126" s="128"/>
      <c r="E126" s="147">
        <f t="shared" si="10"/>
        <v>0</v>
      </c>
      <c r="F126" s="148">
        <f t="shared" si="11"/>
        <v>0</v>
      </c>
      <c r="G126" s="128"/>
      <c r="HV126" s="141"/>
      <c r="HW126" s="141"/>
      <c r="HX126" s="141"/>
      <c r="HY126" s="141"/>
      <c r="HZ126" s="141"/>
      <c r="IA126" s="141"/>
      <c r="IB126" s="141"/>
      <c r="IC126" s="141"/>
    </row>
    <row r="127" s="138" customFormat="1" ht="15" customHeight="1" spans="1:237">
      <c r="A127" s="149">
        <v>2011302</v>
      </c>
      <c r="B127" s="151" t="s">
        <v>63</v>
      </c>
      <c r="C127" s="128"/>
      <c r="D127" s="128"/>
      <c r="E127" s="147">
        <f t="shared" si="10"/>
        <v>0</v>
      </c>
      <c r="F127" s="148">
        <f t="shared" si="11"/>
        <v>0</v>
      </c>
      <c r="G127" s="128"/>
      <c r="HV127" s="141"/>
      <c r="HW127" s="141"/>
      <c r="HX127" s="141"/>
      <c r="HY127" s="141"/>
      <c r="HZ127" s="141"/>
      <c r="IA127" s="141"/>
      <c r="IB127" s="141"/>
      <c r="IC127" s="141"/>
    </row>
    <row r="128" s="138" customFormat="1" ht="15" customHeight="1" spans="1:237">
      <c r="A128" s="149">
        <v>2011303</v>
      </c>
      <c r="B128" s="151" t="s">
        <v>64</v>
      </c>
      <c r="C128" s="128"/>
      <c r="D128" s="128"/>
      <c r="E128" s="147">
        <f t="shared" si="10"/>
        <v>0</v>
      </c>
      <c r="F128" s="148">
        <f t="shared" si="11"/>
        <v>0</v>
      </c>
      <c r="G128" s="128"/>
      <c r="HV128" s="141"/>
      <c r="HW128" s="141"/>
      <c r="HX128" s="141"/>
      <c r="HY128" s="141"/>
      <c r="HZ128" s="141"/>
      <c r="IA128" s="141"/>
      <c r="IB128" s="141"/>
      <c r="IC128" s="141"/>
    </row>
    <row r="129" s="138" customFormat="1" ht="15" customHeight="1" spans="1:237">
      <c r="A129" s="149">
        <v>2011304</v>
      </c>
      <c r="B129" s="151" t="s">
        <v>137</v>
      </c>
      <c r="C129" s="128"/>
      <c r="D129" s="128"/>
      <c r="E129" s="147">
        <f t="shared" si="10"/>
        <v>0</v>
      </c>
      <c r="F129" s="148">
        <f t="shared" si="11"/>
        <v>0</v>
      </c>
      <c r="G129" s="128"/>
      <c r="HV129" s="141"/>
      <c r="HW129" s="141"/>
      <c r="HX129" s="141"/>
      <c r="HY129" s="141"/>
      <c r="HZ129" s="141"/>
      <c r="IA129" s="141"/>
      <c r="IB129" s="141"/>
      <c r="IC129" s="141"/>
    </row>
    <row r="130" s="138" customFormat="1" ht="15" customHeight="1" spans="1:237">
      <c r="A130" s="149">
        <v>2011305</v>
      </c>
      <c r="B130" s="151" t="s">
        <v>138</v>
      </c>
      <c r="C130" s="128"/>
      <c r="D130" s="128"/>
      <c r="E130" s="147">
        <f t="shared" si="10"/>
        <v>0</v>
      </c>
      <c r="F130" s="148">
        <f t="shared" si="11"/>
        <v>0</v>
      </c>
      <c r="G130" s="128"/>
      <c r="HV130" s="141"/>
      <c r="HW130" s="141"/>
      <c r="HX130" s="141"/>
      <c r="HY130" s="141"/>
      <c r="HZ130" s="141"/>
      <c r="IA130" s="141"/>
      <c r="IB130" s="141"/>
      <c r="IC130" s="141"/>
    </row>
    <row r="131" s="138" customFormat="1" ht="15" customHeight="1" spans="1:237">
      <c r="A131" s="149">
        <v>2011306</v>
      </c>
      <c r="B131" s="151" t="s">
        <v>139</v>
      </c>
      <c r="C131" s="128"/>
      <c r="D131" s="128"/>
      <c r="E131" s="147">
        <f t="shared" si="10"/>
        <v>0</v>
      </c>
      <c r="F131" s="148">
        <f t="shared" si="11"/>
        <v>0</v>
      </c>
      <c r="G131" s="128"/>
      <c r="HV131" s="141"/>
      <c r="HW131" s="141"/>
      <c r="HX131" s="141"/>
      <c r="HY131" s="141"/>
      <c r="HZ131" s="141"/>
      <c r="IA131" s="141"/>
      <c r="IB131" s="141"/>
      <c r="IC131" s="141"/>
    </row>
    <row r="132" s="138" customFormat="1" ht="15" customHeight="1" spans="1:237">
      <c r="A132" s="149">
        <v>2011307</v>
      </c>
      <c r="B132" s="151" t="s">
        <v>140</v>
      </c>
      <c r="C132" s="128"/>
      <c r="D132" s="128"/>
      <c r="E132" s="147">
        <f t="shared" si="10"/>
        <v>0</v>
      </c>
      <c r="F132" s="148">
        <f t="shared" si="11"/>
        <v>0</v>
      </c>
      <c r="G132" s="128"/>
      <c r="HV132" s="141"/>
      <c r="HW132" s="141"/>
      <c r="HX132" s="141"/>
      <c r="HY132" s="141"/>
      <c r="HZ132" s="141"/>
      <c r="IA132" s="141"/>
      <c r="IB132" s="141"/>
      <c r="IC132" s="141"/>
    </row>
    <row r="133" s="138" customFormat="1" ht="15" customHeight="1" spans="1:237">
      <c r="A133" s="149">
        <v>2011308</v>
      </c>
      <c r="B133" s="151" t="s">
        <v>141</v>
      </c>
      <c r="C133" s="128">
        <v>459</v>
      </c>
      <c r="D133" s="128">
        <v>152</v>
      </c>
      <c r="E133" s="147">
        <f t="shared" ref="E133:E196" si="18">D133-C133</f>
        <v>-307</v>
      </c>
      <c r="F133" s="148">
        <f t="shared" ref="F133:F196" si="19">IF(C133=0,,E133/C133*100)</f>
        <v>-66.8845315904139</v>
      </c>
      <c r="G133" s="128">
        <v>152</v>
      </c>
      <c r="HV133" s="141"/>
      <c r="HW133" s="141"/>
      <c r="HX133" s="141"/>
      <c r="HY133" s="141"/>
      <c r="HZ133" s="141"/>
      <c r="IA133" s="141"/>
      <c r="IB133" s="141"/>
      <c r="IC133" s="141"/>
    </row>
    <row r="134" s="138" customFormat="1" ht="15" customHeight="1" spans="1:237">
      <c r="A134" s="149">
        <v>2011350</v>
      </c>
      <c r="B134" s="151" t="s">
        <v>71</v>
      </c>
      <c r="C134" s="128"/>
      <c r="D134" s="128"/>
      <c r="E134" s="147">
        <f t="shared" si="18"/>
        <v>0</v>
      </c>
      <c r="F134" s="148">
        <f t="shared" si="19"/>
        <v>0</v>
      </c>
      <c r="G134" s="128"/>
      <c r="HV134" s="141"/>
      <c r="HW134" s="141"/>
      <c r="HX134" s="141"/>
      <c r="HY134" s="141"/>
      <c r="HZ134" s="141"/>
      <c r="IA134" s="141"/>
      <c r="IB134" s="141"/>
      <c r="IC134" s="141"/>
    </row>
    <row r="135" s="138" customFormat="1" ht="15" customHeight="1" spans="1:237">
      <c r="A135" s="149">
        <v>2011399</v>
      </c>
      <c r="B135" s="151" t="s">
        <v>142</v>
      </c>
      <c r="C135" s="128"/>
      <c r="D135" s="128"/>
      <c r="E135" s="147">
        <f t="shared" si="18"/>
        <v>0</v>
      </c>
      <c r="F135" s="148">
        <f t="shared" si="19"/>
        <v>0</v>
      </c>
      <c r="G135" s="128"/>
      <c r="HV135" s="141"/>
      <c r="HW135" s="141"/>
      <c r="HX135" s="141"/>
      <c r="HY135" s="141"/>
      <c r="HZ135" s="141"/>
      <c r="IA135" s="141"/>
      <c r="IB135" s="141"/>
      <c r="IC135" s="141"/>
    </row>
    <row r="136" s="138" customFormat="1" ht="15" customHeight="1" spans="1:237">
      <c r="A136" s="149">
        <v>20114</v>
      </c>
      <c r="B136" s="150" t="s">
        <v>143</v>
      </c>
      <c r="C136" s="132">
        <f t="shared" ref="C136:G136" si="20">SUM(C137:C148)</f>
        <v>0</v>
      </c>
      <c r="D136" s="132">
        <f t="shared" si="20"/>
        <v>0</v>
      </c>
      <c r="E136" s="147">
        <f t="shared" si="18"/>
        <v>0</v>
      </c>
      <c r="F136" s="148">
        <f t="shared" si="19"/>
        <v>0</v>
      </c>
      <c r="G136" s="132">
        <f t="shared" si="20"/>
        <v>0</v>
      </c>
      <c r="HV136" s="141"/>
      <c r="HW136" s="141"/>
      <c r="HX136" s="141"/>
      <c r="HY136" s="141"/>
      <c r="HZ136" s="141"/>
      <c r="IA136" s="141"/>
      <c r="IB136" s="141"/>
      <c r="IC136" s="141"/>
    </row>
    <row r="137" s="138" customFormat="1" ht="15" customHeight="1" spans="1:237">
      <c r="A137" s="149">
        <v>2011401</v>
      </c>
      <c r="B137" s="151" t="s">
        <v>62</v>
      </c>
      <c r="C137" s="128"/>
      <c r="D137" s="128"/>
      <c r="E137" s="147">
        <f t="shared" si="18"/>
        <v>0</v>
      </c>
      <c r="F137" s="148">
        <f t="shared" si="19"/>
        <v>0</v>
      </c>
      <c r="G137" s="128"/>
      <c r="HV137" s="141"/>
      <c r="HW137" s="141"/>
      <c r="HX137" s="141"/>
      <c r="HY137" s="141"/>
      <c r="HZ137" s="141"/>
      <c r="IA137" s="141"/>
      <c r="IB137" s="141"/>
      <c r="IC137" s="141"/>
    </row>
    <row r="138" s="138" customFormat="1" ht="15" customHeight="1" spans="1:237">
      <c r="A138" s="149">
        <v>2011402</v>
      </c>
      <c r="B138" s="151" t="s">
        <v>63</v>
      </c>
      <c r="C138" s="128"/>
      <c r="D138" s="128"/>
      <c r="E138" s="147">
        <f t="shared" si="18"/>
        <v>0</v>
      </c>
      <c r="F138" s="148">
        <f t="shared" si="19"/>
        <v>0</v>
      </c>
      <c r="G138" s="128"/>
      <c r="HV138" s="141"/>
      <c r="HW138" s="141"/>
      <c r="HX138" s="141"/>
      <c r="HY138" s="141"/>
      <c r="HZ138" s="141"/>
      <c r="IA138" s="141"/>
      <c r="IB138" s="141"/>
      <c r="IC138" s="141"/>
    </row>
    <row r="139" s="138" customFormat="1" ht="15" customHeight="1" spans="1:237">
      <c r="A139" s="149">
        <v>2011403</v>
      </c>
      <c r="B139" s="151" t="s">
        <v>64</v>
      </c>
      <c r="C139" s="128"/>
      <c r="D139" s="128"/>
      <c r="E139" s="147">
        <f t="shared" si="18"/>
        <v>0</v>
      </c>
      <c r="F139" s="148">
        <f t="shared" si="19"/>
        <v>0</v>
      </c>
      <c r="G139" s="128"/>
      <c r="HV139" s="141"/>
      <c r="HW139" s="141"/>
      <c r="HX139" s="141"/>
      <c r="HY139" s="141"/>
      <c r="HZ139" s="141"/>
      <c r="IA139" s="141"/>
      <c r="IB139" s="141"/>
      <c r="IC139" s="141"/>
    </row>
    <row r="140" s="138" customFormat="1" ht="15" customHeight="1" spans="1:237">
      <c r="A140" s="149">
        <v>2011404</v>
      </c>
      <c r="B140" s="151" t="s">
        <v>144</v>
      </c>
      <c r="C140" s="128"/>
      <c r="D140" s="128"/>
      <c r="E140" s="147">
        <f t="shared" si="18"/>
        <v>0</v>
      </c>
      <c r="F140" s="148">
        <f t="shared" si="19"/>
        <v>0</v>
      </c>
      <c r="G140" s="128"/>
      <c r="HV140" s="141"/>
      <c r="HW140" s="141"/>
      <c r="HX140" s="141"/>
      <c r="HY140" s="141"/>
      <c r="HZ140" s="141"/>
      <c r="IA140" s="141"/>
      <c r="IB140" s="141"/>
      <c r="IC140" s="141"/>
    </row>
    <row r="141" s="138" customFormat="1" ht="15" customHeight="1" spans="1:237">
      <c r="A141" s="149">
        <v>2011405</v>
      </c>
      <c r="B141" s="151" t="s">
        <v>145</v>
      </c>
      <c r="C141" s="128"/>
      <c r="D141" s="128"/>
      <c r="E141" s="147">
        <f t="shared" si="18"/>
        <v>0</v>
      </c>
      <c r="F141" s="148">
        <f t="shared" si="19"/>
        <v>0</v>
      </c>
      <c r="G141" s="128"/>
      <c r="HV141" s="141"/>
      <c r="HW141" s="141"/>
      <c r="HX141" s="141"/>
      <c r="HY141" s="141"/>
      <c r="HZ141" s="141"/>
      <c r="IA141" s="141"/>
      <c r="IB141" s="141"/>
      <c r="IC141" s="141"/>
    </row>
    <row r="142" s="138" customFormat="1" ht="15" customHeight="1" spans="1:237">
      <c r="A142" s="149">
        <v>2011406</v>
      </c>
      <c r="B142" s="151" t="s">
        <v>146</v>
      </c>
      <c r="C142" s="128"/>
      <c r="D142" s="128"/>
      <c r="E142" s="147">
        <f t="shared" si="18"/>
        <v>0</v>
      </c>
      <c r="F142" s="148">
        <f t="shared" si="19"/>
        <v>0</v>
      </c>
      <c r="G142" s="128"/>
      <c r="HV142" s="141"/>
      <c r="HW142" s="141"/>
      <c r="HX142" s="141"/>
      <c r="HY142" s="141"/>
      <c r="HZ142" s="141"/>
      <c r="IA142" s="141"/>
      <c r="IB142" s="141"/>
      <c r="IC142" s="141"/>
    </row>
    <row r="143" s="138" customFormat="1" ht="15" customHeight="1" spans="1:237">
      <c r="A143" s="149">
        <v>2011408</v>
      </c>
      <c r="B143" s="151" t="s">
        <v>147</v>
      </c>
      <c r="C143" s="128"/>
      <c r="D143" s="128"/>
      <c r="E143" s="147">
        <f t="shared" si="18"/>
        <v>0</v>
      </c>
      <c r="F143" s="148">
        <f t="shared" si="19"/>
        <v>0</v>
      </c>
      <c r="G143" s="128"/>
      <c r="HV143" s="141"/>
      <c r="HW143" s="141"/>
      <c r="HX143" s="141"/>
      <c r="HY143" s="141"/>
      <c r="HZ143" s="141"/>
      <c r="IA143" s="141"/>
      <c r="IB143" s="141"/>
      <c r="IC143" s="141"/>
    </row>
    <row r="144" s="138" customFormat="1" ht="15" customHeight="1" spans="1:237">
      <c r="A144" s="149">
        <v>2011409</v>
      </c>
      <c r="B144" s="151" t="s">
        <v>148</v>
      </c>
      <c r="C144" s="128"/>
      <c r="D144" s="128"/>
      <c r="E144" s="147">
        <f t="shared" si="18"/>
        <v>0</v>
      </c>
      <c r="F144" s="148">
        <f t="shared" si="19"/>
        <v>0</v>
      </c>
      <c r="G144" s="128"/>
      <c r="HV144" s="141"/>
      <c r="HW144" s="141"/>
      <c r="HX144" s="141"/>
      <c r="HY144" s="141"/>
      <c r="HZ144" s="141"/>
      <c r="IA144" s="141"/>
      <c r="IB144" s="141"/>
      <c r="IC144" s="141"/>
    </row>
    <row r="145" s="138" customFormat="1" ht="15" customHeight="1" spans="1:237">
      <c r="A145" s="149">
        <v>2011410</v>
      </c>
      <c r="B145" s="151" t="s">
        <v>149</v>
      </c>
      <c r="C145" s="128"/>
      <c r="D145" s="128"/>
      <c r="E145" s="147">
        <f t="shared" si="18"/>
        <v>0</v>
      </c>
      <c r="F145" s="148">
        <f t="shared" si="19"/>
        <v>0</v>
      </c>
      <c r="G145" s="128"/>
      <c r="HV145" s="141"/>
      <c r="HW145" s="141"/>
      <c r="HX145" s="141"/>
      <c r="HY145" s="141"/>
      <c r="HZ145" s="141"/>
      <c r="IA145" s="141"/>
      <c r="IB145" s="141"/>
      <c r="IC145" s="141"/>
    </row>
    <row r="146" s="138" customFormat="1" ht="15" customHeight="1" spans="1:237">
      <c r="A146" s="149">
        <v>2011411</v>
      </c>
      <c r="B146" s="151" t="s">
        <v>150</v>
      </c>
      <c r="C146" s="128"/>
      <c r="D146" s="128"/>
      <c r="E146" s="147">
        <f t="shared" si="18"/>
        <v>0</v>
      </c>
      <c r="F146" s="148">
        <f t="shared" si="19"/>
        <v>0</v>
      </c>
      <c r="G146" s="128"/>
      <c r="HV146" s="141"/>
      <c r="HW146" s="141"/>
      <c r="HX146" s="141"/>
      <c r="HY146" s="141"/>
      <c r="HZ146" s="141"/>
      <c r="IA146" s="141"/>
      <c r="IB146" s="141"/>
      <c r="IC146" s="141"/>
    </row>
    <row r="147" s="138" customFormat="1" ht="15" customHeight="1" spans="1:237">
      <c r="A147" s="149">
        <v>2011450</v>
      </c>
      <c r="B147" s="151" t="s">
        <v>71</v>
      </c>
      <c r="C147" s="128"/>
      <c r="D147" s="128"/>
      <c r="E147" s="147">
        <f t="shared" si="18"/>
        <v>0</v>
      </c>
      <c r="F147" s="148">
        <f t="shared" si="19"/>
        <v>0</v>
      </c>
      <c r="G147" s="128"/>
      <c r="HV147" s="141"/>
      <c r="HW147" s="141"/>
      <c r="HX147" s="141"/>
      <c r="HY147" s="141"/>
      <c r="HZ147" s="141"/>
      <c r="IA147" s="141"/>
      <c r="IB147" s="141"/>
      <c r="IC147" s="141"/>
    </row>
    <row r="148" s="138" customFormat="1" ht="15" customHeight="1" spans="1:237">
      <c r="A148" s="149">
        <v>2011499</v>
      </c>
      <c r="B148" s="151" t="s">
        <v>151</v>
      </c>
      <c r="C148" s="128"/>
      <c r="D148" s="128"/>
      <c r="E148" s="147">
        <f t="shared" si="18"/>
        <v>0</v>
      </c>
      <c r="F148" s="148">
        <f t="shared" si="19"/>
        <v>0</v>
      </c>
      <c r="G148" s="128"/>
      <c r="HV148" s="141"/>
      <c r="HW148" s="141"/>
      <c r="HX148" s="141"/>
      <c r="HY148" s="141"/>
      <c r="HZ148" s="141"/>
      <c r="IA148" s="141"/>
      <c r="IB148" s="141"/>
      <c r="IC148" s="141"/>
    </row>
    <row r="149" s="138" customFormat="1" ht="15" customHeight="1" spans="1:237">
      <c r="A149" s="149">
        <v>20123</v>
      </c>
      <c r="B149" s="150" t="s">
        <v>152</v>
      </c>
      <c r="C149" s="132">
        <f t="shared" ref="C149:G149" si="21">SUM(C150:C155)</f>
        <v>46</v>
      </c>
      <c r="D149" s="132">
        <f t="shared" si="21"/>
        <v>39</v>
      </c>
      <c r="E149" s="147">
        <f t="shared" si="18"/>
        <v>-7</v>
      </c>
      <c r="F149" s="148">
        <f t="shared" si="19"/>
        <v>-15.2173913043478</v>
      </c>
      <c r="G149" s="132">
        <f t="shared" si="21"/>
        <v>39</v>
      </c>
      <c r="HV149" s="141"/>
      <c r="HW149" s="141"/>
      <c r="HX149" s="141"/>
      <c r="HY149" s="141"/>
      <c r="HZ149" s="141"/>
      <c r="IA149" s="141"/>
      <c r="IB149" s="141"/>
      <c r="IC149" s="141"/>
    </row>
    <row r="150" s="138" customFormat="1" ht="15" customHeight="1" spans="1:237">
      <c r="A150" s="149">
        <v>2012301</v>
      </c>
      <c r="B150" s="151" t="s">
        <v>62</v>
      </c>
      <c r="C150" s="128">
        <v>34</v>
      </c>
      <c r="D150" s="128">
        <v>28</v>
      </c>
      <c r="E150" s="147">
        <f t="shared" si="18"/>
        <v>-6</v>
      </c>
      <c r="F150" s="148">
        <f t="shared" si="19"/>
        <v>-17.6470588235294</v>
      </c>
      <c r="G150" s="128">
        <v>28</v>
      </c>
      <c r="HV150" s="141"/>
      <c r="HW150" s="141"/>
      <c r="HX150" s="141"/>
      <c r="HY150" s="141"/>
      <c r="HZ150" s="141"/>
      <c r="IA150" s="141"/>
      <c r="IB150" s="141"/>
      <c r="IC150" s="141"/>
    </row>
    <row r="151" s="138" customFormat="1" ht="15" customHeight="1" spans="1:237">
      <c r="A151" s="149">
        <v>2012302</v>
      </c>
      <c r="B151" s="151" t="s">
        <v>63</v>
      </c>
      <c r="C151" s="128">
        <v>10</v>
      </c>
      <c r="D151" s="128">
        <v>9</v>
      </c>
      <c r="E151" s="147">
        <f t="shared" si="18"/>
        <v>-1</v>
      </c>
      <c r="F151" s="148">
        <f t="shared" si="19"/>
        <v>-10</v>
      </c>
      <c r="G151" s="128">
        <v>9</v>
      </c>
      <c r="HV151" s="141"/>
      <c r="HW151" s="141"/>
      <c r="HX151" s="141"/>
      <c r="HY151" s="141"/>
      <c r="HZ151" s="141"/>
      <c r="IA151" s="141"/>
      <c r="IB151" s="141"/>
      <c r="IC151" s="141"/>
    </row>
    <row r="152" s="138" customFormat="1" ht="15" customHeight="1" spans="1:237">
      <c r="A152" s="149">
        <v>2012303</v>
      </c>
      <c r="B152" s="151" t="s">
        <v>64</v>
      </c>
      <c r="C152" s="128">
        <v>2</v>
      </c>
      <c r="D152" s="128"/>
      <c r="E152" s="147">
        <f t="shared" si="18"/>
        <v>-2</v>
      </c>
      <c r="F152" s="148">
        <f t="shared" si="19"/>
        <v>-100</v>
      </c>
      <c r="G152" s="128"/>
      <c r="HV152" s="141"/>
      <c r="HW152" s="141"/>
      <c r="HX152" s="141"/>
      <c r="HY152" s="141"/>
      <c r="HZ152" s="141"/>
      <c r="IA152" s="141"/>
      <c r="IB152" s="141"/>
      <c r="IC152" s="141"/>
    </row>
    <row r="153" s="138" customFormat="1" ht="15" customHeight="1" spans="1:237">
      <c r="A153" s="149">
        <v>2012304</v>
      </c>
      <c r="B153" s="151" t="s">
        <v>153</v>
      </c>
      <c r="C153" s="128"/>
      <c r="D153" s="128"/>
      <c r="E153" s="147">
        <f t="shared" si="18"/>
        <v>0</v>
      </c>
      <c r="F153" s="148">
        <f t="shared" si="19"/>
        <v>0</v>
      </c>
      <c r="G153" s="128"/>
      <c r="HV153" s="141"/>
      <c r="HW153" s="141"/>
      <c r="HX153" s="141"/>
      <c r="HY153" s="141"/>
      <c r="HZ153" s="141"/>
      <c r="IA153" s="141"/>
      <c r="IB153" s="141"/>
      <c r="IC153" s="141"/>
    </row>
    <row r="154" s="138" customFormat="1" ht="15" customHeight="1" spans="1:237">
      <c r="A154" s="149">
        <v>2012350</v>
      </c>
      <c r="B154" s="151" t="s">
        <v>71</v>
      </c>
      <c r="C154" s="128"/>
      <c r="D154" s="128"/>
      <c r="E154" s="147">
        <f t="shared" si="18"/>
        <v>0</v>
      </c>
      <c r="F154" s="148">
        <f t="shared" si="19"/>
        <v>0</v>
      </c>
      <c r="G154" s="128"/>
      <c r="HV154" s="141"/>
      <c r="HW154" s="141"/>
      <c r="HX154" s="141"/>
      <c r="HY154" s="141"/>
      <c r="HZ154" s="141"/>
      <c r="IA154" s="141"/>
      <c r="IB154" s="141"/>
      <c r="IC154" s="141"/>
    </row>
    <row r="155" s="138" customFormat="1" ht="15" customHeight="1" spans="1:237">
      <c r="A155" s="149">
        <v>2012399</v>
      </c>
      <c r="B155" s="151" t="s">
        <v>154</v>
      </c>
      <c r="C155" s="128"/>
      <c r="D155" s="128">
        <v>2</v>
      </c>
      <c r="E155" s="147">
        <f t="shared" si="18"/>
        <v>2</v>
      </c>
      <c r="F155" s="148">
        <f t="shared" si="19"/>
        <v>0</v>
      </c>
      <c r="G155" s="128">
        <v>2</v>
      </c>
      <c r="HV155" s="141"/>
      <c r="HW155" s="141"/>
      <c r="HX155" s="141"/>
      <c r="HY155" s="141"/>
      <c r="HZ155" s="141"/>
      <c r="IA155" s="141"/>
      <c r="IB155" s="141"/>
      <c r="IC155" s="141"/>
    </row>
    <row r="156" s="138" customFormat="1" ht="15" customHeight="1" spans="1:237">
      <c r="A156" s="149">
        <v>20125</v>
      </c>
      <c r="B156" s="150" t="s">
        <v>155</v>
      </c>
      <c r="C156" s="132">
        <f t="shared" ref="C156:G156" si="22">SUM(C157:C163)</f>
        <v>0</v>
      </c>
      <c r="D156" s="132">
        <f t="shared" si="22"/>
        <v>0</v>
      </c>
      <c r="E156" s="147">
        <f t="shared" si="18"/>
        <v>0</v>
      </c>
      <c r="F156" s="148">
        <f t="shared" si="19"/>
        <v>0</v>
      </c>
      <c r="G156" s="132">
        <f t="shared" si="22"/>
        <v>0</v>
      </c>
      <c r="HV156" s="141"/>
      <c r="HW156" s="141"/>
      <c r="HX156" s="141"/>
      <c r="HY156" s="141"/>
      <c r="HZ156" s="141"/>
      <c r="IA156" s="141"/>
      <c r="IB156" s="141"/>
      <c r="IC156" s="141"/>
    </row>
    <row r="157" s="138" customFormat="1" ht="15" customHeight="1" spans="1:237">
      <c r="A157" s="149">
        <v>2012501</v>
      </c>
      <c r="B157" s="151" t="s">
        <v>62</v>
      </c>
      <c r="C157" s="128"/>
      <c r="D157" s="128"/>
      <c r="E157" s="147">
        <f t="shared" si="18"/>
        <v>0</v>
      </c>
      <c r="F157" s="148">
        <f t="shared" si="19"/>
        <v>0</v>
      </c>
      <c r="G157" s="128"/>
      <c r="HV157" s="141"/>
      <c r="HW157" s="141"/>
      <c r="HX157" s="141"/>
      <c r="HY157" s="141"/>
      <c r="HZ157" s="141"/>
      <c r="IA157" s="141"/>
      <c r="IB157" s="141"/>
      <c r="IC157" s="141"/>
    </row>
    <row r="158" s="138" customFormat="1" ht="15" customHeight="1" spans="1:237">
      <c r="A158" s="149">
        <v>2012502</v>
      </c>
      <c r="B158" s="151" t="s">
        <v>63</v>
      </c>
      <c r="C158" s="128"/>
      <c r="D158" s="128"/>
      <c r="E158" s="147">
        <f t="shared" si="18"/>
        <v>0</v>
      </c>
      <c r="F158" s="148">
        <f t="shared" si="19"/>
        <v>0</v>
      </c>
      <c r="G158" s="128"/>
      <c r="HV158" s="141"/>
      <c r="HW158" s="141"/>
      <c r="HX158" s="141"/>
      <c r="HY158" s="141"/>
      <c r="HZ158" s="141"/>
      <c r="IA158" s="141"/>
      <c r="IB158" s="141"/>
      <c r="IC158" s="141"/>
    </row>
    <row r="159" s="138" customFormat="1" ht="15" customHeight="1" spans="1:237">
      <c r="A159" s="149">
        <v>2012503</v>
      </c>
      <c r="B159" s="151" t="s">
        <v>64</v>
      </c>
      <c r="C159" s="128"/>
      <c r="D159" s="128"/>
      <c r="E159" s="147">
        <f t="shared" si="18"/>
        <v>0</v>
      </c>
      <c r="F159" s="148">
        <f t="shared" si="19"/>
        <v>0</v>
      </c>
      <c r="G159" s="128"/>
      <c r="HV159" s="141"/>
      <c r="HW159" s="141"/>
      <c r="HX159" s="141"/>
      <c r="HY159" s="141"/>
      <c r="HZ159" s="141"/>
      <c r="IA159" s="141"/>
      <c r="IB159" s="141"/>
      <c r="IC159" s="141"/>
    </row>
    <row r="160" s="138" customFormat="1" ht="15" customHeight="1" spans="1:237">
      <c r="A160" s="149">
        <v>2012504</v>
      </c>
      <c r="B160" s="151" t="s">
        <v>156</v>
      </c>
      <c r="C160" s="128"/>
      <c r="D160" s="128"/>
      <c r="E160" s="147">
        <f t="shared" si="18"/>
        <v>0</v>
      </c>
      <c r="F160" s="148">
        <f t="shared" si="19"/>
        <v>0</v>
      </c>
      <c r="G160" s="128"/>
      <c r="HV160" s="141"/>
      <c r="HW160" s="141"/>
      <c r="HX160" s="141"/>
      <c r="HY160" s="141"/>
      <c r="HZ160" s="141"/>
      <c r="IA160" s="141"/>
      <c r="IB160" s="141"/>
      <c r="IC160" s="141"/>
    </row>
    <row r="161" s="138" customFormat="1" ht="15" customHeight="1" spans="1:237">
      <c r="A161" s="149">
        <v>2012505</v>
      </c>
      <c r="B161" s="151" t="s">
        <v>157</v>
      </c>
      <c r="C161" s="128"/>
      <c r="D161" s="128"/>
      <c r="E161" s="147">
        <f t="shared" si="18"/>
        <v>0</v>
      </c>
      <c r="F161" s="148">
        <f t="shared" si="19"/>
        <v>0</v>
      </c>
      <c r="G161" s="128"/>
      <c r="HV161" s="141"/>
      <c r="HW161" s="141"/>
      <c r="HX161" s="141"/>
      <c r="HY161" s="141"/>
      <c r="HZ161" s="141"/>
      <c r="IA161" s="141"/>
      <c r="IB161" s="141"/>
      <c r="IC161" s="141"/>
    </row>
    <row r="162" s="138" customFormat="1" ht="15" customHeight="1" spans="1:237">
      <c r="A162" s="149">
        <v>2012550</v>
      </c>
      <c r="B162" s="151" t="s">
        <v>71</v>
      </c>
      <c r="C162" s="128"/>
      <c r="D162" s="128"/>
      <c r="E162" s="147">
        <f t="shared" si="18"/>
        <v>0</v>
      </c>
      <c r="F162" s="148">
        <f t="shared" si="19"/>
        <v>0</v>
      </c>
      <c r="G162" s="128"/>
      <c r="HV162" s="141"/>
      <c r="HW162" s="141"/>
      <c r="HX162" s="141"/>
      <c r="HY162" s="141"/>
      <c r="HZ162" s="141"/>
      <c r="IA162" s="141"/>
      <c r="IB162" s="141"/>
      <c r="IC162" s="141"/>
    </row>
    <row r="163" s="138" customFormat="1" ht="15" customHeight="1" spans="1:237">
      <c r="A163" s="149">
        <v>2012599</v>
      </c>
      <c r="B163" s="151" t="s">
        <v>158</v>
      </c>
      <c r="C163" s="128"/>
      <c r="D163" s="128"/>
      <c r="E163" s="147">
        <f t="shared" si="18"/>
        <v>0</v>
      </c>
      <c r="F163" s="148">
        <f t="shared" si="19"/>
        <v>0</v>
      </c>
      <c r="G163" s="128"/>
      <c r="HV163" s="141"/>
      <c r="HW163" s="141"/>
      <c r="HX163" s="141"/>
      <c r="HY163" s="141"/>
      <c r="HZ163" s="141"/>
      <c r="IA163" s="141"/>
      <c r="IB163" s="141"/>
      <c r="IC163" s="141"/>
    </row>
    <row r="164" s="138" customFormat="1" ht="15" customHeight="1" spans="1:237">
      <c r="A164" s="149">
        <v>20126</v>
      </c>
      <c r="B164" s="150" t="s">
        <v>159</v>
      </c>
      <c r="C164" s="132">
        <f t="shared" ref="C164:G164" si="23">SUM(C165:C169)</f>
        <v>67</v>
      </c>
      <c r="D164" s="132">
        <f t="shared" si="23"/>
        <v>60</v>
      </c>
      <c r="E164" s="147">
        <f t="shared" si="18"/>
        <v>-7</v>
      </c>
      <c r="F164" s="148">
        <f t="shared" si="19"/>
        <v>-10.4477611940298</v>
      </c>
      <c r="G164" s="132">
        <f t="shared" si="23"/>
        <v>60</v>
      </c>
      <c r="HV164" s="141"/>
      <c r="HW164" s="141"/>
      <c r="HX164" s="141"/>
      <c r="HY164" s="141"/>
      <c r="HZ164" s="141"/>
      <c r="IA164" s="141"/>
      <c r="IB164" s="141"/>
      <c r="IC164" s="141"/>
    </row>
    <row r="165" s="138" customFormat="1" ht="15" customHeight="1" spans="1:237">
      <c r="A165" s="149">
        <v>2012601</v>
      </c>
      <c r="B165" s="151" t="s">
        <v>62</v>
      </c>
      <c r="C165" s="128"/>
      <c r="D165" s="128"/>
      <c r="E165" s="147">
        <f t="shared" si="18"/>
        <v>0</v>
      </c>
      <c r="F165" s="148">
        <f t="shared" si="19"/>
        <v>0</v>
      </c>
      <c r="G165" s="128"/>
      <c r="HV165" s="141"/>
      <c r="HW165" s="141"/>
      <c r="HX165" s="141"/>
      <c r="HY165" s="141"/>
      <c r="HZ165" s="141"/>
      <c r="IA165" s="141"/>
      <c r="IB165" s="141"/>
      <c r="IC165" s="141"/>
    </row>
    <row r="166" s="138" customFormat="1" ht="15" customHeight="1" spans="1:237">
      <c r="A166" s="149">
        <v>2012602</v>
      </c>
      <c r="B166" s="151" t="s">
        <v>63</v>
      </c>
      <c r="C166" s="128">
        <v>9</v>
      </c>
      <c r="D166" s="128"/>
      <c r="E166" s="147">
        <f t="shared" si="18"/>
        <v>-9</v>
      </c>
      <c r="F166" s="148">
        <f t="shared" si="19"/>
        <v>-100</v>
      </c>
      <c r="G166" s="128"/>
      <c r="HV166" s="141"/>
      <c r="HW166" s="141"/>
      <c r="HX166" s="141"/>
      <c r="HY166" s="141"/>
      <c r="HZ166" s="141"/>
      <c r="IA166" s="141"/>
      <c r="IB166" s="141"/>
      <c r="IC166" s="141"/>
    </row>
    <row r="167" s="138" customFormat="1" ht="15" customHeight="1" spans="1:237">
      <c r="A167" s="149">
        <v>2012603</v>
      </c>
      <c r="B167" s="151" t="s">
        <v>64</v>
      </c>
      <c r="C167" s="128"/>
      <c r="D167" s="128"/>
      <c r="E167" s="147">
        <f t="shared" si="18"/>
        <v>0</v>
      </c>
      <c r="F167" s="148">
        <f t="shared" si="19"/>
        <v>0</v>
      </c>
      <c r="G167" s="128"/>
      <c r="HV167" s="141"/>
      <c r="HW167" s="141"/>
      <c r="HX167" s="141"/>
      <c r="HY167" s="141"/>
      <c r="HZ167" s="141"/>
      <c r="IA167" s="141"/>
      <c r="IB167" s="141"/>
      <c r="IC167" s="141"/>
    </row>
    <row r="168" s="138" customFormat="1" ht="15" customHeight="1" spans="1:237">
      <c r="A168" s="149">
        <v>2012604</v>
      </c>
      <c r="B168" s="151" t="s">
        <v>160</v>
      </c>
      <c r="C168" s="128">
        <v>58</v>
      </c>
      <c r="D168" s="128">
        <v>60</v>
      </c>
      <c r="E168" s="147">
        <f t="shared" si="18"/>
        <v>2</v>
      </c>
      <c r="F168" s="148">
        <f t="shared" si="19"/>
        <v>3.44827586206897</v>
      </c>
      <c r="G168" s="128">
        <v>60</v>
      </c>
      <c r="HV168" s="141"/>
      <c r="HW168" s="141"/>
      <c r="HX168" s="141"/>
      <c r="HY168" s="141"/>
      <c r="HZ168" s="141"/>
      <c r="IA168" s="141"/>
      <c r="IB168" s="141"/>
      <c r="IC168" s="141"/>
    </row>
    <row r="169" s="138" customFormat="1" ht="15" customHeight="1" spans="1:237">
      <c r="A169" s="149">
        <v>2012699</v>
      </c>
      <c r="B169" s="151" t="s">
        <v>161</v>
      </c>
      <c r="C169" s="128"/>
      <c r="D169" s="128"/>
      <c r="E169" s="147">
        <f t="shared" si="18"/>
        <v>0</v>
      </c>
      <c r="F169" s="148">
        <f t="shared" si="19"/>
        <v>0</v>
      </c>
      <c r="G169" s="128"/>
      <c r="HV169" s="141"/>
      <c r="HW169" s="141"/>
      <c r="HX169" s="141"/>
      <c r="HY169" s="141"/>
      <c r="HZ169" s="141"/>
      <c r="IA169" s="141"/>
      <c r="IB169" s="141"/>
      <c r="IC169" s="141"/>
    </row>
    <row r="170" s="138" customFormat="1" ht="15" customHeight="1" spans="1:237">
      <c r="A170" s="149">
        <v>20128</v>
      </c>
      <c r="B170" s="150" t="s">
        <v>162</v>
      </c>
      <c r="C170" s="132">
        <f t="shared" ref="C170:G170" si="24">SUM(C171:C176)</f>
        <v>42</v>
      </c>
      <c r="D170" s="132">
        <f t="shared" si="24"/>
        <v>50</v>
      </c>
      <c r="E170" s="147">
        <f t="shared" si="18"/>
        <v>8</v>
      </c>
      <c r="F170" s="148">
        <f t="shared" si="19"/>
        <v>19.047619047619</v>
      </c>
      <c r="G170" s="132">
        <f t="shared" si="24"/>
        <v>50</v>
      </c>
      <c r="HV170" s="141"/>
      <c r="HW170" s="141"/>
      <c r="HX170" s="141"/>
      <c r="HY170" s="141"/>
      <c r="HZ170" s="141"/>
      <c r="IA170" s="141"/>
      <c r="IB170" s="141"/>
      <c r="IC170" s="141"/>
    </row>
    <row r="171" s="138" customFormat="1" ht="15" customHeight="1" spans="1:237">
      <c r="A171" s="149">
        <v>2012801</v>
      </c>
      <c r="B171" s="151" t="s">
        <v>62</v>
      </c>
      <c r="C171" s="128">
        <v>37</v>
      </c>
      <c r="D171" s="128">
        <v>46</v>
      </c>
      <c r="E171" s="147">
        <f t="shared" si="18"/>
        <v>9</v>
      </c>
      <c r="F171" s="148">
        <f t="shared" si="19"/>
        <v>24.3243243243243</v>
      </c>
      <c r="G171" s="128">
        <v>46</v>
      </c>
      <c r="HV171" s="141"/>
      <c r="HW171" s="141"/>
      <c r="HX171" s="141"/>
      <c r="HY171" s="141"/>
      <c r="HZ171" s="141"/>
      <c r="IA171" s="141"/>
      <c r="IB171" s="141"/>
      <c r="IC171" s="141"/>
    </row>
    <row r="172" s="138" customFormat="1" ht="15" customHeight="1" spans="1:237">
      <c r="A172" s="149">
        <v>2012802</v>
      </c>
      <c r="B172" s="151" t="s">
        <v>63</v>
      </c>
      <c r="C172" s="128">
        <v>5</v>
      </c>
      <c r="D172" s="128">
        <v>4</v>
      </c>
      <c r="E172" s="147">
        <f t="shared" si="18"/>
        <v>-1</v>
      </c>
      <c r="F172" s="148">
        <f t="shared" si="19"/>
        <v>-20</v>
      </c>
      <c r="G172" s="128">
        <v>4</v>
      </c>
      <c r="HV172" s="141"/>
      <c r="HW172" s="141"/>
      <c r="HX172" s="141"/>
      <c r="HY172" s="141"/>
      <c r="HZ172" s="141"/>
      <c r="IA172" s="141"/>
      <c r="IB172" s="141"/>
      <c r="IC172" s="141"/>
    </row>
    <row r="173" s="138" customFormat="1" ht="15" customHeight="1" spans="1:237">
      <c r="A173" s="149">
        <v>2012803</v>
      </c>
      <c r="B173" s="151" t="s">
        <v>64</v>
      </c>
      <c r="C173" s="128"/>
      <c r="D173" s="128"/>
      <c r="E173" s="147">
        <f t="shared" si="18"/>
        <v>0</v>
      </c>
      <c r="F173" s="148">
        <f t="shared" si="19"/>
        <v>0</v>
      </c>
      <c r="G173" s="128"/>
      <c r="HV173" s="141"/>
      <c r="HW173" s="141"/>
      <c r="HX173" s="141"/>
      <c r="HY173" s="141"/>
      <c r="HZ173" s="141"/>
      <c r="IA173" s="141"/>
      <c r="IB173" s="141"/>
      <c r="IC173" s="141"/>
    </row>
    <row r="174" s="138" customFormat="1" ht="15" customHeight="1" spans="1:237">
      <c r="A174" s="149">
        <v>2012804</v>
      </c>
      <c r="B174" s="151" t="s">
        <v>76</v>
      </c>
      <c r="C174" s="128"/>
      <c r="D174" s="128"/>
      <c r="E174" s="147">
        <f t="shared" si="18"/>
        <v>0</v>
      </c>
      <c r="F174" s="148">
        <f t="shared" si="19"/>
        <v>0</v>
      </c>
      <c r="G174" s="128"/>
      <c r="HV174" s="141"/>
      <c r="HW174" s="141"/>
      <c r="HX174" s="141"/>
      <c r="HY174" s="141"/>
      <c r="HZ174" s="141"/>
      <c r="IA174" s="141"/>
      <c r="IB174" s="141"/>
      <c r="IC174" s="141"/>
    </row>
    <row r="175" s="138" customFormat="1" ht="15" customHeight="1" spans="1:237">
      <c r="A175" s="149">
        <v>2012850</v>
      </c>
      <c r="B175" s="151" t="s">
        <v>71</v>
      </c>
      <c r="C175" s="128"/>
      <c r="D175" s="128"/>
      <c r="E175" s="147">
        <f t="shared" si="18"/>
        <v>0</v>
      </c>
      <c r="F175" s="148">
        <f t="shared" si="19"/>
        <v>0</v>
      </c>
      <c r="G175" s="128"/>
      <c r="HV175" s="141"/>
      <c r="HW175" s="141"/>
      <c r="HX175" s="141"/>
      <c r="HY175" s="141"/>
      <c r="HZ175" s="141"/>
      <c r="IA175" s="141"/>
      <c r="IB175" s="141"/>
      <c r="IC175" s="141"/>
    </row>
    <row r="176" s="138" customFormat="1" ht="15" customHeight="1" spans="1:237">
      <c r="A176" s="149">
        <v>2012899</v>
      </c>
      <c r="B176" s="151" t="s">
        <v>163</v>
      </c>
      <c r="C176" s="128"/>
      <c r="D176" s="128"/>
      <c r="E176" s="147">
        <f t="shared" si="18"/>
        <v>0</v>
      </c>
      <c r="F176" s="148">
        <f t="shared" si="19"/>
        <v>0</v>
      </c>
      <c r="G176" s="128"/>
      <c r="HV176" s="141"/>
      <c r="HW176" s="141"/>
      <c r="HX176" s="141"/>
      <c r="HY176" s="141"/>
      <c r="HZ176" s="141"/>
      <c r="IA176" s="141"/>
      <c r="IB176" s="141"/>
      <c r="IC176" s="141"/>
    </row>
    <row r="177" s="138" customFormat="1" ht="15" customHeight="1" spans="1:237">
      <c r="A177" s="149">
        <v>20129</v>
      </c>
      <c r="B177" s="150" t="s">
        <v>164</v>
      </c>
      <c r="C177" s="132">
        <f t="shared" ref="C177:G177" si="25">SUM(C178:C183)</f>
        <v>122</v>
      </c>
      <c r="D177" s="132">
        <f t="shared" si="25"/>
        <v>165</v>
      </c>
      <c r="E177" s="147">
        <f t="shared" si="18"/>
        <v>43</v>
      </c>
      <c r="F177" s="148">
        <f t="shared" si="19"/>
        <v>35.2459016393443</v>
      </c>
      <c r="G177" s="132">
        <f t="shared" si="25"/>
        <v>165</v>
      </c>
      <c r="HV177" s="141"/>
      <c r="HW177" s="141"/>
      <c r="HX177" s="141"/>
      <c r="HY177" s="141"/>
      <c r="HZ177" s="141"/>
      <c r="IA177" s="141"/>
      <c r="IB177" s="141"/>
      <c r="IC177" s="141"/>
    </row>
    <row r="178" s="138" customFormat="1" ht="15" customHeight="1" spans="1:237">
      <c r="A178" s="149">
        <v>2012901</v>
      </c>
      <c r="B178" s="151" t="s">
        <v>62</v>
      </c>
      <c r="C178" s="128">
        <v>101</v>
      </c>
      <c r="D178" s="128">
        <v>147</v>
      </c>
      <c r="E178" s="147">
        <f t="shared" si="18"/>
        <v>46</v>
      </c>
      <c r="F178" s="148">
        <f t="shared" si="19"/>
        <v>45.5445544554455</v>
      </c>
      <c r="G178" s="128">
        <v>147</v>
      </c>
      <c r="HV178" s="141"/>
      <c r="HW178" s="141"/>
      <c r="HX178" s="141"/>
      <c r="HY178" s="141"/>
      <c r="HZ178" s="141"/>
      <c r="IA178" s="141"/>
      <c r="IB178" s="141"/>
      <c r="IC178" s="141"/>
    </row>
    <row r="179" s="138" customFormat="1" ht="15" customHeight="1" spans="1:237">
      <c r="A179" s="149">
        <v>2012902</v>
      </c>
      <c r="B179" s="151" t="s">
        <v>63</v>
      </c>
      <c r="C179" s="128">
        <v>18</v>
      </c>
      <c r="D179" s="128">
        <v>16</v>
      </c>
      <c r="E179" s="147">
        <f t="shared" si="18"/>
        <v>-2</v>
      </c>
      <c r="F179" s="148">
        <f t="shared" si="19"/>
        <v>-11.1111111111111</v>
      </c>
      <c r="G179" s="128">
        <v>16</v>
      </c>
      <c r="HV179" s="141"/>
      <c r="HW179" s="141"/>
      <c r="HX179" s="141"/>
      <c r="HY179" s="141"/>
      <c r="HZ179" s="141"/>
      <c r="IA179" s="141"/>
      <c r="IB179" s="141"/>
      <c r="IC179" s="141"/>
    </row>
    <row r="180" s="138" customFormat="1" ht="15" customHeight="1" spans="1:237">
      <c r="A180" s="149">
        <v>2012903</v>
      </c>
      <c r="B180" s="151" t="s">
        <v>64</v>
      </c>
      <c r="C180" s="128"/>
      <c r="D180" s="128"/>
      <c r="E180" s="147">
        <f t="shared" si="18"/>
        <v>0</v>
      </c>
      <c r="F180" s="148">
        <f t="shared" si="19"/>
        <v>0</v>
      </c>
      <c r="G180" s="128"/>
      <c r="HV180" s="141"/>
      <c r="HW180" s="141"/>
      <c r="HX180" s="141"/>
      <c r="HY180" s="141"/>
      <c r="HZ180" s="141"/>
      <c r="IA180" s="141"/>
      <c r="IB180" s="141"/>
      <c r="IC180" s="141"/>
    </row>
    <row r="181" s="138" customFormat="1" ht="15" customHeight="1" spans="1:237">
      <c r="A181" s="149">
        <v>2012906</v>
      </c>
      <c r="B181" s="151" t="s">
        <v>165</v>
      </c>
      <c r="C181" s="128"/>
      <c r="D181" s="128"/>
      <c r="E181" s="147">
        <f t="shared" si="18"/>
        <v>0</v>
      </c>
      <c r="F181" s="148">
        <f t="shared" si="19"/>
        <v>0</v>
      </c>
      <c r="G181" s="128"/>
      <c r="HV181" s="141"/>
      <c r="HW181" s="141"/>
      <c r="HX181" s="141"/>
      <c r="HY181" s="141"/>
      <c r="HZ181" s="141"/>
      <c r="IA181" s="141"/>
      <c r="IB181" s="141"/>
      <c r="IC181" s="141"/>
    </row>
    <row r="182" s="138" customFormat="1" ht="15" customHeight="1" spans="1:237">
      <c r="A182" s="149">
        <v>2012950</v>
      </c>
      <c r="B182" s="151" t="s">
        <v>71</v>
      </c>
      <c r="C182" s="128">
        <v>3</v>
      </c>
      <c r="D182" s="128">
        <v>2</v>
      </c>
      <c r="E182" s="147">
        <f t="shared" si="18"/>
        <v>-1</v>
      </c>
      <c r="F182" s="148">
        <f t="shared" si="19"/>
        <v>-33.3333333333333</v>
      </c>
      <c r="G182" s="128">
        <v>2</v>
      </c>
      <c r="HV182" s="141"/>
      <c r="HW182" s="141"/>
      <c r="HX182" s="141"/>
      <c r="HY182" s="141"/>
      <c r="HZ182" s="141"/>
      <c r="IA182" s="141"/>
      <c r="IB182" s="141"/>
      <c r="IC182" s="141"/>
    </row>
    <row r="183" s="138" customFormat="1" ht="15" customHeight="1" spans="1:237">
      <c r="A183" s="149">
        <v>2012999</v>
      </c>
      <c r="B183" s="151" t="s">
        <v>166</v>
      </c>
      <c r="C183" s="128"/>
      <c r="D183" s="128"/>
      <c r="E183" s="147">
        <f t="shared" si="18"/>
        <v>0</v>
      </c>
      <c r="F183" s="148">
        <f t="shared" si="19"/>
        <v>0</v>
      </c>
      <c r="G183" s="128"/>
      <c r="HV183" s="141"/>
      <c r="HW183" s="141"/>
      <c r="HX183" s="141"/>
      <c r="HY183" s="141"/>
      <c r="HZ183" s="141"/>
      <c r="IA183" s="141"/>
      <c r="IB183" s="141"/>
      <c r="IC183" s="141"/>
    </row>
    <row r="184" s="138" customFormat="1" ht="15" customHeight="1" spans="1:237">
      <c r="A184" s="149">
        <v>20131</v>
      </c>
      <c r="B184" s="150" t="s">
        <v>167</v>
      </c>
      <c r="C184" s="132">
        <f t="shared" ref="C184:G184" si="26">SUM(C185:C190)</f>
        <v>154</v>
      </c>
      <c r="D184" s="132">
        <f t="shared" si="26"/>
        <v>163</v>
      </c>
      <c r="E184" s="147">
        <f t="shared" si="18"/>
        <v>9</v>
      </c>
      <c r="F184" s="148">
        <f t="shared" si="19"/>
        <v>5.84415584415584</v>
      </c>
      <c r="G184" s="132">
        <f t="shared" si="26"/>
        <v>163</v>
      </c>
      <c r="HV184" s="141"/>
      <c r="HW184" s="141"/>
      <c r="HX184" s="141"/>
      <c r="HY184" s="141"/>
      <c r="HZ184" s="141"/>
      <c r="IA184" s="141"/>
      <c r="IB184" s="141"/>
      <c r="IC184" s="141"/>
    </row>
    <row r="185" s="138" customFormat="1" ht="15" customHeight="1" spans="1:237">
      <c r="A185" s="149">
        <v>2013101</v>
      </c>
      <c r="B185" s="151" t="s">
        <v>62</v>
      </c>
      <c r="C185" s="128">
        <v>154</v>
      </c>
      <c r="D185" s="128">
        <v>163</v>
      </c>
      <c r="E185" s="147">
        <f t="shared" si="18"/>
        <v>9</v>
      </c>
      <c r="F185" s="148">
        <f t="shared" si="19"/>
        <v>5.84415584415584</v>
      </c>
      <c r="G185" s="128">
        <v>163</v>
      </c>
      <c r="HV185" s="141"/>
      <c r="HW185" s="141"/>
      <c r="HX185" s="141"/>
      <c r="HY185" s="141"/>
      <c r="HZ185" s="141"/>
      <c r="IA185" s="141"/>
      <c r="IB185" s="141"/>
      <c r="IC185" s="141"/>
    </row>
    <row r="186" s="138" customFormat="1" ht="15" customHeight="1" spans="1:237">
      <c r="A186" s="149">
        <v>2013102</v>
      </c>
      <c r="B186" s="151" t="s">
        <v>63</v>
      </c>
      <c r="C186" s="128"/>
      <c r="D186" s="128"/>
      <c r="E186" s="147">
        <f t="shared" si="18"/>
        <v>0</v>
      </c>
      <c r="F186" s="148">
        <f t="shared" si="19"/>
        <v>0</v>
      </c>
      <c r="G186" s="128"/>
      <c r="HV186" s="141"/>
      <c r="HW186" s="141"/>
      <c r="HX186" s="141"/>
      <c r="HY186" s="141"/>
      <c r="HZ186" s="141"/>
      <c r="IA186" s="141"/>
      <c r="IB186" s="141"/>
      <c r="IC186" s="141"/>
    </row>
    <row r="187" s="138" customFormat="1" ht="15" customHeight="1" spans="1:237">
      <c r="A187" s="149">
        <v>2013103</v>
      </c>
      <c r="B187" s="151" t="s">
        <v>64</v>
      </c>
      <c r="C187" s="128"/>
      <c r="D187" s="128"/>
      <c r="E187" s="147">
        <f t="shared" si="18"/>
        <v>0</v>
      </c>
      <c r="F187" s="148">
        <f t="shared" si="19"/>
        <v>0</v>
      </c>
      <c r="G187" s="128"/>
      <c r="HV187" s="141"/>
      <c r="HW187" s="141"/>
      <c r="HX187" s="141"/>
      <c r="HY187" s="141"/>
      <c r="HZ187" s="141"/>
      <c r="IA187" s="141"/>
      <c r="IB187" s="141"/>
      <c r="IC187" s="141"/>
    </row>
    <row r="188" s="138" customFormat="1" ht="15" customHeight="1" spans="1:237">
      <c r="A188" s="149">
        <v>2013105</v>
      </c>
      <c r="B188" s="151" t="s">
        <v>168</v>
      </c>
      <c r="C188" s="128"/>
      <c r="D188" s="128"/>
      <c r="E188" s="147">
        <f t="shared" si="18"/>
        <v>0</v>
      </c>
      <c r="F188" s="148">
        <f t="shared" si="19"/>
        <v>0</v>
      </c>
      <c r="G188" s="128"/>
      <c r="HV188" s="141"/>
      <c r="HW188" s="141"/>
      <c r="HX188" s="141"/>
      <c r="HY188" s="141"/>
      <c r="HZ188" s="141"/>
      <c r="IA188" s="141"/>
      <c r="IB188" s="141"/>
      <c r="IC188" s="141"/>
    </row>
    <row r="189" s="138" customFormat="1" ht="15" customHeight="1" spans="1:237">
      <c r="A189" s="149">
        <v>2013150</v>
      </c>
      <c r="B189" s="151" t="s">
        <v>71</v>
      </c>
      <c r="C189" s="128"/>
      <c r="D189" s="128"/>
      <c r="E189" s="147">
        <f t="shared" si="18"/>
        <v>0</v>
      </c>
      <c r="F189" s="148">
        <f t="shared" si="19"/>
        <v>0</v>
      </c>
      <c r="G189" s="128"/>
      <c r="HV189" s="141"/>
      <c r="HW189" s="141"/>
      <c r="HX189" s="141"/>
      <c r="HY189" s="141"/>
      <c r="HZ189" s="141"/>
      <c r="IA189" s="141"/>
      <c r="IB189" s="141"/>
      <c r="IC189" s="141"/>
    </row>
    <row r="190" s="138" customFormat="1" ht="15" customHeight="1" spans="1:237">
      <c r="A190" s="149">
        <v>2013199</v>
      </c>
      <c r="B190" s="151" t="s">
        <v>169</v>
      </c>
      <c r="C190" s="128"/>
      <c r="D190" s="128"/>
      <c r="E190" s="147">
        <f t="shared" si="18"/>
        <v>0</v>
      </c>
      <c r="F190" s="148">
        <f t="shared" si="19"/>
        <v>0</v>
      </c>
      <c r="G190" s="128"/>
      <c r="HV190" s="141"/>
      <c r="HW190" s="141"/>
      <c r="HX190" s="141"/>
      <c r="HY190" s="141"/>
      <c r="HZ190" s="141"/>
      <c r="IA190" s="141"/>
      <c r="IB190" s="141"/>
      <c r="IC190" s="141"/>
    </row>
    <row r="191" s="138" customFormat="1" ht="15" customHeight="1" spans="1:237">
      <c r="A191" s="149">
        <v>20132</v>
      </c>
      <c r="B191" s="150" t="s">
        <v>170</v>
      </c>
      <c r="C191" s="132">
        <f t="shared" ref="C191:G191" si="27">SUM(C192:C197)</f>
        <v>614</v>
      </c>
      <c r="D191" s="132">
        <f t="shared" si="27"/>
        <v>1011</v>
      </c>
      <c r="E191" s="147">
        <f t="shared" si="18"/>
        <v>397</v>
      </c>
      <c r="F191" s="148">
        <f t="shared" si="19"/>
        <v>64.6579804560261</v>
      </c>
      <c r="G191" s="132">
        <f t="shared" si="27"/>
        <v>1011</v>
      </c>
      <c r="HV191" s="141"/>
      <c r="HW191" s="141"/>
      <c r="HX191" s="141"/>
      <c r="HY191" s="141"/>
      <c r="HZ191" s="141"/>
      <c r="IA191" s="141"/>
      <c r="IB191" s="141"/>
      <c r="IC191" s="141"/>
    </row>
    <row r="192" s="138" customFormat="1" ht="15" customHeight="1" spans="1:237">
      <c r="A192" s="149">
        <v>2013201</v>
      </c>
      <c r="B192" s="151" t="s">
        <v>62</v>
      </c>
      <c r="C192" s="128">
        <v>281</v>
      </c>
      <c r="D192" s="128">
        <v>281</v>
      </c>
      <c r="E192" s="147">
        <f t="shared" si="18"/>
        <v>0</v>
      </c>
      <c r="F192" s="148">
        <f t="shared" si="19"/>
        <v>0</v>
      </c>
      <c r="G192" s="128">
        <v>281</v>
      </c>
      <c r="HV192" s="141"/>
      <c r="HW192" s="141"/>
      <c r="HX192" s="141"/>
      <c r="HY192" s="141"/>
      <c r="HZ192" s="141"/>
      <c r="IA192" s="141"/>
      <c r="IB192" s="141"/>
      <c r="IC192" s="141"/>
    </row>
    <row r="193" s="138" customFormat="1" ht="15" customHeight="1" spans="1:237">
      <c r="A193" s="149">
        <v>2013202</v>
      </c>
      <c r="B193" s="151" t="s">
        <v>63</v>
      </c>
      <c r="C193" s="128">
        <v>224</v>
      </c>
      <c r="D193" s="128">
        <v>226</v>
      </c>
      <c r="E193" s="147">
        <f t="shared" si="18"/>
        <v>2</v>
      </c>
      <c r="F193" s="148">
        <f t="shared" si="19"/>
        <v>0.892857142857143</v>
      </c>
      <c r="G193" s="128">
        <v>226</v>
      </c>
      <c r="HV193" s="141"/>
      <c r="HW193" s="141"/>
      <c r="HX193" s="141"/>
      <c r="HY193" s="141"/>
      <c r="HZ193" s="141"/>
      <c r="IA193" s="141"/>
      <c r="IB193" s="141"/>
      <c r="IC193" s="141"/>
    </row>
    <row r="194" s="138" customFormat="1" ht="15" customHeight="1" spans="1:237">
      <c r="A194" s="149">
        <v>2013203</v>
      </c>
      <c r="B194" s="151" t="s">
        <v>64</v>
      </c>
      <c r="C194" s="128"/>
      <c r="D194" s="128"/>
      <c r="E194" s="147">
        <f t="shared" si="18"/>
        <v>0</v>
      </c>
      <c r="F194" s="148">
        <f t="shared" si="19"/>
        <v>0</v>
      </c>
      <c r="G194" s="128"/>
      <c r="HV194" s="141"/>
      <c r="HW194" s="141"/>
      <c r="HX194" s="141"/>
      <c r="HY194" s="141"/>
      <c r="HZ194" s="141"/>
      <c r="IA194" s="141"/>
      <c r="IB194" s="141"/>
      <c r="IC194" s="141"/>
    </row>
    <row r="195" s="138" customFormat="1" ht="15" customHeight="1" spans="1:237">
      <c r="A195" s="149">
        <v>2013204</v>
      </c>
      <c r="B195" s="151" t="s">
        <v>171</v>
      </c>
      <c r="C195" s="128"/>
      <c r="D195" s="128"/>
      <c r="E195" s="147">
        <f t="shared" si="18"/>
        <v>0</v>
      </c>
      <c r="F195" s="148">
        <f t="shared" si="19"/>
        <v>0</v>
      </c>
      <c r="G195" s="128"/>
      <c r="HV195" s="141"/>
      <c r="HW195" s="141"/>
      <c r="HX195" s="141"/>
      <c r="HY195" s="141"/>
      <c r="HZ195" s="141"/>
      <c r="IA195" s="141"/>
      <c r="IB195" s="141"/>
      <c r="IC195" s="141"/>
    </row>
    <row r="196" s="138" customFormat="1" ht="15" customHeight="1" spans="1:237">
      <c r="A196" s="149">
        <v>2013250</v>
      </c>
      <c r="B196" s="151" t="s">
        <v>71</v>
      </c>
      <c r="C196" s="128">
        <v>67</v>
      </c>
      <c r="D196" s="128">
        <v>52</v>
      </c>
      <c r="E196" s="147">
        <f t="shared" si="18"/>
        <v>-15</v>
      </c>
      <c r="F196" s="148">
        <f t="shared" si="19"/>
        <v>-22.3880597014925</v>
      </c>
      <c r="G196" s="128">
        <v>52</v>
      </c>
      <c r="HV196" s="141"/>
      <c r="HW196" s="141"/>
      <c r="HX196" s="141"/>
      <c r="HY196" s="141"/>
      <c r="HZ196" s="141"/>
      <c r="IA196" s="141"/>
      <c r="IB196" s="141"/>
      <c r="IC196" s="141"/>
    </row>
    <row r="197" s="138" customFormat="1" ht="15" customHeight="1" spans="1:237">
      <c r="A197" s="149">
        <v>2013299</v>
      </c>
      <c r="B197" s="151" t="s">
        <v>172</v>
      </c>
      <c r="C197" s="128">
        <v>42</v>
      </c>
      <c r="D197" s="128">
        <v>452</v>
      </c>
      <c r="E197" s="147">
        <f t="shared" ref="E197:E260" si="28">D197-C197</f>
        <v>410</v>
      </c>
      <c r="F197" s="148">
        <f t="shared" ref="F197:F260" si="29">IF(C197=0,,E197/C197*100)</f>
        <v>976.190476190476</v>
      </c>
      <c r="G197" s="128">
        <v>452</v>
      </c>
      <c r="HV197" s="141"/>
      <c r="HW197" s="141"/>
      <c r="HX197" s="141"/>
      <c r="HY197" s="141"/>
      <c r="HZ197" s="141"/>
      <c r="IA197" s="141"/>
      <c r="IB197" s="141"/>
      <c r="IC197" s="141"/>
    </row>
    <row r="198" s="138" customFormat="1" ht="15" customHeight="1" spans="1:237">
      <c r="A198" s="149">
        <v>20133</v>
      </c>
      <c r="B198" s="150" t="s">
        <v>173</v>
      </c>
      <c r="C198" s="132">
        <f t="shared" ref="C198:G198" si="30">SUM(C199:C204)</f>
        <v>153</v>
      </c>
      <c r="D198" s="132">
        <f t="shared" si="30"/>
        <v>143</v>
      </c>
      <c r="E198" s="147">
        <f t="shared" si="28"/>
        <v>-10</v>
      </c>
      <c r="F198" s="148">
        <f t="shared" si="29"/>
        <v>-6.5359477124183</v>
      </c>
      <c r="G198" s="132">
        <f t="shared" si="30"/>
        <v>143</v>
      </c>
      <c r="HV198" s="141"/>
      <c r="HW198" s="141"/>
      <c r="HX198" s="141"/>
      <c r="HY198" s="141"/>
      <c r="HZ198" s="141"/>
      <c r="IA198" s="141"/>
      <c r="IB198" s="141"/>
      <c r="IC198" s="141"/>
    </row>
    <row r="199" s="138" customFormat="1" ht="15" customHeight="1" spans="1:237">
      <c r="A199" s="149">
        <v>2013301</v>
      </c>
      <c r="B199" s="151" t="s">
        <v>62</v>
      </c>
      <c r="C199" s="128">
        <v>138</v>
      </c>
      <c r="D199" s="128">
        <v>130</v>
      </c>
      <c r="E199" s="147">
        <f t="shared" si="28"/>
        <v>-8</v>
      </c>
      <c r="F199" s="148">
        <f t="shared" si="29"/>
        <v>-5.79710144927536</v>
      </c>
      <c r="G199" s="128">
        <v>130</v>
      </c>
      <c r="HV199" s="141"/>
      <c r="HW199" s="141"/>
      <c r="HX199" s="141"/>
      <c r="HY199" s="141"/>
      <c r="HZ199" s="141"/>
      <c r="IA199" s="141"/>
      <c r="IB199" s="141"/>
      <c r="IC199" s="141"/>
    </row>
    <row r="200" s="138" customFormat="1" ht="15" customHeight="1" spans="1:237">
      <c r="A200" s="149">
        <v>2013302</v>
      </c>
      <c r="B200" s="151" t="s">
        <v>63</v>
      </c>
      <c r="C200" s="128"/>
      <c r="D200" s="128"/>
      <c r="E200" s="147">
        <f t="shared" si="28"/>
        <v>0</v>
      </c>
      <c r="F200" s="148">
        <f t="shared" si="29"/>
        <v>0</v>
      </c>
      <c r="G200" s="128"/>
      <c r="HV200" s="141"/>
      <c r="HW200" s="141"/>
      <c r="HX200" s="141"/>
      <c r="HY200" s="141"/>
      <c r="HZ200" s="141"/>
      <c r="IA200" s="141"/>
      <c r="IB200" s="141"/>
      <c r="IC200" s="141"/>
    </row>
    <row r="201" s="138" customFormat="1" ht="15" customHeight="1" spans="1:237">
      <c r="A201" s="149">
        <v>2013303</v>
      </c>
      <c r="B201" s="151" t="s">
        <v>64</v>
      </c>
      <c r="C201" s="128"/>
      <c r="D201" s="128"/>
      <c r="E201" s="147">
        <f t="shared" si="28"/>
        <v>0</v>
      </c>
      <c r="F201" s="148">
        <f t="shared" si="29"/>
        <v>0</v>
      </c>
      <c r="G201" s="128"/>
      <c r="HV201" s="141"/>
      <c r="HW201" s="141"/>
      <c r="HX201" s="141"/>
      <c r="HY201" s="141"/>
      <c r="HZ201" s="141"/>
      <c r="IA201" s="141"/>
      <c r="IB201" s="141"/>
      <c r="IC201" s="141"/>
    </row>
    <row r="202" s="138" customFormat="1" ht="15" customHeight="1" spans="1:237">
      <c r="A202" s="149">
        <v>2013304</v>
      </c>
      <c r="B202" s="151" t="s">
        <v>174</v>
      </c>
      <c r="C202" s="128"/>
      <c r="D202" s="128"/>
      <c r="E202" s="147">
        <f t="shared" si="28"/>
        <v>0</v>
      </c>
      <c r="F202" s="148">
        <f t="shared" si="29"/>
        <v>0</v>
      </c>
      <c r="G202" s="128"/>
      <c r="HV202" s="141"/>
      <c r="HW202" s="141"/>
      <c r="HX202" s="141"/>
      <c r="HY202" s="141"/>
      <c r="HZ202" s="141"/>
      <c r="IA202" s="141"/>
      <c r="IB202" s="141"/>
      <c r="IC202" s="141"/>
    </row>
    <row r="203" s="138" customFormat="1" ht="15" customHeight="1" spans="1:237">
      <c r="A203" s="149">
        <v>2013350</v>
      </c>
      <c r="B203" s="151" t="s">
        <v>71</v>
      </c>
      <c r="C203" s="128"/>
      <c r="D203" s="128"/>
      <c r="E203" s="147">
        <f t="shared" si="28"/>
        <v>0</v>
      </c>
      <c r="F203" s="148">
        <f t="shared" si="29"/>
        <v>0</v>
      </c>
      <c r="G203" s="128"/>
      <c r="HV203" s="141"/>
      <c r="HW203" s="141"/>
      <c r="HX203" s="141"/>
      <c r="HY203" s="141"/>
      <c r="HZ203" s="141"/>
      <c r="IA203" s="141"/>
      <c r="IB203" s="141"/>
      <c r="IC203" s="141"/>
    </row>
    <row r="204" s="138" customFormat="1" ht="15" customHeight="1" spans="1:237">
      <c r="A204" s="149">
        <v>2013399</v>
      </c>
      <c r="B204" s="151" t="s">
        <v>175</v>
      </c>
      <c r="C204" s="128">
        <v>15</v>
      </c>
      <c r="D204" s="128">
        <v>13</v>
      </c>
      <c r="E204" s="147">
        <f t="shared" si="28"/>
        <v>-2</v>
      </c>
      <c r="F204" s="148">
        <f t="shared" si="29"/>
        <v>-13.3333333333333</v>
      </c>
      <c r="G204" s="128">
        <v>13</v>
      </c>
      <c r="HV204" s="141"/>
      <c r="HW204" s="141"/>
      <c r="HX204" s="141"/>
      <c r="HY204" s="141"/>
      <c r="HZ204" s="141"/>
      <c r="IA204" s="141"/>
      <c r="IB204" s="141"/>
      <c r="IC204" s="141"/>
    </row>
    <row r="205" s="138" customFormat="1" ht="15" customHeight="1" spans="1:237">
      <c r="A205" s="149">
        <v>20134</v>
      </c>
      <c r="B205" s="150" t="s">
        <v>176</v>
      </c>
      <c r="C205" s="132">
        <f t="shared" ref="C205:G205" si="31">SUM(C206:C212)</f>
        <v>74</v>
      </c>
      <c r="D205" s="132">
        <f t="shared" si="31"/>
        <v>71</v>
      </c>
      <c r="E205" s="147">
        <f t="shared" si="28"/>
        <v>-3</v>
      </c>
      <c r="F205" s="148">
        <f t="shared" si="29"/>
        <v>-4.05405405405405</v>
      </c>
      <c r="G205" s="132">
        <f t="shared" si="31"/>
        <v>71</v>
      </c>
      <c r="HV205" s="141"/>
      <c r="HW205" s="141"/>
      <c r="HX205" s="141"/>
      <c r="HY205" s="141"/>
      <c r="HZ205" s="141"/>
      <c r="IA205" s="141"/>
      <c r="IB205" s="141"/>
      <c r="IC205" s="141"/>
    </row>
    <row r="206" s="138" customFormat="1" ht="15" customHeight="1" spans="1:237">
      <c r="A206" s="149">
        <v>2013401</v>
      </c>
      <c r="B206" s="151" t="s">
        <v>62</v>
      </c>
      <c r="C206" s="128">
        <v>66</v>
      </c>
      <c r="D206" s="128">
        <v>62</v>
      </c>
      <c r="E206" s="147">
        <f t="shared" si="28"/>
        <v>-4</v>
      </c>
      <c r="F206" s="148">
        <f t="shared" si="29"/>
        <v>-6.06060606060606</v>
      </c>
      <c r="G206" s="128">
        <v>62</v>
      </c>
      <c r="HV206" s="141"/>
      <c r="HW206" s="141"/>
      <c r="HX206" s="141"/>
      <c r="HY206" s="141"/>
      <c r="HZ206" s="141"/>
      <c r="IA206" s="141"/>
      <c r="IB206" s="141"/>
      <c r="IC206" s="141"/>
    </row>
    <row r="207" s="138" customFormat="1" ht="15" customHeight="1" spans="1:237">
      <c r="A207" s="149">
        <v>2013402</v>
      </c>
      <c r="B207" s="151" t="s">
        <v>63</v>
      </c>
      <c r="C207" s="128">
        <v>7</v>
      </c>
      <c r="D207" s="128">
        <v>8</v>
      </c>
      <c r="E207" s="147">
        <f t="shared" si="28"/>
        <v>1</v>
      </c>
      <c r="F207" s="148">
        <f t="shared" si="29"/>
        <v>14.2857142857143</v>
      </c>
      <c r="G207" s="128">
        <v>8</v>
      </c>
      <c r="HV207" s="141"/>
      <c r="HW207" s="141"/>
      <c r="HX207" s="141"/>
      <c r="HY207" s="141"/>
      <c r="HZ207" s="141"/>
      <c r="IA207" s="141"/>
      <c r="IB207" s="141"/>
      <c r="IC207" s="141"/>
    </row>
    <row r="208" s="138" customFormat="1" ht="15" customHeight="1" spans="1:237">
      <c r="A208" s="149">
        <v>2013403</v>
      </c>
      <c r="B208" s="151" t="s">
        <v>64</v>
      </c>
      <c r="C208" s="128"/>
      <c r="D208" s="128"/>
      <c r="E208" s="147">
        <f t="shared" si="28"/>
        <v>0</v>
      </c>
      <c r="F208" s="148">
        <f t="shared" si="29"/>
        <v>0</v>
      </c>
      <c r="G208" s="128"/>
      <c r="HV208" s="141"/>
      <c r="HW208" s="141"/>
      <c r="HX208" s="141"/>
      <c r="HY208" s="141"/>
      <c r="HZ208" s="141"/>
      <c r="IA208" s="141"/>
      <c r="IB208" s="141"/>
      <c r="IC208" s="141"/>
    </row>
    <row r="209" s="138" customFormat="1" ht="15" customHeight="1" spans="1:237">
      <c r="A209" s="149">
        <v>2013404</v>
      </c>
      <c r="B209" s="151" t="s">
        <v>177</v>
      </c>
      <c r="C209" s="128"/>
      <c r="D209" s="128"/>
      <c r="E209" s="147">
        <f t="shared" si="28"/>
        <v>0</v>
      </c>
      <c r="F209" s="148">
        <f t="shared" si="29"/>
        <v>0</v>
      </c>
      <c r="G209" s="128"/>
      <c r="HV209" s="141"/>
      <c r="HW209" s="141"/>
      <c r="HX209" s="141"/>
      <c r="HY209" s="141"/>
      <c r="HZ209" s="141"/>
      <c r="IA209" s="141"/>
      <c r="IB209" s="141"/>
      <c r="IC209" s="141"/>
    </row>
    <row r="210" s="138" customFormat="1" ht="15" customHeight="1" spans="1:237">
      <c r="A210" s="149">
        <v>2013405</v>
      </c>
      <c r="B210" s="151" t="s">
        <v>178</v>
      </c>
      <c r="C210" s="128">
        <v>1</v>
      </c>
      <c r="D210" s="128">
        <v>1</v>
      </c>
      <c r="E210" s="147">
        <f t="shared" si="28"/>
        <v>0</v>
      </c>
      <c r="F210" s="148">
        <f t="shared" si="29"/>
        <v>0</v>
      </c>
      <c r="G210" s="128">
        <v>1</v>
      </c>
      <c r="HV210" s="141"/>
      <c r="HW210" s="141"/>
      <c r="HX210" s="141"/>
      <c r="HY210" s="141"/>
      <c r="HZ210" s="141"/>
      <c r="IA210" s="141"/>
      <c r="IB210" s="141"/>
      <c r="IC210" s="141"/>
    </row>
    <row r="211" s="138" customFormat="1" ht="15" customHeight="1" spans="1:237">
      <c r="A211" s="149">
        <v>2013450</v>
      </c>
      <c r="B211" s="151" t="s">
        <v>71</v>
      </c>
      <c r="C211" s="128"/>
      <c r="D211" s="128"/>
      <c r="E211" s="147">
        <f t="shared" si="28"/>
        <v>0</v>
      </c>
      <c r="F211" s="148">
        <f t="shared" si="29"/>
        <v>0</v>
      </c>
      <c r="G211" s="128"/>
      <c r="HV211" s="141"/>
      <c r="HW211" s="141"/>
      <c r="HX211" s="141"/>
      <c r="HY211" s="141"/>
      <c r="HZ211" s="141"/>
      <c r="IA211" s="141"/>
      <c r="IB211" s="141"/>
      <c r="IC211" s="141"/>
    </row>
    <row r="212" s="138" customFormat="1" ht="15" customHeight="1" spans="1:237">
      <c r="A212" s="149">
        <v>2013499</v>
      </c>
      <c r="B212" s="151" t="s">
        <v>179</v>
      </c>
      <c r="C212" s="128"/>
      <c r="D212" s="128"/>
      <c r="E212" s="147">
        <f t="shared" si="28"/>
        <v>0</v>
      </c>
      <c r="F212" s="148">
        <f t="shared" si="29"/>
        <v>0</v>
      </c>
      <c r="G212" s="128"/>
      <c r="HV212" s="141"/>
      <c r="HW212" s="141"/>
      <c r="HX212" s="141"/>
      <c r="HY212" s="141"/>
      <c r="HZ212" s="141"/>
      <c r="IA212" s="141"/>
      <c r="IB212" s="141"/>
      <c r="IC212" s="141"/>
    </row>
    <row r="213" s="138" customFormat="1" ht="15" customHeight="1" spans="1:237">
      <c r="A213" s="149">
        <v>20135</v>
      </c>
      <c r="B213" s="150" t="s">
        <v>180</v>
      </c>
      <c r="C213" s="132">
        <f t="shared" ref="C213:G213" si="32">SUM(C214:C218)</f>
        <v>0</v>
      </c>
      <c r="D213" s="132">
        <f t="shared" si="32"/>
        <v>0</v>
      </c>
      <c r="E213" s="147">
        <f t="shared" si="28"/>
        <v>0</v>
      </c>
      <c r="F213" s="148">
        <f t="shared" si="29"/>
        <v>0</v>
      </c>
      <c r="G213" s="132">
        <f t="shared" si="32"/>
        <v>0</v>
      </c>
      <c r="HV213" s="141"/>
      <c r="HW213" s="141"/>
      <c r="HX213" s="141"/>
      <c r="HY213" s="141"/>
      <c r="HZ213" s="141"/>
      <c r="IA213" s="141"/>
      <c r="IB213" s="141"/>
      <c r="IC213" s="141"/>
    </row>
    <row r="214" s="138" customFormat="1" ht="15" customHeight="1" spans="1:237">
      <c r="A214" s="149">
        <v>2013501</v>
      </c>
      <c r="B214" s="151" t="s">
        <v>62</v>
      </c>
      <c r="C214" s="128"/>
      <c r="D214" s="128"/>
      <c r="E214" s="147">
        <f t="shared" si="28"/>
        <v>0</v>
      </c>
      <c r="F214" s="148">
        <f t="shared" si="29"/>
        <v>0</v>
      </c>
      <c r="G214" s="128"/>
      <c r="HV214" s="141"/>
      <c r="HW214" s="141"/>
      <c r="HX214" s="141"/>
      <c r="HY214" s="141"/>
      <c r="HZ214" s="141"/>
      <c r="IA214" s="141"/>
      <c r="IB214" s="141"/>
      <c r="IC214" s="141"/>
    </row>
    <row r="215" s="138" customFormat="1" ht="15" customHeight="1" spans="1:237">
      <c r="A215" s="149">
        <v>2013502</v>
      </c>
      <c r="B215" s="151" t="s">
        <v>63</v>
      </c>
      <c r="C215" s="128"/>
      <c r="D215" s="128"/>
      <c r="E215" s="147">
        <f t="shared" si="28"/>
        <v>0</v>
      </c>
      <c r="F215" s="148">
        <f t="shared" si="29"/>
        <v>0</v>
      </c>
      <c r="G215" s="128"/>
      <c r="HV215" s="141"/>
      <c r="HW215" s="141"/>
      <c r="HX215" s="141"/>
      <c r="HY215" s="141"/>
      <c r="HZ215" s="141"/>
      <c r="IA215" s="141"/>
      <c r="IB215" s="141"/>
      <c r="IC215" s="141"/>
    </row>
    <row r="216" s="138" customFormat="1" ht="15" customHeight="1" spans="1:237">
      <c r="A216" s="149">
        <v>2013503</v>
      </c>
      <c r="B216" s="151" t="s">
        <v>64</v>
      </c>
      <c r="C216" s="128"/>
      <c r="D216" s="128"/>
      <c r="E216" s="147">
        <f t="shared" si="28"/>
        <v>0</v>
      </c>
      <c r="F216" s="148">
        <f t="shared" si="29"/>
        <v>0</v>
      </c>
      <c r="G216" s="128"/>
      <c r="HV216" s="141"/>
      <c r="HW216" s="141"/>
      <c r="HX216" s="141"/>
      <c r="HY216" s="141"/>
      <c r="HZ216" s="141"/>
      <c r="IA216" s="141"/>
      <c r="IB216" s="141"/>
      <c r="IC216" s="141"/>
    </row>
    <row r="217" s="138" customFormat="1" ht="15" customHeight="1" spans="1:237">
      <c r="A217" s="149">
        <v>2013550</v>
      </c>
      <c r="B217" s="151" t="s">
        <v>71</v>
      </c>
      <c r="C217" s="128"/>
      <c r="D217" s="128"/>
      <c r="E217" s="147">
        <f t="shared" si="28"/>
        <v>0</v>
      </c>
      <c r="F217" s="148">
        <f t="shared" si="29"/>
        <v>0</v>
      </c>
      <c r="G217" s="128"/>
      <c r="HV217" s="141"/>
      <c r="HW217" s="141"/>
      <c r="HX217" s="141"/>
      <c r="HY217" s="141"/>
      <c r="HZ217" s="141"/>
      <c r="IA217" s="141"/>
      <c r="IB217" s="141"/>
      <c r="IC217" s="141"/>
    </row>
    <row r="218" s="138" customFormat="1" ht="15" customHeight="1" spans="1:237">
      <c r="A218" s="149">
        <v>2013599</v>
      </c>
      <c r="B218" s="151" t="s">
        <v>181</v>
      </c>
      <c r="C218" s="128"/>
      <c r="D218" s="128"/>
      <c r="E218" s="147">
        <f t="shared" si="28"/>
        <v>0</v>
      </c>
      <c r="F218" s="148">
        <f t="shared" si="29"/>
        <v>0</v>
      </c>
      <c r="G218" s="128"/>
      <c r="HV218" s="141"/>
      <c r="HW218" s="141"/>
      <c r="HX218" s="141"/>
      <c r="HY218" s="141"/>
      <c r="HZ218" s="141"/>
      <c r="IA218" s="141"/>
      <c r="IB218" s="141"/>
      <c r="IC218" s="141"/>
    </row>
    <row r="219" s="138" customFormat="1" ht="15" customHeight="1" spans="1:237">
      <c r="A219" s="149">
        <v>20136</v>
      </c>
      <c r="B219" s="150" t="s">
        <v>182</v>
      </c>
      <c r="C219" s="132">
        <f t="shared" ref="C219:G219" si="33">SUM(C220:C224)</f>
        <v>1020</v>
      </c>
      <c r="D219" s="132">
        <f t="shared" si="33"/>
        <v>978</v>
      </c>
      <c r="E219" s="147">
        <f t="shared" si="28"/>
        <v>-42</v>
      </c>
      <c r="F219" s="148">
        <f t="shared" si="29"/>
        <v>-4.11764705882353</v>
      </c>
      <c r="G219" s="132">
        <f t="shared" si="33"/>
        <v>978</v>
      </c>
      <c r="HV219" s="141"/>
      <c r="HW219" s="141"/>
      <c r="HX219" s="141"/>
      <c r="HY219" s="141"/>
      <c r="HZ219" s="141"/>
      <c r="IA219" s="141"/>
      <c r="IB219" s="141"/>
      <c r="IC219" s="141"/>
    </row>
    <row r="220" s="138" customFormat="1" ht="15" customHeight="1" spans="1:237">
      <c r="A220" s="149">
        <v>2013601</v>
      </c>
      <c r="B220" s="151" t="s">
        <v>62</v>
      </c>
      <c r="C220" s="128">
        <v>133</v>
      </c>
      <c r="D220" s="128">
        <v>139</v>
      </c>
      <c r="E220" s="147">
        <f t="shared" si="28"/>
        <v>6</v>
      </c>
      <c r="F220" s="148">
        <f t="shared" si="29"/>
        <v>4.51127819548872</v>
      </c>
      <c r="G220" s="128">
        <v>139</v>
      </c>
      <c r="HV220" s="141"/>
      <c r="HW220" s="141"/>
      <c r="HX220" s="141"/>
      <c r="HY220" s="141"/>
      <c r="HZ220" s="141"/>
      <c r="IA220" s="141"/>
      <c r="IB220" s="141"/>
      <c r="IC220" s="141"/>
    </row>
    <row r="221" s="138" customFormat="1" ht="15" customHeight="1" spans="1:237">
      <c r="A221" s="149">
        <v>2013602</v>
      </c>
      <c r="B221" s="151" t="s">
        <v>63</v>
      </c>
      <c r="C221" s="128">
        <v>432</v>
      </c>
      <c r="D221" s="128">
        <v>495</v>
      </c>
      <c r="E221" s="147">
        <f t="shared" si="28"/>
        <v>63</v>
      </c>
      <c r="F221" s="148">
        <f t="shared" si="29"/>
        <v>14.5833333333333</v>
      </c>
      <c r="G221" s="128">
        <v>495</v>
      </c>
      <c r="HV221" s="141"/>
      <c r="HW221" s="141"/>
      <c r="HX221" s="141"/>
      <c r="HY221" s="141"/>
      <c r="HZ221" s="141"/>
      <c r="IA221" s="141"/>
      <c r="IB221" s="141"/>
      <c r="IC221" s="141"/>
    </row>
    <row r="222" s="138" customFormat="1" ht="15" customHeight="1" spans="1:237">
      <c r="A222" s="149">
        <v>2013603</v>
      </c>
      <c r="B222" s="151" t="s">
        <v>64</v>
      </c>
      <c r="C222" s="128"/>
      <c r="D222" s="128"/>
      <c r="E222" s="147">
        <f t="shared" si="28"/>
        <v>0</v>
      </c>
      <c r="F222" s="148">
        <f t="shared" si="29"/>
        <v>0</v>
      </c>
      <c r="G222" s="128"/>
      <c r="HV222" s="141"/>
      <c r="HW222" s="141"/>
      <c r="HX222" s="141"/>
      <c r="HY222" s="141"/>
      <c r="HZ222" s="141"/>
      <c r="IA222" s="141"/>
      <c r="IB222" s="141"/>
      <c r="IC222" s="141"/>
    </row>
    <row r="223" s="138" customFormat="1" ht="15" customHeight="1" spans="1:237">
      <c r="A223" s="149">
        <v>2013650</v>
      </c>
      <c r="B223" s="151" t="s">
        <v>71</v>
      </c>
      <c r="C223" s="128">
        <v>422</v>
      </c>
      <c r="D223" s="128">
        <v>339</v>
      </c>
      <c r="E223" s="147">
        <f t="shared" si="28"/>
        <v>-83</v>
      </c>
      <c r="F223" s="148">
        <f t="shared" si="29"/>
        <v>-19.6682464454976</v>
      </c>
      <c r="G223" s="128">
        <v>339</v>
      </c>
      <c r="HV223" s="141"/>
      <c r="HW223" s="141"/>
      <c r="HX223" s="141"/>
      <c r="HY223" s="141"/>
      <c r="HZ223" s="141"/>
      <c r="IA223" s="141"/>
      <c r="IB223" s="141"/>
      <c r="IC223" s="141"/>
    </row>
    <row r="224" s="138" customFormat="1" ht="15" customHeight="1" spans="1:237">
      <c r="A224" s="149">
        <v>2013699</v>
      </c>
      <c r="B224" s="151" t="s">
        <v>183</v>
      </c>
      <c r="C224" s="128">
        <v>33</v>
      </c>
      <c r="D224" s="128">
        <v>5</v>
      </c>
      <c r="E224" s="147">
        <f t="shared" si="28"/>
        <v>-28</v>
      </c>
      <c r="F224" s="148">
        <f t="shared" si="29"/>
        <v>-84.8484848484848</v>
      </c>
      <c r="G224" s="128">
        <v>5</v>
      </c>
      <c r="HV224" s="141"/>
      <c r="HW224" s="141"/>
      <c r="HX224" s="141"/>
      <c r="HY224" s="141"/>
      <c r="HZ224" s="141"/>
      <c r="IA224" s="141"/>
      <c r="IB224" s="141"/>
      <c r="IC224" s="141"/>
    </row>
    <row r="225" s="138" customFormat="1" ht="15" customHeight="1" spans="1:237">
      <c r="A225" s="149">
        <v>20137</v>
      </c>
      <c r="B225" s="150" t="s">
        <v>184</v>
      </c>
      <c r="C225" s="128">
        <f t="shared" ref="C225:G225" si="34">SUM(C226:C231)</f>
        <v>0</v>
      </c>
      <c r="D225" s="128">
        <f t="shared" si="34"/>
        <v>0</v>
      </c>
      <c r="E225" s="147">
        <f t="shared" si="28"/>
        <v>0</v>
      </c>
      <c r="F225" s="148">
        <f t="shared" si="29"/>
        <v>0</v>
      </c>
      <c r="G225" s="128">
        <f t="shared" si="34"/>
        <v>0</v>
      </c>
      <c r="HV225" s="141"/>
      <c r="HW225" s="141"/>
      <c r="HX225" s="141"/>
      <c r="HY225" s="141"/>
      <c r="HZ225" s="141"/>
      <c r="IA225" s="141"/>
      <c r="IB225" s="141"/>
      <c r="IC225" s="141"/>
    </row>
    <row r="226" s="138" customFormat="1" ht="15" customHeight="1" spans="1:237">
      <c r="A226" s="149">
        <v>2013701</v>
      </c>
      <c r="B226" s="151" t="s">
        <v>62</v>
      </c>
      <c r="C226" s="128"/>
      <c r="D226" s="128"/>
      <c r="E226" s="147">
        <f t="shared" si="28"/>
        <v>0</v>
      </c>
      <c r="F226" s="148">
        <f t="shared" si="29"/>
        <v>0</v>
      </c>
      <c r="G226" s="128"/>
      <c r="HV226" s="141"/>
      <c r="HW226" s="141"/>
      <c r="HX226" s="141"/>
      <c r="HY226" s="141"/>
      <c r="HZ226" s="141"/>
      <c r="IA226" s="141"/>
      <c r="IB226" s="141"/>
      <c r="IC226" s="141"/>
    </row>
    <row r="227" s="138" customFormat="1" ht="15" customHeight="1" spans="1:237">
      <c r="A227" s="149">
        <v>2013702</v>
      </c>
      <c r="B227" s="151" t="s">
        <v>63</v>
      </c>
      <c r="C227" s="128"/>
      <c r="D227" s="128"/>
      <c r="E227" s="147">
        <f t="shared" si="28"/>
        <v>0</v>
      </c>
      <c r="F227" s="148">
        <f t="shared" si="29"/>
        <v>0</v>
      </c>
      <c r="G227" s="128"/>
      <c r="HV227" s="141"/>
      <c r="HW227" s="141"/>
      <c r="HX227" s="141"/>
      <c r="HY227" s="141"/>
      <c r="HZ227" s="141"/>
      <c r="IA227" s="141"/>
      <c r="IB227" s="141"/>
      <c r="IC227" s="141"/>
    </row>
    <row r="228" s="138" customFormat="1" ht="15" customHeight="1" spans="1:237">
      <c r="A228" s="149">
        <v>2013703</v>
      </c>
      <c r="B228" s="151" t="s">
        <v>64</v>
      </c>
      <c r="C228" s="128"/>
      <c r="D228" s="128"/>
      <c r="E228" s="147">
        <f t="shared" si="28"/>
        <v>0</v>
      </c>
      <c r="F228" s="148">
        <f t="shared" si="29"/>
        <v>0</v>
      </c>
      <c r="G228" s="128"/>
      <c r="HV228" s="141"/>
      <c r="HW228" s="141"/>
      <c r="HX228" s="141"/>
      <c r="HY228" s="141"/>
      <c r="HZ228" s="141"/>
      <c r="IA228" s="141"/>
      <c r="IB228" s="141"/>
      <c r="IC228" s="141"/>
    </row>
    <row r="229" s="138" customFormat="1" ht="15" customHeight="1" spans="1:237">
      <c r="A229" s="149">
        <v>2013704</v>
      </c>
      <c r="B229" s="151" t="s">
        <v>185</v>
      </c>
      <c r="C229" s="128"/>
      <c r="D229" s="128"/>
      <c r="E229" s="147">
        <f t="shared" si="28"/>
        <v>0</v>
      </c>
      <c r="F229" s="148">
        <f t="shared" si="29"/>
        <v>0</v>
      </c>
      <c r="G229" s="128"/>
      <c r="HV229" s="141"/>
      <c r="HW229" s="141"/>
      <c r="HX229" s="141"/>
      <c r="HY229" s="141"/>
      <c r="HZ229" s="141"/>
      <c r="IA229" s="141"/>
      <c r="IB229" s="141"/>
      <c r="IC229" s="141"/>
    </row>
    <row r="230" s="138" customFormat="1" ht="15" customHeight="1" spans="1:237">
      <c r="A230" s="149">
        <v>2013750</v>
      </c>
      <c r="B230" s="151" t="s">
        <v>71</v>
      </c>
      <c r="C230" s="128"/>
      <c r="D230" s="128"/>
      <c r="E230" s="147">
        <f t="shared" si="28"/>
        <v>0</v>
      </c>
      <c r="F230" s="148">
        <f t="shared" si="29"/>
        <v>0</v>
      </c>
      <c r="G230" s="128"/>
      <c r="HV230" s="141"/>
      <c r="HW230" s="141"/>
      <c r="HX230" s="141"/>
      <c r="HY230" s="141"/>
      <c r="HZ230" s="141"/>
      <c r="IA230" s="141"/>
      <c r="IB230" s="141"/>
      <c r="IC230" s="141"/>
    </row>
    <row r="231" s="138" customFormat="1" ht="15" customHeight="1" spans="1:237">
      <c r="A231" s="149">
        <v>2013799</v>
      </c>
      <c r="B231" s="151" t="s">
        <v>186</v>
      </c>
      <c r="C231" s="128"/>
      <c r="D231" s="128"/>
      <c r="E231" s="147">
        <f t="shared" si="28"/>
        <v>0</v>
      </c>
      <c r="F231" s="148">
        <f t="shared" si="29"/>
        <v>0</v>
      </c>
      <c r="G231" s="128"/>
      <c r="HV231" s="141"/>
      <c r="HW231" s="141"/>
      <c r="HX231" s="141"/>
      <c r="HY231" s="141"/>
      <c r="HZ231" s="141"/>
      <c r="IA231" s="141"/>
      <c r="IB231" s="141"/>
      <c r="IC231" s="141"/>
    </row>
    <row r="232" s="138" customFormat="1" ht="15" customHeight="1" spans="1:237">
      <c r="A232" s="149">
        <v>20138</v>
      </c>
      <c r="B232" s="150" t="s">
        <v>187</v>
      </c>
      <c r="C232" s="128">
        <f t="shared" ref="C232:G232" si="35">SUM(C233:C246)</f>
        <v>1386</v>
      </c>
      <c r="D232" s="128">
        <f t="shared" si="35"/>
        <v>1434</v>
      </c>
      <c r="E232" s="147">
        <f t="shared" si="28"/>
        <v>48</v>
      </c>
      <c r="F232" s="148">
        <f t="shared" si="29"/>
        <v>3.46320346320346</v>
      </c>
      <c r="G232" s="128">
        <f t="shared" si="35"/>
        <v>1434</v>
      </c>
      <c r="HV232" s="141"/>
      <c r="HW232" s="141"/>
      <c r="HX232" s="141"/>
      <c r="HY232" s="141"/>
      <c r="HZ232" s="141"/>
      <c r="IA232" s="141"/>
      <c r="IB232" s="141"/>
      <c r="IC232" s="141"/>
    </row>
    <row r="233" s="138" customFormat="1" ht="15" customHeight="1" spans="1:237">
      <c r="A233" s="149">
        <v>2013801</v>
      </c>
      <c r="B233" s="151" t="s">
        <v>62</v>
      </c>
      <c r="C233" s="128">
        <v>696</v>
      </c>
      <c r="D233" s="128">
        <v>757</v>
      </c>
      <c r="E233" s="147">
        <f t="shared" si="28"/>
        <v>61</v>
      </c>
      <c r="F233" s="148">
        <f t="shared" si="29"/>
        <v>8.76436781609195</v>
      </c>
      <c r="G233" s="128">
        <v>757</v>
      </c>
      <c r="HV233" s="141"/>
      <c r="HW233" s="141"/>
      <c r="HX233" s="141"/>
      <c r="HY233" s="141"/>
      <c r="HZ233" s="141"/>
      <c r="IA233" s="141"/>
      <c r="IB233" s="141"/>
      <c r="IC233" s="141"/>
    </row>
    <row r="234" s="138" customFormat="1" ht="15" customHeight="1" spans="1:237">
      <c r="A234" s="149">
        <v>2013802</v>
      </c>
      <c r="B234" s="151" t="s">
        <v>63</v>
      </c>
      <c r="C234" s="128">
        <v>70</v>
      </c>
      <c r="D234" s="128">
        <v>90</v>
      </c>
      <c r="E234" s="147">
        <f t="shared" si="28"/>
        <v>20</v>
      </c>
      <c r="F234" s="148">
        <f t="shared" si="29"/>
        <v>28.5714285714286</v>
      </c>
      <c r="G234" s="128">
        <v>90</v>
      </c>
      <c r="HV234" s="141"/>
      <c r="HW234" s="141"/>
      <c r="HX234" s="141"/>
      <c r="HY234" s="141"/>
      <c r="HZ234" s="141"/>
      <c r="IA234" s="141"/>
      <c r="IB234" s="141"/>
      <c r="IC234" s="141"/>
    </row>
    <row r="235" s="138" customFormat="1" ht="15" customHeight="1" spans="1:237">
      <c r="A235" s="149">
        <v>2013803</v>
      </c>
      <c r="B235" s="151" t="s">
        <v>64</v>
      </c>
      <c r="C235" s="128"/>
      <c r="D235" s="128"/>
      <c r="E235" s="147">
        <f t="shared" si="28"/>
        <v>0</v>
      </c>
      <c r="F235" s="148">
        <f t="shared" si="29"/>
        <v>0</v>
      </c>
      <c r="G235" s="128"/>
      <c r="HV235" s="141"/>
      <c r="HW235" s="141"/>
      <c r="HX235" s="141"/>
      <c r="HY235" s="141"/>
      <c r="HZ235" s="141"/>
      <c r="IA235" s="141"/>
      <c r="IB235" s="141"/>
      <c r="IC235" s="141"/>
    </row>
    <row r="236" s="138" customFormat="1" ht="15" customHeight="1" spans="1:237">
      <c r="A236" s="149">
        <v>2013804</v>
      </c>
      <c r="B236" s="151" t="s">
        <v>188</v>
      </c>
      <c r="C236" s="128">
        <v>33</v>
      </c>
      <c r="D236" s="128">
        <v>12</v>
      </c>
      <c r="E236" s="147">
        <f t="shared" si="28"/>
        <v>-21</v>
      </c>
      <c r="F236" s="148">
        <f t="shared" si="29"/>
        <v>-63.6363636363636</v>
      </c>
      <c r="G236" s="128">
        <v>12</v>
      </c>
      <c r="HV236" s="141"/>
      <c r="HW236" s="141"/>
      <c r="HX236" s="141"/>
      <c r="HY236" s="141"/>
      <c r="HZ236" s="141"/>
      <c r="IA236" s="141"/>
      <c r="IB236" s="141"/>
      <c r="IC236" s="141"/>
    </row>
    <row r="237" s="138" customFormat="1" ht="15" customHeight="1" spans="1:237">
      <c r="A237" s="149">
        <v>2013805</v>
      </c>
      <c r="B237" s="151" t="s">
        <v>189</v>
      </c>
      <c r="C237" s="128">
        <v>18</v>
      </c>
      <c r="D237" s="128">
        <v>16</v>
      </c>
      <c r="E237" s="147">
        <f t="shared" si="28"/>
        <v>-2</v>
      </c>
      <c r="F237" s="148">
        <f t="shared" si="29"/>
        <v>-11.1111111111111</v>
      </c>
      <c r="G237" s="128">
        <v>16</v>
      </c>
      <c r="HV237" s="141"/>
      <c r="HW237" s="141"/>
      <c r="HX237" s="141"/>
      <c r="HY237" s="141"/>
      <c r="HZ237" s="141"/>
      <c r="IA237" s="141"/>
      <c r="IB237" s="141"/>
      <c r="IC237" s="141"/>
    </row>
    <row r="238" s="138" customFormat="1" ht="15" customHeight="1" spans="1:237">
      <c r="A238" s="149">
        <v>2013808</v>
      </c>
      <c r="B238" s="151" t="s">
        <v>103</v>
      </c>
      <c r="C238" s="128"/>
      <c r="D238" s="128"/>
      <c r="E238" s="147">
        <f t="shared" si="28"/>
        <v>0</v>
      </c>
      <c r="F238" s="148">
        <f t="shared" si="29"/>
        <v>0</v>
      </c>
      <c r="G238" s="128"/>
      <c r="HV238" s="141"/>
      <c r="HW238" s="141"/>
      <c r="HX238" s="141"/>
      <c r="HY238" s="141"/>
      <c r="HZ238" s="141"/>
      <c r="IA238" s="141"/>
      <c r="IB238" s="141"/>
      <c r="IC238" s="141"/>
    </row>
    <row r="239" s="138" customFormat="1" ht="15" customHeight="1" spans="1:237">
      <c r="A239" s="149">
        <v>2013810</v>
      </c>
      <c r="B239" s="151" t="s">
        <v>190</v>
      </c>
      <c r="C239" s="128"/>
      <c r="D239" s="128"/>
      <c r="E239" s="147">
        <f t="shared" si="28"/>
        <v>0</v>
      </c>
      <c r="F239" s="148">
        <f t="shared" si="29"/>
        <v>0</v>
      </c>
      <c r="G239" s="128"/>
      <c r="HV239" s="141"/>
      <c r="HW239" s="141"/>
      <c r="HX239" s="141"/>
      <c r="HY239" s="141"/>
      <c r="HZ239" s="141"/>
      <c r="IA239" s="141"/>
      <c r="IB239" s="141"/>
      <c r="IC239" s="141"/>
    </row>
    <row r="240" s="138" customFormat="1" ht="15" customHeight="1" spans="1:237">
      <c r="A240" s="149">
        <v>2013812</v>
      </c>
      <c r="B240" s="151" t="s">
        <v>191</v>
      </c>
      <c r="C240" s="128">
        <v>9</v>
      </c>
      <c r="D240" s="128">
        <v>8</v>
      </c>
      <c r="E240" s="147">
        <f t="shared" si="28"/>
        <v>-1</v>
      </c>
      <c r="F240" s="148">
        <f t="shared" si="29"/>
        <v>-11.1111111111111</v>
      </c>
      <c r="G240" s="128">
        <v>8</v>
      </c>
      <c r="HV240" s="141"/>
      <c r="HW240" s="141"/>
      <c r="HX240" s="141"/>
      <c r="HY240" s="141"/>
      <c r="HZ240" s="141"/>
      <c r="IA240" s="141"/>
      <c r="IB240" s="141"/>
      <c r="IC240" s="141"/>
    </row>
    <row r="241" s="138" customFormat="1" ht="15" customHeight="1" spans="1:237">
      <c r="A241" s="149">
        <v>2013813</v>
      </c>
      <c r="B241" s="151" t="s">
        <v>192</v>
      </c>
      <c r="C241" s="128"/>
      <c r="D241" s="128"/>
      <c r="E241" s="147">
        <f t="shared" si="28"/>
        <v>0</v>
      </c>
      <c r="F241" s="148">
        <f t="shared" si="29"/>
        <v>0</v>
      </c>
      <c r="G241" s="128"/>
      <c r="HV241" s="141"/>
      <c r="HW241" s="141"/>
      <c r="HX241" s="141"/>
      <c r="HY241" s="141"/>
      <c r="HZ241" s="141"/>
      <c r="IA241" s="141"/>
      <c r="IB241" s="141"/>
      <c r="IC241" s="141"/>
    </row>
    <row r="242" s="138" customFormat="1" ht="15" customHeight="1" spans="1:237">
      <c r="A242" s="149">
        <v>2013814</v>
      </c>
      <c r="B242" s="151" t="s">
        <v>193</v>
      </c>
      <c r="C242" s="128"/>
      <c r="D242" s="128"/>
      <c r="E242" s="147">
        <f t="shared" si="28"/>
        <v>0</v>
      </c>
      <c r="F242" s="148">
        <f t="shared" si="29"/>
        <v>0</v>
      </c>
      <c r="G242" s="128"/>
      <c r="HV242" s="141"/>
      <c r="HW242" s="141"/>
      <c r="HX242" s="141"/>
      <c r="HY242" s="141"/>
      <c r="HZ242" s="141"/>
      <c r="IA242" s="141"/>
      <c r="IB242" s="141"/>
      <c r="IC242" s="141"/>
    </row>
    <row r="243" s="138" customFormat="1" ht="15" customHeight="1" spans="1:237">
      <c r="A243" s="149">
        <v>2013815</v>
      </c>
      <c r="B243" s="151" t="s">
        <v>194</v>
      </c>
      <c r="C243" s="128">
        <v>9</v>
      </c>
      <c r="D243" s="128">
        <v>61</v>
      </c>
      <c r="E243" s="147">
        <f t="shared" si="28"/>
        <v>52</v>
      </c>
      <c r="F243" s="148">
        <f t="shared" si="29"/>
        <v>577.777777777778</v>
      </c>
      <c r="G243" s="128">
        <v>61</v>
      </c>
      <c r="HV243" s="141"/>
      <c r="HW243" s="141"/>
      <c r="HX243" s="141"/>
      <c r="HY243" s="141"/>
      <c r="HZ243" s="141"/>
      <c r="IA243" s="141"/>
      <c r="IB243" s="141"/>
      <c r="IC243" s="141"/>
    </row>
    <row r="244" s="138" customFormat="1" ht="15" customHeight="1" spans="1:237">
      <c r="A244" s="149">
        <v>2013816</v>
      </c>
      <c r="B244" s="151" t="s">
        <v>195</v>
      </c>
      <c r="C244" s="128">
        <v>145</v>
      </c>
      <c r="D244" s="128">
        <v>148</v>
      </c>
      <c r="E244" s="147">
        <f t="shared" si="28"/>
        <v>3</v>
      </c>
      <c r="F244" s="148">
        <f t="shared" si="29"/>
        <v>2.06896551724138</v>
      </c>
      <c r="G244" s="128">
        <v>148</v>
      </c>
      <c r="HV244" s="141"/>
      <c r="HW244" s="141"/>
      <c r="HX244" s="141"/>
      <c r="HY244" s="141"/>
      <c r="HZ244" s="141"/>
      <c r="IA244" s="141"/>
      <c r="IB244" s="141"/>
      <c r="IC244" s="141"/>
    </row>
    <row r="245" s="138" customFormat="1" ht="15" customHeight="1" spans="1:237">
      <c r="A245" s="149">
        <v>2013850</v>
      </c>
      <c r="B245" s="151" t="s">
        <v>71</v>
      </c>
      <c r="C245" s="128">
        <v>348</v>
      </c>
      <c r="D245" s="128">
        <v>298</v>
      </c>
      <c r="E245" s="147">
        <f t="shared" si="28"/>
        <v>-50</v>
      </c>
      <c r="F245" s="148">
        <f t="shared" si="29"/>
        <v>-14.367816091954</v>
      </c>
      <c r="G245" s="128">
        <v>298</v>
      </c>
      <c r="HV245" s="141"/>
      <c r="HW245" s="141"/>
      <c r="HX245" s="141"/>
      <c r="HY245" s="141"/>
      <c r="HZ245" s="141"/>
      <c r="IA245" s="141"/>
      <c r="IB245" s="141"/>
      <c r="IC245" s="141"/>
    </row>
    <row r="246" s="138" customFormat="1" ht="15" customHeight="1" spans="1:237">
      <c r="A246" s="149">
        <v>2013899</v>
      </c>
      <c r="B246" s="151" t="s">
        <v>196</v>
      </c>
      <c r="C246" s="128">
        <v>58</v>
      </c>
      <c r="D246" s="128">
        <v>44</v>
      </c>
      <c r="E246" s="147">
        <f t="shared" si="28"/>
        <v>-14</v>
      </c>
      <c r="F246" s="148">
        <f t="shared" si="29"/>
        <v>-24.1379310344828</v>
      </c>
      <c r="G246" s="128">
        <v>44</v>
      </c>
      <c r="HV246" s="141"/>
      <c r="HW246" s="141"/>
      <c r="HX246" s="141"/>
      <c r="HY246" s="141"/>
      <c r="HZ246" s="141"/>
      <c r="IA246" s="141"/>
      <c r="IB246" s="141"/>
      <c r="IC246" s="141"/>
    </row>
    <row r="247" s="138" customFormat="1" ht="15" customHeight="1" spans="1:237">
      <c r="A247" s="149">
        <v>20199</v>
      </c>
      <c r="B247" s="150" t="s">
        <v>197</v>
      </c>
      <c r="C247" s="132">
        <f t="shared" ref="C247:G247" si="36">SUM(C248:C249)</f>
        <v>298</v>
      </c>
      <c r="D247" s="132">
        <f t="shared" si="36"/>
        <v>332</v>
      </c>
      <c r="E247" s="147">
        <f t="shared" si="28"/>
        <v>34</v>
      </c>
      <c r="F247" s="148">
        <f t="shared" si="29"/>
        <v>11.4093959731544</v>
      </c>
      <c r="G247" s="132">
        <f t="shared" si="36"/>
        <v>332</v>
      </c>
      <c r="HV247" s="141"/>
      <c r="HW247" s="141"/>
      <c r="HX247" s="141"/>
      <c r="HY247" s="141"/>
      <c r="HZ247" s="141"/>
      <c r="IA247" s="141"/>
      <c r="IB247" s="141"/>
      <c r="IC247" s="141"/>
    </row>
    <row r="248" s="138" customFormat="1" ht="15" customHeight="1" spans="1:237">
      <c r="A248" s="149">
        <v>2019901</v>
      </c>
      <c r="B248" s="151" t="s">
        <v>198</v>
      </c>
      <c r="C248" s="128"/>
      <c r="D248" s="128"/>
      <c r="E248" s="147">
        <f t="shared" si="28"/>
        <v>0</v>
      </c>
      <c r="F248" s="148">
        <f t="shared" si="29"/>
        <v>0</v>
      </c>
      <c r="G248" s="128"/>
      <c r="HV248" s="141"/>
      <c r="HW248" s="141"/>
      <c r="HX248" s="141"/>
      <c r="HY248" s="141"/>
      <c r="HZ248" s="141"/>
      <c r="IA248" s="141"/>
      <c r="IB248" s="141"/>
      <c r="IC248" s="141"/>
    </row>
    <row r="249" s="138" customFormat="1" ht="15" customHeight="1" spans="1:237">
      <c r="A249" s="149">
        <v>2019999</v>
      </c>
      <c r="B249" s="151" t="s">
        <v>199</v>
      </c>
      <c r="C249" s="128">
        <v>298</v>
      </c>
      <c r="D249" s="128">
        <v>332</v>
      </c>
      <c r="E249" s="147">
        <f t="shared" si="28"/>
        <v>34</v>
      </c>
      <c r="F249" s="148">
        <f t="shared" si="29"/>
        <v>11.4093959731544</v>
      </c>
      <c r="G249" s="128">
        <v>332</v>
      </c>
      <c r="HV249" s="141"/>
      <c r="HW249" s="141"/>
      <c r="HX249" s="141"/>
      <c r="HY249" s="141"/>
      <c r="HZ249" s="141"/>
      <c r="IA249" s="141"/>
      <c r="IB249" s="141"/>
      <c r="IC249" s="141"/>
    </row>
    <row r="250" s="138" customFormat="1" ht="15" customHeight="1" spans="1:237">
      <c r="A250" s="149">
        <v>202</v>
      </c>
      <c r="B250" s="150" t="s">
        <v>200</v>
      </c>
      <c r="C250" s="132">
        <f t="shared" ref="C250:G250" si="37">C251+C258+C261+C264+C270+C275+C277+C288</f>
        <v>0</v>
      </c>
      <c r="D250" s="132">
        <f t="shared" si="37"/>
        <v>0</v>
      </c>
      <c r="E250" s="147">
        <f t="shared" si="28"/>
        <v>0</v>
      </c>
      <c r="F250" s="148">
        <f t="shared" si="29"/>
        <v>0</v>
      </c>
      <c r="G250" s="132">
        <f t="shared" si="37"/>
        <v>0</v>
      </c>
      <c r="HV250" s="141"/>
      <c r="HW250" s="141"/>
      <c r="HX250" s="141"/>
      <c r="HY250" s="141"/>
      <c r="HZ250" s="141"/>
      <c r="IA250" s="141"/>
      <c r="IB250" s="141"/>
      <c r="IC250" s="141"/>
    </row>
    <row r="251" s="138" customFormat="1" ht="15" customHeight="1" spans="1:237">
      <c r="A251" s="149">
        <v>20201</v>
      </c>
      <c r="B251" s="150" t="s">
        <v>201</v>
      </c>
      <c r="C251" s="132">
        <f t="shared" ref="C251:G251" si="38">SUM(C252:C257)</f>
        <v>0</v>
      </c>
      <c r="D251" s="132">
        <f t="shared" si="38"/>
        <v>0</v>
      </c>
      <c r="E251" s="147">
        <f t="shared" si="28"/>
        <v>0</v>
      </c>
      <c r="F251" s="148">
        <f t="shared" si="29"/>
        <v>0</v>
      </c>
      <c r="G251" s="132">
        <f t="shared" si="38"/>
        <v>0</v>
      </c>
      <c r="HV251" s="141"/>
      <c r="HW251" s="141"/>
      <c r="HX251" s="141"/>
      <c r="HY251" s="141"/>
      <c r="HZ251" s="141"/>
      <c r="IA251" s="141"/>
      <c r="IB251" s="141"/>
      <c r="IC251" s="141"/>
    </row>
    <row r="252" s="138" customFormat="1" ht="15" customHeight="1" spans="1:237">
      <c r="A252" s="149">
        <v>2020101</v>
      </c>
      <c r="B252" s="151" t="s">
        <v>62</v>
      </c>
      <c r="C252" s="128"/>
      <c r="D252" s="128"/>
      <c r="E252" s="147">
        <f t="shared" si="28"/>
        <v>0</v>
      </c>
      <c r="F252" s="148">
        <f t="shared" si="29"/>
        <v>0</v>
      </c>
      <c r="G252" s="128"/>
      <c r="HV252" s="141"/>
      <c r="HW252" s="141"/>
      <c r="HX252" s="141"/>
      <c r="HY252" s="141"/>
      <c r="HZ252" s="141"/>
      <c r="IA252" s="141"/>
      <c r="IB252" s="141"/>
      <c r="IC252" s="141"/>
    </row>
    <row r="253" s="138" customFormat="1" ht="15" customHeight="1" spans="1:237">
      <c r="A253" s="149">
        <v>2020102</v>
      </c>
      <c r="B253" s="151" t="s">
        <v>63</v>
      </c>
      <c r="C253" s="128"/>
      <c r="D253" s="128"/>
      <c r="E253" s="147">
        <f t="shared" si="28"/>
        <v>0</v>
      </c>
      <c r="F253" s="148">
        <f t="shared" si="29"/>
        <v>0</v>
      </c>
      <c r="G253" s="128"/>
      <c r="HV253" s="141"/>
      <c r="HW253" s="141"/>
      <c r="HX253" s="141"/>
      <c r="HY253" s="141"/>
      <c r="HZ253" s="141"/>
      <c r="IA253" s="141"/>
      <c r="IB253" s="141"/>
      <c r="IC253" s="141"/>
    </row>
    <row r="254" s="138" customFormat="1" ht="15" customHeight="1" spans="1:237">
      <c r="A254" s="149">
        <v>2020103</v>
      </c>
      <c r="B254" s="151" t="s">
        <v>64</v>
      </c>
      <c r="C254" s="128"/>
      <c r="D254" s="128"/>
      <c r="E254" s="147">
        <f t="shared" si="28"/>
        <v>0</v>
      </c>
      <c r="F254" s="148">
        <f t="shared" si="29"/>
        <v>0</v>
      </c>
      <c r="G254" s="128"/>
      <c r="HV254" s="141"/>
      <c r="HW254" s="141"/>
      <c r="HX254" s="141"/>
      <c r="HY254" s="141"/>
      <c r="HZ254" s="141"/>
      <c r="IA254" s="141"/>
      <c r="IB254" s="141"/>
      <c r="IC254" s="141"/>
    </row>
    <row r="255" s="138" customFormat="1" ht="15" customHeight="1" spans="1:237">
      <c r="A255" s="149">
        <v>2020104</v>
      </c>
      <c r="B255" s="151" t="s">
        <v>168</v>
      </c>
      <c r="C255" s="128"/>
      <c r="D255" s="128"/>
      <c r="E255" s="147">
        <f t="shared" si="28"/>
        <v>0</v>
      </c>
      <c r="F255" s="148">
        <f t="shared" si="29"/>
        <v>0</v>
      </c>
      <c r="G255" s="128"/>
      <c r="HV255" s="141"/>
      <c r="HW255" s="141"/>
      <c r="HX255" s="141"/>
      <c r="HY255" s="141"/>
      <c r="HZ255" s="141"/>
      <c r="IA255" s="141"/>
      <c r="IB255" s="141"/>
      <c r="IC255" s="141"/>
    </row>
    <row r="256" s="138" customFormat="1" ht="15" customHeight="1" spans="1:237">
      <c r="A256" s="149">
        <v>2020150</v>
      </c>
      <c r="B256" s="151" t="s">
        <v>71</v>
      </c>
      <c r="C256" s="128"/>
      <c r="D256" s="128"/>
      <c r="E256" s="147">
        <f t="shared" si="28"/>
        <v>0</v>
      </c>
      <c r="F256" s="148">
        <f t="shared" si="29"/>
        <v>0</v>
      </c>
      <c r="G256" s="128"/>
      <c r="HV256" s="141"/>
      <c r="HW256" s="141"/>
      <c r="HX256" s="141"/>
      <c r="HY256" s="141"/>
      <c r="HZ256" s="141"/>
      <c r="IA256" s="141"/>
      <c r="IB256" s="141"/>
      <c r="IC256" s="141"/>
    </row>
    <row r="257" s="138" customFormat="1" ht="15" customHeight="1" spans="1:237">
      <c r="A257" s="149">
        <v>2020199</v>
      </c>
      <c r="B257" s="151" t="s">
        <v>202</v>
      </c>
      <c r="C257" s="128"/>
      <c r="D257" s="128"/>
      <c r="E257" s="147">
        <f t="shared" si="28"/>
        <v>0</v>
      </c>
      <c r="F257" s="148">
        <f t="shared" si="29"/>
        <v>0</v>
      </c>
      <c r="G257" s="128"/>
      <c r="HV257" s="141"/>
      <c r="HW257" s="141"/>
      <c r="HX257" s="141"/>
      <c r="HY257" s="141"/>
      <c r="HZ257" s="141"/>
      <c r="IA257" s="141"/>
      <c r="IB257" s="141"/>
      <c r="IC257" s="141"/>
    </row>
    <row r="258" s="138" customFormat="1" ht="15" customHeight="1" spans="1:237">
      <c r="A258" s="149">
        <v>20202</v>
      </c>
      <c r="B258" s="150" t="s">
        <v>203</v>
      </c>
      <c r="C258" s="132">
        <f t="shared" ref="C258:G258" si="39">SUM(C259:C260)</f>
        <v>0</v>
      </c>
      <c r="D258" s="132">
        <f t="shared" si="39"/>
        <v>0</v>
      </c>
      <c r="E258" s="147">
        <f t="shared" si="28"/>
        <v>0</v>
      </c>
      <c r="F258" s="148">
        <f t="shared" si="29"/>
        <v>0</v>
      </c>
      <c r="G258" s="132">
        <f t="shared" si="39"/>
        <v>0</v>
      </c>
      <c r="HV258" s="141"/>
      <c r="HW258" s="141"/>
      <c r="HX258" s="141"/>
      <c r="HY258" s="141"/>
      <c r="HZ258" s="141"/>
      <c r="IA258" s="141"/>
      <c r="IB258" s="141"/>
      <c r="IC258" s="141"/>
    </row>
    <row r="259" s="138" customFormat="1" ht="15" customHeight="1" spans="1:237">
      <c r="A259" s="149">
        <v>2020201</v>
      </c>
      <c r="B259" s="151" t="s">
        <v>204</v>
      </c>
      <c r="C259" s="128"/>
      <c r="D259" s="128"/>
      <c r="E259" s="147">
        <f t="shared" si="28"/>
        <v>0</v>
      </c>
      <c r="F259" s="148">
        <f t="shared" si="29"/>
        <v>0</v>
      </c>
      <c r="G259" s="128"/>
      <c r="HV259" s="141"/>
      <c r="HW259" s="141"/>
      <c r="HX259" s="141"/>
      <c r="HY259" s="141"/>
      <c r="HZ259" s="141"/>
      <c r="IA259" s="141"/>
      <c r="IB259" s="141"/>
      <c r="IC259" s="141"/>
    </row>
    <row r="260" s="138" customFormat="1" ht="15" customHeight="1" spans="1:237">
      <c r="A260" s="149">
        <v>2020202</v>
      </c>
      <c r="B260" s="151" t="s">
        <v>205</v>
      </c>
      <c r="C260" s="128"/>
      <c r="D260" s="128"/>
      <c r="E260" s="147">
        <f t="shared" si="28"/>
        <v>0</v>
      </c>
      <c r="F260" s="148">
        <f t="shared" si="29"/>
        <v>0</v>
      </c>
      <c r="G260" s="128"/>
      <c r="HV260" s="141"/>
      <c r="HW260" s="141"/>
      <c r="HX260" s="141"/>
      <c r="HY260" s="141"/>
      <c r="HZ260" s="141"/>
      <c r="IA260" s="141"/>
      <c r="IB260" s="141"/>
      <c r="IC260" s="141"/>
    </row>
    <row r="261" s="138" customFormat="1" ht="15" customHeight="1" spans="1:237">
      <c r="A261" s="149" t="s">
        <v>206</v>
      </c>
      <c r="B261" s="150" t="s">
        <v>207</v>
      </c>
      <c r="C261" s="132">
        <f t="shared" ref="C261:G261" si="40">SUM(C262:C263)</f>
        <v>0</v>
      </c>
      <c r="D261" s="132">
        <f t="shared" si="40"/>
        <v>0</v>
      </c>
      <c r="E261" s="147">
        <f t="shared" ref="E261:E324" si="41">D261-C261</f>
        <v>0</v>
      </c>
      <c r="F261" s="148">
        <f t="shared" ref="F261:F324" si="42">IF(C261=0,,E261/C261*100)</f>
        <v>0</v>
      </c>
      <c r="G261" s="132">
        <f t="shared" si="40"/>
        <v>0</v>
      </c>
      <c r="HV261" s="141"/>
      <c r="HW261" s="141"/>
      <c r="HX261" s="141"/>
      <c r="HY261" s="141"/>
      <c r="HZ261" s="141"/>
      <c r="IA261" s="141"/>
      <c r="IB261" s="141"/>
      <c r="IC261" s="141"/>
    </row>
    <row r="262" s="138" customFormat="1" ht="15" customHeight="1" spans="1:237">
      <c r="A262" s="149" t="s">
        <v>208</v>
      </c>
      <c r="B262" s="151" t="s">
        <v>209</v>
      </c>
      <c r="C262" s="128"/>
      <c r="D262" s="128"/>
      <c r="E262" s="147">
        <f t="shared" si="41"/>
        <v>0</v>
      </c>
      <c r="F262" s="148">
        <f t="shared" si="42"/>
        <v>0</v>
      </c>
      <c r="G262" s="128"/>
      <c r="HV262" s="141"/>
      <c r="HW262" s="141"/>
      <c r="HX262" s="141"/>
      <c r="HY262" s="141"/>
      <c r="HZ262" s="141"/>
      <c r="IA262" s="141"/>
      <c r="IB262" s="141"/>
      <c r="IC262" s="141"/>
    </row>
    <row r="263" s="138" customFormat="1" ht="15" customHeight="1" spans="1:237">
      <c r="A263" s="149" t="s">
        <v>210</v>
      </c>
      <c r="B263" s="151" t="s">
        <v>211</v>
      </c>
      <c r="C263" s="128"/>
      <c r="D263" s="128"/>
      <c r="E263" s="147">
        <f t="shared" si="41"/>
        <v>0</v>
      </c>
      <c r="F263" s="148">
        <f t="shared" si="42"/>
        <v>0</v>
      </c>
      <c r="G263" s="128"/>
      <c r="HV263" s="141"/>
      <c r="HW263" s="141"/>
      <c r="HX263" s="141"/>
      <c r="HY263" s="141"/>
      <c r="HZ263" s="141"/>
      <c r="IA263" s="141"/>
      <c r="IB263" s="141"/>
      <c r="IC263" s="141"/>
    </row>
    <row r="264" s="138" customFormat="1" ht="15" customHeight="1" spans="1:237">
      <c r="A264" s="149" t="s">
        <v>212</v>
      </c>
      <c r="B264" s="150" t="s">
        <v>213</v>
      </c>
      <c r="C264" s="132">
        <f t="shared" ref="C264:G264" si="43">SUM(C265:C269)</f>
        <v>0</v>
      </c>
      <c r="D264" s="132">
        <f t="shared" si="43"/>
        <v>0</v>
      </c>
      <c r="E264" s="147">
        <f t="shared" si="41"/>
        <v>0</v>
      </c>
      <c r="F264" s="148">
        <f t="shared" si="42"/>
        <v>0</v>
      </c>
      <c r="G264" s="132">
        <f t="shared" si="43"/>
        <v>0</v>
      </c>
      <c r="HV264" s="141"/>
      <c r="HW264" s="141"/>
      <c r="HX264" s="141"/>
      <c r="HY264" s="141"/>
      <c r="HZ264" s="141"/>
      <c r="IA264" s="141"/>
      <c r="IB264" s="141"/>
      <c r="IC264" s="141"/>
    </row>
    <row r="265" s="138" customFormat="1" ht="15" customHeight="1" spans="1:237">
      <c r="A265" s="149">
        <v>2020401</v>
      </c>
      <c r="B265" s="151" t="s">
        <v>214</v>
      </c>
      <c r="C265" s="128"/>
      <c r="D265" s="128"/>
      <c r="E265" s="147">
        <f t="shared" si="41"/>
        <v>0</v>
      </c>
      <c r="F265" s="148">
        <f t="shared" si="42"/>
        <v>0</v>
      </c>
      <c r="G265" s="128"/>
      <c r="HV265" s="141"/>
      <c r="HW265" s="141"/>
      <c r="HX265" s="141"/>
      <c r="HY265" s="141"/>
      <c r="HZ265" s="141"/>
      <c r="IA265" s="141"/>
      <c r="IB265" s="141"/>
      <c r="IC265" s="141"/>
    </row>
    <row r="266" s="138" customFormat="1" ht="15" customHeight="1" spans="1:237">
      <c r="A266" s="149">
        <v>2020402</v>
      </c>
      <c r="B266" s="151" t="s">
        <v>215</v>
      </c>
      <c r="C266" s="128"/>
      <c r="D266" s="128"/>
      <c r="E266" s="147">
        <f t="shared" si="41"/>
        <v>0</v>
      </c>
      <c r="F266" s="148">
        <f t="shared" si="42"/>
        <v>0</v>
      </c>
      <c r="G266" s="128"/>
      <c r="HV266" s="141"/>
      <c r="HW266" s="141"/>
      <c r="HX266" s="141"/>
      <c r="HY266" s="141"/>
      <c r="HZ266" s="141"/>
      <c r="IA266" s="141"/>
      <c r="IB266" s="141"/>
      <c r="IC266" s="141"/>
    </row>
    <row r="267" s="138" customFormat="1" ht="15" customHeight="1" spans="1:237">
      <c r="A267" s="149">
        <v>2020403</v>
      </c>
      <c r="B267" s="151" t="s">
        <v>216</v>
      </c>
      <c r="C267" s="128"/>
      <c r="D267" s="128"/>
      <c r="E267" s="147">
        <f t="shared" si="41"/>
        <v>0</v>
      </c>
      <c r="F267" s="148">
        <f t="shared" si="42"/>
        <v>0</v>
      </c>
      <c r="G267" s="128"/>
      <c r="HV267" s="141"/>
      <c r="HW267" s="141"/>
      <c r="HX267" s="141"/>
      <c r="HY267" s="141"/>
      <c r="HZ267" s="141"/>
      <c r="IA267" s="141"/>
      <c r="IB267" s="141"/>
      <c r="IC267" s="141"/>
    </row>
    <row r="268" s="138" customFormat="1" ht="15" customHeight="1" spans="1:237">
      <c r="A268" s="149">
        <v>2020404</v>
      </c>
      <c r="B268" s="151" t="s">
        <v>217</v>
      </c>
      <c r="C268" s="128"/>
      <c r="D268" s="128"/>
      <c r="E268" s="147">
        <f t="shared" si="41"/>
        <v>0</v>
      </c>
      <c r="F268" s="148">
        <f t="shared" si="42"/>
        <v>0</v>
      </c>
      <c r="G268" s="128"/>
      <c r="HV268" s="141"/>
      <c r="HW268" s="141"/>
      <c r="HX268" s="141"/>
      <c r="HY268" s="141"/>
      <c r="HZ268" s="141"/>
      <c r="IA268" s="141"/>
      <c r="IB268" s="141"/>
      <c r="IC268" s="141"/>
    </row>
    <row r="269" s="138" customFormat="1" ht="15" customHeight="1" spans="1:237">
      <c r="A269" s="149">
        <v>2020499</v>
      </c>
      <c r="B269" s="151" t="s">
        <v>218</v>
      </c>
      <c r="C269" s="128"/>
      <c r="D269" s="128"/>
      <c r="E269" s="147">
        <f t="shared" si="41"/>
        <v>0</v>
      </c>
      <c r="F269" s="148">
        <f t="shared" si="42"/>
        <v>0</v>
      </c>
      <c r="G269" s="128"/>
      <c r="HV269" s="141"/>
      <c r="HW269" s="141"/>
      <c r="HX269" s="141"/>
      <c r="HY269" s="141"/>
      <c r="HZ269" s="141"/>
      <c r="IA269" s="141"/>
      <c r="IB269" s="141"/>
      <c r="IC269" s="141"/>
    </row>
    <row r="270" s="138" customFormat="1" ht="15" customHeight="1" spans="1:237">
      <c r="A270" s="149">
        <v>20205</v>
      </c>
      <c r="B270" s="150" t="s">
        <v>219</v>
      </c>
      <c r="C270" s="132">
        <f t="shared" ref="C270:G270" si="44">SUM(C271:C274)</f>
        <v>0</v>
      </c>
      <c r="D270" s="132">
        <f t="shared" si="44"/>
        <v>0</v>
      </c>
      <c r="E270" s="147">
        <f t="shared" si="41"/>
        <v>0</v>
      </c>
      <c r="F270" s="148">
        <f t="shared" si="42"/>
        <v>0</v>
      </c>
      <c r="G270" s="132">
        <f t="shared" si="44"/>
        <v>0</v>
      </c>
      <c r="HV270" s="141"/>
      <c r="HW270" s="141"/>
      <c r="HX270" s="141"/>
      <c r="HY270" s="141"/>
      <c r="HZ270" s="141"/>
      <c r="IA270" s="141"/>
      <c r="IB270" s="141"/>
      <c r="IC270" s="141"/>
    </row>
    <row r="271" s="138" customFormat="1" ht="15" customHeight="1" spans="1:237">
      <c r="A271" s="149">
        <v>2020503</v>
      </c>
      <c r="B271" s="151" t="s">
        <v>220</v>
      </c>
      <c r="C271" s="128"/>
      <c r="D271" s="128"/>
      <c r="E271" s="147">
        <f t="shared" si="41"/>
        <v>0</v>
      </c>
      <c r="F271" s="148">
        <f t="shared" si="42"/>
        <v>0</v>
      </c>
      <c r="G271" s="128"/>
      <c r="HV271" s="141"/>
      <c r="HW271" s="141"/>
      <c r="HX271" s="141"/>
      <c r="HY271" s="141"/>
      <c r="HZ271" s="141"/>
      <c r="IA271" s="141"/>
      <c r="IB271" s="141"/>
      <c r="IC271" s="141"/>
    </row>
    <row r="272" s="138" customFormat="1" ht="15" customHeight="1" spans="1:237">
      <c r="A272" s="149">
        <v>2020504</v>
      </c>
      <c r="B272" s="151" t="s">
        <v>221</v>
      </c>
      <c r="C272" s="128"/>
      <c r="D272" s="128"/>
      <c r="E272" s="147">
        <f t="shared" si="41"/>
        <v>0</v>
      </c>
      <c r="F272" s="148">
        <f t="shared" si="42"/>
        <v>0</v>
      </c>
      <c r="G272" s="128"/>
      <c r="HV272" s="141"/>
      <c r="HW272" s="141"/>
      <c r="HX272" s="141"/>
      <c r="HY272" s="141"/>
      <c r="HZ272" s="141"/>
      <c r="IA272" s="141"/>
      <c r="IB272" s="141"/>
      <c r="IC272" s="141"/>
    </row>
    <row r="273" s="138" customFormat="1" ht="15" customHeight="1" spans="1:237">
      <c r="A273" s="149">
        <v>2020505</v>
      </c>
      <c r="B273" s="151" t="s">
        <v>222</v>
      </c>
      <c r="C273" s="128"/>
      <c r="D273" s="128"/>
      <c r="E273" s="147">
        <f t="shared" si="41"/>
        <v>0</v>
      </c>
      <c r="F273" s="148">
        <f t="shared" si="42"/>
        <v>0</v>
      </c>
      <c r="G273" s="128"/>
      <c r="HV273" s="141"/>
      <c r="HW273" s="141"/>
      <c r="HX273" s="141"/>
      <c r="HY273" s="141"/>
      <c r="HZ273" s="141"/>
      <c r="IA273" s="141"/>
      <c r="IB273" s="141"/>
      <c r="IC273" s="141"/>
    </row>
    <row r="274" s="138" customFormat="1" ht="15" customHeight="1" spans="1:237">
      <c r="A274" s="149">
        <v>2020599</v>
      </c>
      <c r="B274" s="151" t="s">
        <v>223</v>
      </c>
      <c r="C274" s="128"/>
      <c r="D274" s="128"/>
      <c r="E274" s="147">
        <f t="shared" si="41"/>
        <v>0</v>
      </c>
      <c r="F274" s="148">
        <f t="shared" si="42"/>
        <v>0</v>
      </c>
      <c r="G274" s="128"/>
      <c r="HV274" s="141"/>
      <c r="HW274" s="141"/>
      <c r="HX274" s="141"/>
      <c r="HY274" s="141"/>
      <c r="HZ274" s="141"/>
      <c r="IA274" s="141"/>
      <c r="IB274" s="141"/>
      <c r="IC274" s="141"/>
    </row>
    <row r="275" s="138" customFormat="1" ht="15" customHeight="1" spans="1:237">
      <c r="A275" s="149">
        <v>20206</v>
      </c>
      <c r="B275" s="150" t="s">
        <v>224</v>
      </c>
      <c r="C275" s="132">
        <f t="shared" ref="C275:G275" si="45">SUM(C276)</f>
        <v>0</v>
      </c>
      <c r="D275" s="132">
        <f t="shared" si="45"/>
        <v>0</v>
      </c>
      <c r="E275" s="147">
        <f t="shared" si="41"/>
        <v>0</v>
      </c>
      <c r="F275" s="148">
        <f t="shared" si="42"/>
        <v>0</v>
      </c>
      <c r="G275" s="132">
        <f t="shared" si="45"/>
        <v>0</v>
      </c>
      <c r="HV275" s="141"/>
      <c r="HW275" s="141"/>
      <c r="HX275" s="141"/>
      <c r="HY275" s="141"/>
      <c r="HZ275" s="141"/>
      <c r="IA275" s="141"/>
      <c r="IB275" s="141"/>
      <c r="IC275" s="141"/>
    </row>
    <row r="276" s="138" customFormat="1" ht="15" customHeight="1" spans="1:237">
      <c r="A276" s="149">
        <v>2020601</v>
      </c>
      <c r="B276" s="151" t="s">
        <v>225</v>
      </c>
      <c r="C276" s="128"/>
      <c r="D276" s="128"/>
      <c r="E276" s="147">
        <f t="shared" si="41"/>
        <v>0</v>
      </c>
      <c r="F276" s="148">
        <f t="shared" si="42"/>
        <v>0</v>
      </c>
      <c r="G276" s="128"/>
      <c r="HV276" s="141"/>
      <c r="HW276" s="141"/>
      <c r="HX276" s="141"/>
      <c r="HY276" s="141"/>
      <c r="HZ276" s="141"/>
      <c r="IA276" s="141"/>
      <c r="IB276" s="141"/>
      <c r="IC276" s="141"/>
    </row>
    <row r="277" s="138" customFormat="1" ht="15" customHeight="1" spans="1:237">
      <c r="A277" s="149">
        <v>20207</v>
      </c>
      <c r="B277" s="150" t="s">
        <v>226</v>
      </c>
      <c r="C277" s="132">
        <f t="shared" ref="C277:G277" si="46">SUM(C278:C281)</f>
        <v>0</v>
      </c>
      <c r="D277" s="132">
        <f t="shared" si="46"/>
        <v>0</v>
      </c>
      <c r="E277" s="147">
        <f t="shared" si="41"/>
        <v>0</v>
      </c>
      <c r="F277" s="148">
        <f t="shared" si="42"/>
        <v>0</v>
      </c>
      <c r="G277" s="132">
        <f t="shared" si="46"/>
        <v>0</v>
      </c>
      <c r="HV277" s="141"/>
      <c r="HW277" s="141"/>
      <c r="HX277" s="141"/>
      <c r="HY277" s="141"/>
      <c r="HZ277" s="141"/>
      <c r="IA277" s="141"/>
      <c r="IB277" s="141"/>
      <c r="IC277" s="141"/>
    </row>
    <row r="278" s="138" customFormat="1" ht="15" customHeight="1" spans="1:237">
      <c r="A278" s="149">
        <v>2020701</v>
      </c>
      <c r="B278" s="151" t="s">
        <v>227</v>
      </c>
      <c r="C278" s="128"/>
      <c r="D278" s="128"/>
      <c r="E278" s="147">
        <f t="shared" si="41"/>
        <v>0</v>
      </c>
      <c r="F278" s="148">
        <f t="shared" si="42"/>
        <v>0</v>
      </c>
      <c r="G278" s="128"/>
      <c r="HV278" s="141"/>
      <c r="HW278" s="141"/>
      <c r="HX278" s="141"/>
      <c r="HY278" s="141"/>
      <c r="HZ278" s="141"/>
      <c r="IA278" s="141"/>
      <c r="IB278" s="141"/>
      <c r="IC278" s="141"/>
    </row>
    <row r="279" s="138" customFormat="1" ht="15" customHeight="1" spans="1:237">
      <c r="A279" s="149">
        <v>2020702</v>
      </c>
      <c r="B279" s="151" t="s">
        <v>228</v>
      </c>
      <c r="C279" s="128"/>
      <c r="D279" s="128"/>
      <c r="E279" s="147">
        <f t="shared" si="41"/>
        <v>0</v>
      </c>
      <c r="F279" s="148">
        <f t="shared" si="42"/>
        <v>0</v>
      </c>
      <c r="G279" s="128"/>
      <c r="HV279" s="141"/>
      <c r="HW279" s="141"/>
      <c r="HX279" s="141"/>
      <c r="HY279" s="141"/>
      <c r="HZ279" s="141"/>
      <c r="IA279" s="141"/>
      <c r="IB279" s="141"/>
      <c r="IC279" s="141"/>
    </row>
    <row r="280" s="138" customFormat="1" ht="15" customHeight="1" spans="1:237">
      <c r="A280" s="149">
        <v>2020703</v>
      </c>
      <c r="B280" s="151" t="s">
        <v>229</v>
      </c>
      <c r="C280" s="128"/>
      <c r="D280" s="128"/>
      <c r="E280" s="147">
        <f t="shared" si="41"/>
        <v>0</v>
      </c>
      <c r="F280" s="148">
        <f t="shared" si="42"/>
        <v>0</v>
      </c>
      <c r="G280" s="128"/>
      <c r="HV280" s="141"/>
      <c r="HW280" s="141"/>
      <c r="HX280" s="141"/>
      <c r="HY280" s="141"/>
      <c r="HZ280" s="141"/>
      <c r="IA280" s="141"/>
      <c r="IB280" s="141"/>
      <c r="IC280" s="141"/>
    </row>
    <row r="281" s="138" customFormat="1" ht="15" customHeight="1" spans="1:237">
      <c r="A281" s="149">
        <v>2020799</v>
      </c>
      <c r="B281" s="151" t="s">
        <v>230</v>
      </c>
      <c r="C281" s="128"/>
      <c r="D281" s="128"/>
      <c r="E281" s="147">
        <f t="shared" si="41"/>
        <v>0</v>
      </c>
      <c r="F281" s="148">
        <f t="shared" si="42"/>
        <v>0</v>
      </c>
      <c r="G281" s="128"/>
      <c r="HV281" s="141"/>
      <c r="HW281" s="141"/>
      <c r="HX281" s="141"/>
      <c r="HY281" s="141"/>
      <c r="HZ281" s="141"/>
      <c r="IA281" s="141"/>
      <c r="IB281" s="141"/>
      <c r="IC281" s="141"/>
    </row>
    <row r="282" s="138" customFormat="1" ht="15" customHeight="1" spans="1:237">
      <c r="A282" s="149">
        <v>20208</v>
      </c>
      <c r="B282" s="150" t="s">
        <v>231</v>
      </c>
      <c r="C282" s="128">
        <f>IF(ISERROR(VLOOKUP(#REF!,#REF!,2,FALSE)),0,VLOOKUP(#REF!,#REF!,2,FALSE))</f>
        <v>0</v>
      </c>
      <c r="D282" s="128">
        <f>IF(ISERROR(VLOOKUP(#REF!,#REF!,2,FALSE)),0,VLOOKUP(#REF!,#REF!,2,FALSE))</f>
        <v>0</v>
      </c>
      <c r="E282" s="147">
        <f t="shared" si="41"/>
        <v>0</v>
      </c>
      <c r="F282" s="148">
        <f t="shared" si="42"/>
        <v>0</v>
      </c>
      <c r="G282" s="128">
        <f>IF(ISERROR(VLOOKUP(#REF!,#REF!,2,FALSE)),0,VLOOKUP(#REF!,#REF!,2,FALSE))</f>
        <v>0</v>
      </c>
      <c r="HV282" s="141"/>
      <c r="HW282" s="141"/>
      <c r="HX282" s="141"/>
      <c r="HY282" s="141"/>
      <c r="HZ282" s="141"/>
      <c r="IA282" s="141"/>
      <c r="IB282" s="141"/>
      <c r="IC282" s="141"/>
    </row>
    <row r="283" s="138" customFormat="1" ht="15" customHeight="1" spans="1:237">
      <c r="A283" s="149">
        <v>2020801</v>
      </c>
      <c r="B283" s="151" t="s">
        <v>62</v>
      </c>
      <c r="C283" s="128"/>
      <c r="D283" s="128"/>
      <c r="E283" s="147">
        <f t="shared" si="41"/>
        <v>0</v>
      </c>
      <c r="F283" s="148">
        <f t="shared" si="42"/>
        <v>0</v>
      </c>
      <c r="G283" s="128"/>
      <c r="HV283" s="141"/>
      <c r="HW283" s="141"/>
      <c r="HX283" s="141"/>
      <c r="HY283" s="141"/>
      <c r="HZ283" s="141"/>
      <c r="IA283" s="141"/>
      <c r="IB283" s="141"/>
      <c r="IC283" s="141"/>
    </row>
    <row r="284" s="138" customFormat="1" ht="15" customHeight="1" spans="1:237">
      <c r="A284" s="149">
        <v>2020802</v>
      </c>
      <c r="B284" s="151" t="s">
        <v>63</v>
      </c>
      <c r="C284" s="128"/>
      <c r="D284" s="128"/>
      <c r="E284" s="147">
        <f t="shared" si="41"/>
        <v>0</v>
      </c>
      <c r="F284" s="148">
        <f t="shared" si="42"/>
        <v>0</v>
      </c>
      <c r="G284" s="128"/>
      <c r="HV284" s="141"/>
      <c r="HW284" s="141"/>
      <c r="HX284" s="141"/>
      <c r="HY284" s="141"/>
      <c r="HZ284" s="141"/>
      <c r="IA284" s="141"/>
      <c r="IB284" s="141"/>
      <c r="IC284" s="141"/>
    </row>
    <row r="285" s="138" customFormat="1" ht="15" customHeight="1" spans="1:237">
      <c r="A285" s="149">
        <v>2020803</v>
      </c>
      <c r="B285" s="151" t="s">
        <v>64</v>
      </c>
      <c r="C285" s="128"/>
      <c r="D285" s="128"/>
      <c r="E285" s="147">
        <f t="shared" si="41"/>
        <v>0</v>
      </c>
      <c r="F285" s="148">
        <f t="shared" si="42"/>
        <v>0</v>
      </c>
      <c r="G285" s="128"/>
      <c r="HV285" s="141"/>
      <c r="HW285" s="141"/>
      <c r="HX285" s="141"/>
      <c r="HY285" s="141"/>
      <c r="HZ285" s="141"/>
      <c r="IA285" s="141"/>
      <c r="IB285" s="141"/>
      <c r="IC285" s="141"/>
    </row>
    <row r="286" s="138" customFormat="1" ht="15" customHeight="1" spans="1:237">
      <c r="A286" s="149">
        <v>2020850</v>
      </c>
      <c r="B286" s="151" t="s">
        <v>71</v>
      </c>
      <c r="C286" s="128"/>
      <c r="D286" s="128"/>
      <c r="E286" s="147">
        <f t="shared" si="41"/>
        <v>0</v>
      </c>
      <c r="F286" s="148">
        <f t="shared" si="42"/>
        <v>0</v>
      </c>
      <c r="G286" s="128"/>
      <c r="HV286" s="141"/>
      <c r="HW286" s="141"/>
      <c r="HX286" s="141"/>
      <c r="HY286" s="141"/>
      <c r="HZ286" s="141"/>
      <c r="IA286" s="141"/>
      <c r="IB286" s="141"/>
      <c r="IC286" s="141"/>
    </row>
    <row r="287" s="138" customFormat="1" ht="15" customHeight="1" spans="1:237">
      <c r="A287" s="149">
        <v>2020899</v>
      </c>
      <c r="B287" s="151" t="s">
        <v>232</v>
      </c>
      <c r="C287" s="128"/>
      <c r="D287" s="128"/>
      <c r="E287" s="147">
        <f t="shared" si="41"/>
        <v>0</v>
      </c>
      <c r="F287" s="148">
        <f t="shared" si="42"/>
        <v>0</v>
      </c>
      <c r="G287" s="128"/>
      <c r="HV287" s="141"/>
      <c r="HW287" s="141"/>
      <c r="HX287" s="141"/>
      <c r="HY287" s="141"/>
      <c r="HZ287" s="141"/>
      <c r="IA287" s="141"/>
      <c r="IB287" s="141"/>
      <c r="IC287" s="141"/>
    </row>
    <row r="288" s="138" customFormat="1" ht="15" customHeight="1" spans="1:237">
      <c r="A288" s="149">
        <v>20299</v>
      </c>
      <c r="B288" s="150" t="s">
        <v>233</v>
      </c>
      <c r="C288" s="132">
        <f t="shared" ref="C288:G288" si="47">SUM(C289)</f>
        <v>0</v>
      </c>
      <c r="D288" s="132">
        <f t="shared" si="47"/>
        <v>0</v>
      </c>
      <c r="E288" s="147">
        <f t="shared" si="41"/>
        <v>0</v>
      </c>
      <c r="F288" s="148">
        <f t="shared" si="42"/>
        <v>0</v>
      </c>
      <c r="G288" s="132">
        <f t="shared" si="47"/>
        <v>0</v>
      </c>
      <c r="HV288" s="141"/>
      <c r="HW288" s="141"/>
      <c r="HX288" s="141"/>
      <c r="HY288" s="141"/>
      <c r="HZ288" s="141"/>
      <c r="IA288" s="141"/>
      <c r="IB288" s="141"/>
      <c r="IC288" s="141"/>
    </row>
    <row r="289" s="138" customFormat="1" ht="15" customHeight="1" spans="1:237">
      <c r="A289" s="149">
        <v>2029901</v>
      </c>
      <c r="B289" s="151" t="s">
        <v>234</v>
      </c>
      <c r="C289" s="128"/>
      <c r="D289" s="128"/>
      <c r="E289" s="147">
        <f t="shared" si="41"/>
        <v>0</v>
      </c>
      <c r="F289" s="148">
        <f t="shared" si="42"/>
        <v>0</v>
      </c>
      <c r="G289" s="128"/>
      <c r="HV289" s="141"/>
      <c r="HW289" s="141"/>
      <c r="HX289" s="141"/>
      <c r="HY289" s="141"/>
      <c r="HZ289" s="141"/>
      <c r="IA289" s="141"/>
      <c r="IB289" s="141"/>
      <c r="IC289" s="141"/>
    </row>
    <row r="290" s="138" customFormat="1" ht="15" customHeight="1" spans="1:237">
      <c r="A290" s="149">
        <v>203</v>
      </c>
      <c r="B290" s="150" t="s">
        <v>235</v>
      </c>
      <c r="C290" s="132">
        <f t="shared" ref="C290:G290" si="48">C291+C293+C295+C297+C307</f>
        <v>0</v>
      </c>
      <c r="D290" s="132">
        <f t="shared" si="48"/>
        <v>0</v>
      </c>
      <c r="E290" s="147">
        <f t="shared" si="41"/>
        <v>0</v>
      </c>
      <c r="F290" s="148">
        <f t="shared" si="42"/>
        <v>0</v>
      </c>
      <c r="G290" s="132">
        <f t="shared" si="48"/>
        <v>0</v>
      </c>
      <c r="HV290" s="141"/>
      <c r="HW290" s="141"/>
      <c r="HX290" s="141"/>
      <c r="HY290" s="141"/>
      <c r="HZ290" s="141"/>
      <c r="IA290" s="141"/>
      <c r="IB290" s="141"/>
      <c r="IC290" s="141"/>
    </row>
    <row r="291" s="138" customFormat="1" ht="15" customHeight="1" spans="1:237">
      <c r="A291" s="149">
        <v>20301</v>
      </c>
      <c r="B291" s="150" t="s">
        <v>236</v>
      </c>
      <c r="C291" s="132">
        <f t="shared" ref="C291:C295" si="49">C292</f>
        <v>0</v>
      </c>
      <c r="D291" s="132">
        <f>D292</f>
        <v>0</v>
      </c>
      <c r="E291" s="147">
        <f t="shared" si="41"/>
        <v>0</v>
      </c>
      <c r="F291" s="148">
        <f t="shared" si="42"/>
        <v>0</v>
      </c>
      <c r="G291" s="132">
        <f t="shared" ref="G291:G295" si="50">G292</f>
        <v>0</v>
      </c>
      <c r="HV291" s="141"/>
      <c r="HW291" s="141"/>
      <c r="HX291" s="141"/>
      <c r="HY291" s="141"/>
      <c r="HZ291" s="141"/>
      <c r="IA291" s="141"/>
      <c r="IB291" s="141"/>
      <c r="IC291" s="141"/>
    </row>
    <row r="292" s="138" customFormat="1" ht="15" customHeight="1" spans="1:237">
      <c r="A292" s="149">
        <v>2030101</v>
      </c>
      <c r="B292" s="151" t="s">
        <v>237</v>
      </c>
      <c r="C292" s="128"/>
      <c r="D292" s="128"/>
      <c r="E292" s="147">
        <f t="shared" si="41"/>
        <v>0</v>
      </c>
      <c r="F292" s="148">
        <f t="shared" si="42"/>
        <v>0</v>
      </c>
      <c r="G292" s="128"/>
      <c r="HV292" s="141"/>
      <c r="HW292" s="141"/>
      <c r="HX292" s="141"/>
      <c r="HY292" s="141"/>
      <c r="HZ292" s="141"/>
      <c r="IA292" s="141"/>
      <c r="IB292" s="141"/>
      <c r="IC292" s="141"/>
    </row>
    <row r="293" s="138" customFormat="1" ht="15" customHeight="1" spans="1:237">
      <c r="A293" s="149">
        <v>20304</v>
      </c>
      <c r="B293" s="150" t="s">
        <v>238</v>
      </c>
      <c r="C293" s="132">
        <f t="shared" si="49"/>
        <v>0</v>
      </c>
      <c r="D293" s="132">
        <f>D294</f>
        <v>0</v>
      </c>
      <c r="E293" s="147">
        <f t="shared" si="41"/>
        <v>0</v>
      </c>
      <c r="F293" s="148">
        <f t="shared" si="42"/>
        <v>0</v>
      </c>
      <c r="G293" s="132">
        <f t="shared" si="50"/>
        <v>0</v>
      </c>
      <c r="HV293" s="141"/>
      <c r="HW293" s="141"/>
      <c r="HX293" s="141"/>
      <c r="HY293" s="141"/>
      <c r="HZ293" s="141"/>
      <c r="IA293" s="141"/>
      <c r="IB293" s="141"/>
      <c r="IC293" s="141"/>
    </row>
    <row r="294" s="138" customFormat="1" ht="15" customHeight="1" spans="1:237">
      <c r="A294" s="149">
        <v>2030401</v>
      </c>
      <c r="B294" s="151" t="s">
        <v>239</v>
      </c>
      <c r="C294" s="128"/>
      <c r="D294" s="128"/>
      <c r="E294" s="147">
        <f t="shared" si="41"/>
        <v>0</v>
      </c>
      <c r="F294" s="148">
        <f t="shared" si="42"/>
        <v>0</v>
      </c>
      <c r="G294" s="128"/>
      <c r="HV294" s="141"/>
      <c r="HW294" s="141"/>
      <c r="HX294" s="141"/>
      <c r="HY294" s="141"/>
      <c r="HZ294" s="141"/>
      <c r="IA294" s="141"/>
      <c r="IB294" s="141"/>
      <c r="IC294" s="141"/>
    </row>
    <row r="295" s="138" customFormat="1" ht="15" customHeight="1" spans="1:237">
      <c r="A295" s="149">
        <v>20305</v>
      </c>
      <c r="B295" s="150" t="s">
        <v>240</v>
      </c>
      <c r="C295" s="132">
        <f t="shared" si="49"/>
        <v>0</v>
      </c>
      <c r="D295" s="132">
        <f>D296</f>
        <v>0</v>
      </c>
      <c r="E295" s="147">
        <f t="shared" si="41"/>
        <v>0</v>
      </c>
      <c r="F295" s="148">
        <f t="shared" si="42"/>
        <v>0</v>
      </c>
      <c r="G295" s="132">
        <f t="shared" si="50"/>
        <v>0</v>
      </c>
      <c r="HV295" s="141"/>
      <c r="HW295" s="141"/>
      <c r="HX295" s="141"/>
      <c r="HY295" s="141"/>
      <c r="HZ295" s="141"/>
      <c r="IA295" s="141"/>
      <c r="IB295" s="141"/>
      <c r="IC295" s="141"/>
    </row>
    <row r="296" s="138" customFormat="1" ht="15" customHeight="1" spans="1:237">
      <c r="A296" s="149">
        <v>2030501</v>
      </c>
      <c r="B296" s="151" t="s">
        <v>241</v>
      </c>
      <c r="C296" s="128"/>
      <c r="D296" s="128"/>
      <c r="E296" s="147">
        <f t="shared" si="41"/>
        <v>0</v>
      </c>
      <c r="F296" s="148">
        <f t="shared" si="42"/>
        <v>0</v>
      </c>
      <c r="G296" s="128"/>
      <c r="HV296" s="141"/>
      <c r="HW296" s="141"/>
      <c r="HX296" s="141"/>
      <c r="HY296" s="141"/>
      <c r="HZ296" s="141"/>
      <c r="IA296" s="141"/>
      <c r="IB296" s="141"/>
      <c r="IC296" s="141"/>
    </row>
    <row r="297" s="138" customFormat="1" ht="15" customHeight="1" spans="1:237">
      <c r="A297" s="149">
        <v>20306</v>
      </c>
      <c r="B297" s="150" t="s">
        <v>242</v>
      </c>
      <c r="C297" s="132">
        <f t="shared" ref="C297:G297" si="51">SUM(C298:C306)</f>
        <v>0</v>
      </c>
      <c r="D297" s="132">
        <f t="shared" si="51"/>
        <v>0</v>
      </c>
      <c r="E297" s="147">
        <f t="shared" si="41"/>
        <v>0</v>
      </c>
      <c r="F297" s="148">
        <f t="shared" si="42"/>
        <v>0</v>
      </c>
      <c r="G297" s="132">
        <f t="shared" si="51"/>
        <v>0</v>
      </c>
      <c r="HV297" s="141"/>
      <c r="HW297" s="141"/>
      <c r="HX297" s="141"/>
      <c r="HY297" s="141"/>
      <c r="HZ297" s="141"/>
      <c r="IA297" s="141"/>
      <c r="IB297" s="141"/>
      <c r="IC297" s="141"/>
    </row>
    <row r="298" s="138" customFormat="1" ht="15" customHeight="1" spans="1:237">
      <c r="A298" s="149">
        <v>2030601</v>
      </c>
      <c r="B298" s="151" t="s">
        <v>243</v>
      </c>
      <c r="C298" s="128"/>
      <c r="D298" s="128"/>
      <c r="E298" s="147">
        <f t="shared" si="41"/>
        <v>0</v>
      </c>
      <c r="F298" s="148">
        <f t="shared" si="42"/>
        <v>0</v>
      </c>
      <c r="G298" s="128"/>
      <c r="HV298" s="141"/>
      <c r="HW298" s="141"/>
      <c r="HX298" s="141"/>
      <c r="HY298" s="141"/>
      <c r="HZ298" s="141"/>
      <c r="IA298" s="141"/>
      <c r="IB298" s="141"/>
      <c r="IC298" s="141"/>
    </row>
    <row r="299" s="138" customFormat="1" ht="15" customHeight="1" spans="1:237">
      <c r="A299" s="149">
        <v>2030602</v>
      </c>
      <c r="B299" s="151" t="s">
        <v>244</v>
      </c>
      <c r="C299" s="128"/>
      <c r="D299" s="128"/>
      <c r="E299" s="147">
        <f t="shared" si="41"/>
        <v>0</v>
      </c>
      <c r="F299" s="148">
        <f t="shared" si="42"/>
        <v>0</v>
      </c>
      <c r="G299" s="128"/>
      <c r="HV299" s="141"/>
      <c r="HW299" s="141"/>
      <c r="HX299" s="141"/>
      <c r="HY299" s="141"/>
      <c r="HZ299" s="141"/>
      <c r="IA299" s="141"/>
      <c r="IB299" s="141"/>
      <c r="IC299" s="141"/>
    </row>
    <row r="300" s="138" customFormat="1" ht="15" customHeight="1" spans="1:237">
      <c r="A300" s="149">
        <v>2030603</v>
      </c>
      <c r="B300" s="151" t="s">
        <v>245</v>
      </c>
      <c r="C300" s="128"/>
      <c r="D300" s="128"/>
      <c r="E300" s="147">
        <f t="shared" si="41"/>
        <v>0</v>
      </c>
      <c r="F300" s="148">
        <f t="shared" si="42"/>
        <v>0</v>
      </c>
      <c r="G300" s="128"/>
      <c r="HV300" s="141"/>
      <c r="HW300" s="141"/>
      <c r="HX300" s="141"/>
      <c r="HY300" s="141"/>
      <c r="HZ300" s="141"/>
      <c r="IA300" s="141"/>
      <c r="IB300" s="141"/>
      <c r="IC300" s="141"/>
    </row>
    <row r="301" s="138" customFormat="1" ht="15" customHeight="1" spans="1:237">
      <c r="A301" s="149">
        <v>2030604</v>
      </c>
      <c r="B301" s="151" t="s">
        <v>246</v>
      </c>
      <c r="C301" s="128"/>
      <c r="D301" s="128"/>
      <c r="E301" s="147">
        <f t="shared" si="41"/>
        <v>0</v>
      </c>
      <c r="F301" s="148">
        <f t="shared" si="42"/>
        <v>0</v>
      </c>
      <c r="G301" s="128"/>
      <c r="HV301" s="141"/>
      <c r="HW301" s="141"/>
      <c r="HX301" s="141"/>
      <c r="HY301" s="141"/>
      <c r="HZ301" s="141"/>
      <c r="IA301" s="141"/>
      <c r="IB301" s="141"/>
      <c r="IC301" s="141"/>
    </row>
    <row r="302" s="138" customFormat="1" ht="15" customHeight="1" spans="1:237">
      <c r="A302" s="149">
        <v>2030605</v>
      </c>
      <c r="B302" s="151" t="s">
        <v>247</v>
      </c>
      <c r="C302" s="128"/>
      <c r="D302" s="128"/>
      <c r="E302" s="147">
        <f t="shared" si="41"/>
        <v>0</v>
      </c>
      <c r="F302" s="148">
        <f t="shared" si="42"/>
        <v>0</v>
      </c>
      <c r="G302" s="128"/>
      <c r="HV302" s="141"/>
      <c r="HW302" s="141"/>
      <c r="HX302" s="141"/>
      <c r="HY302" s="141"/>
      <c r="HZ302" s="141"/>
      <c r="IA302" s="141"/>
      <c r="IB302" s="141"/>
      <c r="IC302" s="141"/>
    </row>
    <row r="303" s="138" customFormat="1" ht="15" customHeight="1" spans="1:237">
      <c r="A303" s="149">
        <v>2030606</v>
      </c>
      <c r="B303" s="151" t="s">
        <v>248</v>
      </c>
      <c r="C303" s="128"/>
      <c r="D303" s="128"/>
      <c r="E303" s="147">
        <f t="shared" si="41"/>
        <v>0</v>
      </c>
      <c r="F303" s="148">
        <f t="shared" si="42"/>
        <v>0</v>
      </c>
      <c r="G303" s="128"/>
      <c r="HV303" s="141"/>
      <c r="HW303" s="141"/>
      <c r="HX303" s="141"/>
      <c r="HY303" s="141"/>
      <c r="HZ303" s="141"/>
      <c r="IA303" s="141"/>
      <c r="IB303" s="141"/>
      <c r="IC303" s="141"/>
    </row>
    <row r="304" s="138" customFormat="1" ht="15" customHeight="1" spans="1:237">
      <c r="A304" s="149" t="s">
        <v>249</v>
      </c>
      <c r="B304" s="151" t="s">
        <v>250</v>
      </c>
      <c r="C304" s="128"/>
      <c r="D304" s="128"/>
      <c r="E304" s="147">
        <f t="shared" si="41"/>
        <v>0</v>
      </c>
      <c r="F304" s="148">
        <f t="shared" si="42"/>
        <v>0</v>
      </c>
      <c r="G304" s="128"/>
      <c r="HV304" s="141"/>
      <c r="HW304" s="141"/>
      <c r="HX304" s="141"/>
      <c r="HY304" s="141"/>
      <c r="HZ304" s="141"/>
      <c r="IA304" s="141"/>
      <c r="IB304" s="141"/>
      <c r="IC304" s="141"/>
    </row>
    <row r="305" s="138" customFormat="1" ht="15" customHeight="1" spans="1:237">
      <c r="A305" s="149" t="s">
        <v>251</v>
      </c>
      <c r="B305" s="152" t="s">
        <v>252</v>
      </c>
      <c r="C305" s="128"/>
      <c r="D305" s="128"/>
      <c r="E305" s="147">
        <f t="shared" si="41"/>
        <v>0</v>
      </c>
      <c r="F305" s="148">
        <f t="shared" si="42"/>
        <v>0</v>
      </c>
      <c r="G305" s="128"/>
      <c r="HV305" s="141"/>
      <c r="HW305" s="141"/>
      <c r="HX305" s="141"/>
      <c r="HY305" s="141"/>
      <c r="HZ305" s="141"/>
      <c r="IA305" s="141"/>
      <c r="IB305" s="141"/>
      <c r="IC305" s="141"/>
    </row>
    <row r="306" s="138" customFormat="1" ht="15" customHeight="1" spans="1:237">
      <c r="A306" s="149">
        <v>2030699</v>
      </c>
      <c r="B306" s="151" t="s">
        <v>253</v>
      </c>
      <c r="C306" s="128"/>
      <c r="D306" s="128"/>
      <c r="E306" s="147">
        <f t="shared" si="41"/>
        <v>0</v>
      </c>
      <c r="F306" s="148">
        <f t="shared" si="42"/>
        <v>0</v>
      </c>
      <c r="G306" s="128"/>
      <c r="HV306" s="141"/>
      <c r="HW306" s="141"/>
      <c r="HX306" s="141"/>
      <c r="HY306" s="141"/>
      <c r="HZ306" s="141"/>
      <c r="IA306" s="141"/>
      <c r="IB306" s="141"/>
      <c r="IC306" s="141"/>
    </row>
    <row r="307" s="138" customFormat="1" ht="15" customHeight="1" spans="1:237">
      <c r="A307" s="149" t="s">
        <v>254</v>
      </c>
      <c r="B307" s="150" t="s">
        <v>255</v>
      </c>
      <c r="C307" s="132">
        <f t="shared" ref="C307:G307" si="52">C308</f>
        <v>0</v>
      </c>
      <c r="D307" s="132">
        <f t="shared" si="52"/>
        <v>0</v>
      </c>
      <c r="E307" s="147">
        <f t="shared" si="41"/>
        <v>0</v>
      </c>
      <c r="F307" s="148">
        <f t="shared" si="42"/>
        <v>0</v>
      </c>
      <c r="G307" s="132">
        <f t="shared" si="52"/>
        <v>0</v>
      </c>
      <c r="HV307" s="141"/>
      <c r="HW307" s="141"/>
      <c r="HX307" s="141"/>
      <c r="HY307" s="141"/>
      <c r="HZ307" s="141"/>
      <c r="IA307" s="141"/>
      <c r="IB307" s="141"/>
      <c r="IC307" s="141"/>
    </row>
    <row r="308" s="138" customFormat="1" ht="15" customHeight="1" spans="1:237">
      <c r="A308" s="149">
        <v>2039901</v>
      </c>
      <c r="B308" s="151" t="s">
        <v>256</v>
      </c>
      <c r="C308" s="128"/>
      <c r="D308" s="128"/>
      <c r="E308" s="147">
        <f t="shared" si="41"/>
        <v>0</v>
      </c>
      <c r="F308" s="148">
        <f t="shared" si="42"/>
        <v>0</v>
      </c>
      <c r="G308" s="128"/>
      <c r="HV308" s="141"/>
      <c r="HW308" s="141"/>
      <c r="HX308" s="141"/>
      <c r="HY308" s="141"/>
      <c r="HZ308" s="141"/>
      <c r="IA308" s="141"/>
      <c r="IB308" s="141"/>
      <c r="IC308" s="141"/>
    </row>
    <row r="309" s="138" customFormat="1" ht="15" customHeight="1" spans="1:237">
      <c r="A309" s="149" t="s">
        <v>257</v>
      </c>
      <c r="B309" s="150" t="s">
        <v>258</v>
      </c>
      <c r="C309" s="132">
        <f t="shared" ref="C309:G309" si="53">C310+C313++C324+C331+C339+C348+C364+C374+C384+C392+C398</f>
        <v>5572</v>
      </c>
      <c r="D309" s="132">
        <f t="shared" si="53"/>
        <v>5714</v>
      </c>
      <c r="E309" s="147">
        <f t="shared" si="41"/>
        <v>142</v>
      </c>
      <c r="F309" s="148">
        <f t="shared" si="42"/>
        <v>2.54845656855707</v>
      </c>
      <c r="G309" s="132">
        <f t="shared" si="53"/>
        <v>5714</v>
      </c>
      <c r="HV309" s="141"/>
      <c r="HW309" s="141"/>
      <c r="HX309" s="141"/>
      <c r="HY309" s="141"/>
      <c r="HZ309" s="141"/>
      <c r="IA309" s="141"/>
      <c r="IB309" s="141"/>
      <c r="IC309" s="141"/>
    </row>
    <row r="310" s="138" customFormat="1" ht="15" customHeight="1" spans="1:237">
      <c r="A310" s="149">
        <v>20401</v>
      </c>
      <c r="B310" s="150" t="s">
        <v>259</v>
      </c>
      <c r="C310" s="132">
        <f t="shared" ref="C310:G310" si="54">SUM(C311:C312)</f>
        <v>12</v>
      </c>
      <c r="D310" s="132">
        <f t="shared" si="54"/>
        <v>15</v>
      </c>
      <c r="E310" s="147">
        <f t="shared" si="41"/>
        <v>3</v>
      </c>
      <c r="F310" s="148">
        <f t="shared" si="42"/>
        <v>25</v>
      </c>
      <c r="G310" s="132">
        <f t="shared" si="54"/>
        <v>15</v>
      </c>
      <c r="HV310" s="141"/>
      <c r="HW310" s="141"/>
      <c r="HX310" s="141"/>
      <c r="HY310" s="141"/>
      <c r="HZ310" s="141"/>
      <c r="IA310" s="141"/>
      <c r="IB310" s="141"/>
      <c r="IC310" s="141"/>
    </row>
    <row r="311" s="138" customFormat="1" ht="15" customHeight="1" spans="1:237">
      <c r="A311" s="149">
        <v>2040101</v>
      </c>
      <c r="B311" s="153" t="s">
        <v>260</v>
      </c>
      <c r="C311" s="128"/>
      <c r="D311" s="128"/>
      <c r="E311" s="147">
        <f t="shared" si="41"/>
        <v>0</v>
      </c>
      <c r="F311" s="148">
        <f t="shared" si="42"/>
        <v>0</v>
      </c>
      <c r="G311" s="128"/>
      <c r="HV311" s="141"/>
      <c r="HW311" s="141"/>
      <c r="HX311" s="141"/>
      <c r="HY311" s="141"/>
      <c r="HZ311" s="141"/>
      <c r="IA311" s="141"/>
      <c r="IB311" s="141"/>
      <c r="IC311" s="141"/>
    </row>
    <row r="312" s="138" customFormat="1" ht="15" customHeight="1" spans="1:237">
      <c r="A312" s="149">
        <v>2040199</v>
      </c>
      <c r="B312" s="153" t="s">
        <v>261</v>
      </c>
      <c r="C312" s="128">
        <v>12</v>
      </c>
      <c r="D312" s="128">
        <v>15</v>
      </c>
      <c r="E312" s="147">
        <f t="shared" si="41"/>
        <v>3</v>
      </c>
      <c r="F312" s="148">
        <f t="shared" si="42"/>
        <v>25</v>
      </c>
      <c r="G312" s="128">
        <v>15</v>
      </c>
      <c r="HV312" s="141"/>
      <c r="HW312" s="141"/>
      <c r="HX312" s="141"/>
      <c r="HY312" s="141"/>
      <c r="HZ312" s="141"/>
      <c r="IA312" s="141"/>
      <c r="IB312" s="141"/>
      <c r="IC312" s="141"/>
    </row>
    <row r="313" s="138" customFormat="1" ht="15" customHeight="1" spans="1:237">
      <c r="A313" s="149">
        <v>20402</v>
      </c>
      <c r="B313" s="150" t="s">
        <v>262</v>
      </c>
      <c r="C313" s="132">
        <f t="shared" ref="C313:G313" si="55">SUM(C314:C323)</f>
        <v>5107</v>
      </c>
      <c r="D313" s="132">
        <f t="shared" si="55"/>
        <v>5240</v>
      </c>
      <c r="E313" s="147">
        <f t="shared" si="41"/>
        <v>133</v>
      </c>
      <c r="F313" s="148">
        <f t="shared" si="42"/>
        <v>2.60426865087135</v>
      </c>
      <c r="G313" s="132">
        <f t="shared" si="55"/>
        <v>5240</v>
      </c>
      <c r="HV313" s="141"/>
      <c r="HW313" s="141"/>
      <c r="HX313" s="141"/>
      <c r="HY313" s="141"/>
      <c r="HZ313" s="141"/>
      <c r="IA313" s="141"/>
      <c r="IB313" s="141"/>
      <c r="IC313" s="141"/>
    </row>
    <row r="314" s="138" customFormat="1" ht="15" customHeight="1" spans="1:237">
      <c r="A314" s="149">
        <v>2040201</v>
      </c>
      <c r="B314" s="151" t="s">
        <v>62</v>
      </c>
      <c r="C314" s="128">
        <v>4006</v>
      </c>
      <c r="D314" s="128">
        <v>4284</v>
      </c>
      <c r="E314" s="147">
        <f t="shared" si="41"/>
        <v>278</v>
      </c>
      <c r="F314" s="148">
        <f t="shared" si="42"/>
        <v>6.93959061407888</v>
      </c>
      <c r="G314" s="128">
        <v>4284</v>
      </c>
      <c r="HV314" s="141"/>
      <c r="HW314" s="141"/>
      <c r="HX314" s="141"/>
      <c r="HY314" s="141"/>
      <c r="HZ314" s="141"/>
      <c r="IA314" s="141"/>
      <c r="IB314" s="141"/>
      <c r="IC314" s="141"/>
    </row>
    <row r="315" s="138" customFormat="1" ht="15" customHeight="1" spans="1:237">
      <c r="A315" s="149">
        <v>2040202</v>
      </c>
      <c r="B315" s="151" t="s">
        <v>63</v>
      </c>
      <c r="C315" s="128">
        <v>885</v>
      </c>
      <c r="D315" s="128">
        <v>416</v>
      </c>
      <c r="E315" s="147">
        <f t="shared" si="41"/>
        <v>-469</v>
      </c>
      <c r="F315" s="148">
        <f t="shared" si="42"/>
        <v>-52.9943502824859</v>
      </c>
      <c r="G315" s="128">
        <v>416</v>
      </c>
      <c r="HV315" s="141"/>
      <c r="HW315" s="141"/>
      <c r="HX315" s="141"/>
      <c r="HY315" s="141"/>
      <c r="HZ315" s="141"/>
      <c r="IA315" s="141"/>
      <c r="IB315" s="141"/>
      <c r="IC315" s="141"/>
    </row>
    <row r="316" s="138" customFormat="1" ht="15" customHeight="1" spans="1:237">
      <c r="A316" s="149">
        <v>2040203</v>
      </c>
      <c r="B316" s="151" t="s">
        <v>64</v>
      </c>
      <c r="C316" s="128"/>
      <c r="D316" s="128"/>
      <c r="E316" s="147">
        <f t="shared" si="41"/>
        <v>0</v>
      </c>
      <c r="F316" s="148">
        <f t="shared" si="42"/>
        <v>0</v>
      </c>
      <c r="G316" s="128"/>
      <c r="HV316" s="141"/>
      <c r="HW316" s="141"/>
      <c r="HX316" s="141"/>
      <c r="HY316" s="141"/>
      <c r="HZ316" s="141"/>
      <c r="IA316" s="141"/>
      <c r="IB316" s="141"/>
      <c r="IC316" s="141"/>
    </row>
    <row r="317" s="138" customFormat="1" ht="15" customHeight="1" spans="1:237">
      <c r="A317" s="149">
        <v>2040219</v>
      </c>
      <c r="B317" s="151" t="s">
        <v>103</v>
      </c>
      <c r="C317" s="128">
        <v>110</v>
      </c>
      <c r="D317" s="128">
        <v>110</v>
      </c>
      <c r="E317" s="147">
        <f t="shared" si="41"/>
        <v>0</v>
      </c>
      <c r="F317" s="148">
        <f t="shared" si="42"/>
        <v>0</v>
      </c>
      <c r="G317" s="128">
        <v>110</v>
      </c>
      <c r="HV317" s="141"/>
      <c r="HW317" s="141"/>
      <c r="HX317" s="141"/>
      <c r="HY317" s="141"/>
      <c r="HZ317" s="141"/>
      <c r="IA317" s="141"/>
      <c r="IB317" s="141"/>
      <c r="IC317" s="141"/>
    </row>
    <row r="318" s="138" customFormat="1" ht="15" customHeight="1" spans="1:237">
      <c r="A318" s="149">
        <v>2040220</v>
      </c>
      <c r="B318" s="151" t="s">
        <v>263</v>
      </c>
      <c r="C318" s="128">
        <v>106</v>
      </c>
      <c r="D318" s="128">
        <v>430</v>
      </c>
      <c r="E318" s="147">
        <f t="shared" si="41"/>
        <v>324</v>
      </c>
      <c r="F318" s="148">
        <f t="shared" si="42"/>
        <v>305.660377358491</v>
      </c>
      <c r="G318" s="128">
        <v>430</v>
      </c>
      <c r="HV318" s="141"/>
      <c r="HW318" s="141"/>
      <c r="HX318" s="141"/>
      <c r="HY318" s="141"/>
      <c r="HZ318" s="141"/>
      <c r="IA318" s="141"/>
      <c r="IB318" s="141"/>
      <c r="IC318" s="141"/>
    </row>
    <row r="319" s="138" customFormat="1" ht="15" customHeight="1" spans="1:237">
      <c r="A319" s="149">
        <v>2040221</v>
      </c>
      <c r="B319" s="151" t="s">
        <v>264</v>
      </c>
      <c r="C319" s="128"/>
      <c r="D319" s="128"/>
      <c r="E319" s="147">
        <f t="shared" si="41"/>
        <v>0</v>
      </c>
      <c r="F319" s="148">
        <f t="shared" si="42"/>
        <v>0</v>
      </c>
      <c r="G319" s="128"/>
      <c r="HV319" s="141"/>
      <c r="HW319" s="141"/>
      <c r="HX319" s="141"/>
      <c r="HY319" s="141"/>
      <c r="HZ319" s="141"/>
      <c r="IA319" s="141"/>
      <c r="IB319" s="141"/>
      <c r="IC319" s="141"/>
    </row>
    <row r="320" s="138" customFormat="1" ht="15" customHeight="1" spans="1:237">
      <c r="A320" s="149">
        <v>2040222</v>
      </c>
      <c r="B320" s="151" t="s">
        <v>265</v>
      </c>
      <c r="C320" s="128"/>
      <c r="D320" s="128"/>
      <c r="E320" s="147">
        <f t="shared" si="41"/>
        <v>0</v>
      </c>
      <c r="F320" s="148">
        <f t="shared" si="42"/>
        <v>0</v>
      </c>
      <c r="G320" s="128"/>
      <c r="HV320" s="141"/>
      <c r="HW320" s="141"/>
      <c r="HX320" s="141"/>
      <c r="HY320" s="141"/>
      <c r="HZ320" s="141"/>
      <c r="IA320" s="141"/>
      <c r="IB320" s="141"/>
      <c r="IC320" s="141"/>
    </row>
    <row r="321" s="138" customFormat="1" ht="15" customHeight="1" spans="1:237">
      <c r="A321" s="149">
        <v>2040223</v>
      </c>
      <c r="B321" s="151" t="s">
        <v>266</v>
      </c>
      <c r="C321" s="128"/>
      <c r="D321" s="128"/>
      <c r="E321" s="147">
        <f t="shared" si="41"/>
        <v>0</v>
      </c>
      <c r="F321" s="148">
        <f t="shared" si="42"/>
        <v>0</v>
      </c>
      <c r="G321" s="128"/>
      <c r="HV321" s="141"/>
      <c r="HW321" s="141"/>
      <c r="HX321" s="141"/>
      <c r="HY321" s="141"/>
      <c r="HZ321" s="141"/>
      <c r="IA321" s="141"/>
      <c r="IB321" s="141"/>
      <c r="IC321" s="141"/>
    </row>
    <row r="322" s="138" customFormat="1" ht="15" customHeight="1" spans="1:237">
      <c r="A322" s="149">
        <v>2040250</v>
      </c>
      <c r="B322" s="151" t="s">
        <v>71</v>
      </c>
      <c r="C322" s="128"/>
      <c r="D322" s="128"/>
      <c r="E322" s="147">
        <f t="shared" si="41"/>
        <v>0</v>
      </c>
      <c r="F322" s="148">
        <f t="shared" si="42"/>
        <v>0</v>
      </c>
      <c r="G322" s="128"/>
      <c r="HV322" s="141"/>
      <c r="HW322" s="141"/>
      <c r="HX322" s="141"/>
      <c r="HY322" s="141"/>
      <c r="HZ322" s="141"/>
      <c r="IA322" s="141"/>
      <c r="IB322" s="141"/>
      <c r="IC322" s="141"/>
    </row>
    <row r="323" s="138" customFormat="1" ht="15" customHeight="1" spans="1:237">
      <c r="A323" s="149">
        <v>2040299</v>
      </c>
      <c r="B323" s="151" t="s">
        <v>267</v>
      </c>
      <c r="C323" s="128"/>
      <c r="D323" s="128"/>
      <c r="E323" s="147">
        <f t="shared" si="41"/>
        <v>0</v>
      </c>
      <c r="F323" s="148">
        <f t="shared" si="42"/>
        <v>0</v>
      </c>
      <c r="G323" s="128"/>
      <c r="HV323" s="141"/>
      <c r="HW323" s="141"/>
      <c r="HX323" s="141"/>
      <c r="HY323" s="141"/>
      <c r="HZ323" s="141"/>
      <c r="IA323" s="141"/>
      <c r="IB323" s="141"/>
      <c r="IC323" s="141"/>
    </row>
    <row r="324" s="138" customFormat="1" ht="15" customHeight="1" spans="1:237">
      <c r="A324" s="149">
        <v>20403</v>
      </c>
      <c r="B324" s="150" t="s">
        <v>268</v>
      </c>
      <c r="C324" s="132">
        <f t="shared" ref="C324:G324" si="56">SUM(C325:C330)</f>
        <v>0</v>
      </c>
      <c r="D324" s="132">
        <f t="shared" si="56"/>
        <v>0</v>
      </c>
      <c r="E324" s="147">
        <f t="shared" si="41"/>
        <v>0</v>
      </c>
      <c r="F324" s="148">
        <f t="shared" si="42"/>
        <v>0</v>
      </c>
      <c r="G324" s="132">
        <f t="shared" si="56"/>
        <v>0</v>
      </c>
      <c r="HV324" s="141"/>
      <c r="HW324" s="141"/>
      <c r="HX324" s="141"/>
      <c r="HY324" s="141"/>
      <c r="HZ324" s="141"/>
      <c r="IA324" s="141"/>
      <c r="IB324" s="141"/>
      <c r="IC324" s="141"/>
    </row>
    <row r="325" s="138" customFormat="1" ht="15" customHeight="1" spans="1:237">
      <c r="A325" s="149">
        <v>2040301</v>
      </c>
      <c r="B325" s="151" t="s">
        <v>62</v>
      </c>
      <c r="C325" s="128"/>
      <c r="D325" s="128"/>
      <c r="E325" s="147">
        <f t="shared" ref="E325:E388" si="57">D325-C325</f>
        <v>0</v>
      </c>
      <c r="F325" s="148">
        <f t="shared" ref="F325:F388" si="58">IF(C325=0,,E325/C325*100)</f>
        <v>0</v>
      </c>
      <c r="G325" s="128"/>
      <c r="HV325" s="141"/>
      <c r="HW325" s="141"/>
      <c r="HX325" s="141"/>
      <c r="HY325" s="141"/>
      <c r="HZ325" s="141"/>
      <c r="IA325" s="141"/>
      <c r="IB325" s="141"/>
      <c r="IC325" s="141"/>
    </row>
    <row r="326" s="138" customFormat="1" ht="15" customHeight="1" spans="1:237">
      <c r="A326" s="149">
        <v>2040302</v>
      </c>
      <c r="B326" s="151" t="s">
        <v>63</v>
      </c>
      <c r="C326" s="128"/>
      <c r="D326" s="128"/>
      <c r="E326" s="147">
        <f t="shared" si="57"/>
        <v>0</v>
      </c>
      <c r="F326" s="148">
        <f t="shared" si="58"/>
        <v>0</v>
      </c>
      <c r="G326" s="128"/>
      <c r="HV326" s="141"/>
      <c r="HW326" s="141"/>
      <c r="HX326" s="141"/>
      <c r="HY326" s="141"/>
      <c r="HZ326" s="141"/>
      <c r="IA326" s="141"/>
      <c r="IB326" s="141"/>
      <c r="IC326" s="141"/>
    </row>
    <row r="327" s="138" customFormat="1" ht="15" customHeight="1" spans="1:237">
      <c r="A327" s="149">
        <v>2040303</v>
      </c>
      <c r="B327" s="151" t="s">
        <v>64</v>
      </c>
      <c r="C327" s="128"/>
      <c r="D327" s="128"/>
      <c r="E327" s="147">
        <f t="shared" si="57"/>
        <v>0</v>
      </c>
      <c r="F327" s="148">
        <f t="shared" si="58"/>
        <v>0</v>
      </c>
      <c r="G327" s="128"/>
      <c r="HV327" s="141"/>
      <c r="HW327" s="141"/>
      <c r="HX327" s="141"/>
      <c r="HY327" s="141"/>
      <c r="HZ327" s="141"/>
      <c r="IA327" s="141"/>
      <c r="IB327" s="141"/>
      <c r="IC327" s="141"/>
    </row>
    <row r="328" s="138" customFormat="1" ht="15" customHeight="1" spans="1:237">
      <c r="A328" s="149">
        <v>2040304</v>
      </c>
      <c r="B328" s="151" t="s">
        <v>269</v>
      </c>
      <c r="C328" s="128"/>
      <c r="D328" s="128"/>
      <c r="E328" s="147">
        <f t="shared" si="57"/>
        <v>0</v>
      </c>
      <c r="F328" s="148">
        <f t="shared" si="58"/>
        <v>0</v>
      </c>
      <c r="G328" s="128"/>
      <c r="HV328" s="141"/>
      <c r="HW328" s="141"/>
      <c r="HX328" s="141"/>
      <c r="HY328" s="141"/>
      <c r="HZ328" s="141"/>
      <c r="IA328" s="141"/>
      <c r="IB328" s="141"/>
      <c r="IC328" s="141"/>
    </row>
    <row r="329" s="138" customFormat="1" ht="15" customHeight="1" spans="1:237">
      <c r="A329" s="149">
        <v>2040350</v>
      </c>
      <c r="B329" s="151" t="s">
        <v>71</v>
      </c>
      <c r="C329" s="128"/>
      <c r="D329" s="128"/>
      <c r="E329" s="147">
        <f t="shared" si="57"/>
        <v>0</v>
      </c>
      <c r="F329" s="148">
        <f t="shared" si="58"/>
        <v>0</v>
      </c>
      <c r="G329" s="128"/>
      <c r="HV329" s="141"/>
      <c r="HW329" s="141"/>
      <c r="HX329" s="141"/>
      <c r="HY329" s="141"/>
      <c r="HZ329" s="141"/>
      <c r="IA329" s="141"/>
      <c r="IB329" s="141"/>
      <c r="IC329" s="141"/>
    </row>
    <row r="330" s="138" customFormat="1" ht="15" customHeight="1" spans="1:237">
      <c r="A330" s="149">
        <v>2040399</v>
      </c>
      <c r="B330" s="151" t="s">
        <v>270</v>
      </c>
      <c r="C330" s="128"/>
      <c r="D330" s="128"/>
      <c r="E330" s="147">
        <f t="shared" si="57"/>
        <v>0</v>
      </c>
      <c r="F330" s="148">
        <f t="shared" si="58"/>
        <v>0</v>
      </c>
      <c r="G330" s="128"/>
      <c r="HV330" s="141"/>
      <c r="HW330" s="141"/>
      <c r="HX330" s="141"/>
      <c r="HY330" s="141"/>
      <c r="HZ330" s="141"/>
      <c r="IA330" s="141"/>
      <c r="IB330" s="141"/>
      <c r="IC330" s="141"/>
    </row>
    <row r="331" s="138" customFormat="1" ht="15" customHeight="1" spans="1:237">
      <c r="A331" s="149">
        <v>20404</v>
      </c>
      <c r="B331" s="150" t="s">
        <v>271</v>
      </c>
      <c r="C331" s="132">
        <f t="shared" ref="C331:G331" si="59">SUM(C332:C338)</f>
        <v>0</v>
      </c>
      <c r="D331" s="132">
        <f t="shared" si="59"/>
        <v>0</v>
      </c>
      <c r="E331" s="147">
        <f t="shared" si="57"/>
        <v>0</v>
      </c>
      <c r="F331" s="148">
        <f t="shared" si="58"/>
        <v>0</v>
      </c>
      <c r="G331" s="132">
        <f t="shared" si="59"/>
        <v>0</v>
      </c>
      <c r="HV331" s="141"/>
      <c r="HW331" s="141"/>
      <c r="HX331" s="141"/>
      <c r="HY331" s="141"/>
      <c r="HZ331" s="141"/>
      <c r="IA331" s="141"/>
      <c r="IB331" s="141"/>
      <c r="IC331" s="141"/>
    </row>
    <row r="332" s="138" customFormat="1" ht="15" customHeight="1" spans="1:237">
      <c r="A332" s="149">
        <v>2040401</v>
      </c>
      <c r="B332" s="151" t="s">
        <v>62</v>
      </c>
      <c r="C332" s="128"/>
      <c r="D332" s="128"/>
      <c r="E332" s="147">
        <f t="shared" si="57"/>
        <v>0</v>
      </c>
      <c r="F332" s="148">
        <f t="shared" si="58"/>
        <v>0</v>
      </c>
      <c r="G332" s="128"/>
      <c r="HV332" s="141"/>
      <c r="HW332" s="141"/>
      <c r="HX332" s="141"/>
      <c r="HY332" s="141"/>
      <c r="HZ332" s="141"/>
      <c r="IA332" s="141"/>
      <c r="IB332" s="141"/>
      <c r="IC332" s="141"/>
    </row>
    <row r="333" s="138" customFormat="1" ht="15" customHeight="1" spans="1:237">
      <c r="A333" s="149">
        <v>2040402</v>
      </c>
      <c r="B333" s="151" t="s">
        <v>63</v>
      </c>
      <c r="C333" s="128"/>
      <c r="D333" s="128"/>
      <c r="E333" s="147">
        <f t="shared" si="57"/>
        <v>0</v>
      </c>
      <c r="F333" s="148">
        <f t="shared" si="58"/>
        <v>0</v>
      </c>
      <c r="G333" s="128"/>
      <c r="HV333" s="141"/>
      <c r="HW333" s="141"/>
      <c r="HX333" s="141"/>
      <c r="HY333" s="141"/>
      <c r="HZ333" s="141"/>
      <c r="IA333" s="141"/>
      <c r="IB333" s="141"/>
      <c r="IC333" s="141"/>
    </row>
    <row r="334" s="138" customFormat="1" ht="15" customHeight="1" spans="1:237">
      <c r="A334" s="149">
        <v>2040403</v>
      </c>
      <c r="B334" s="151" t="s">
        <v>64</v>
      </c>
      <c r="C334" s="128"/>
      <c r="D334" s="128"/>
      <c r="E334" s="147">
        <f t="shared" si="57"/>
        <v>0</v>
      </c>
      <c r="F334" s="148">
        <f t="shared" si="58"/>
        <v>0</v>
      </c>
      <c r="G334" s="128"/>
      <c r="HV334" s="141"/>
      <c r="HW334" s="141"/>
      <c r="HX334" s="141"/>
      <c r="HY334" s="141"/>
      <c r="HZ334" s="141"/>
      <c r="IA334" s="141"/>
      <c r="IB334" s="141"/>
      <c r="IC334" s="141"/>
    </row>
    <row r="335" s="138" customFormat="1" ht="15" customHeight="1" spans="1:237">
      <c r="A335" s="149">
        <v>2040409</v>
      </c>
      <c r="B335" s="151" t="s">
        <v>272</v>
      </c>
      <c r="C335" s="128"/>
      <c r="D335" s="128"/>
      <c r="E335" s="147">
        <f t="shared" si="57"/>
        <v>0</v>
      </c>
      <c r="F335" s="148">
        <f t="shared" si="58"/>
        <v>0</v>
      </c>
      <c r="G335" s="128"/>
      <c r="HV335" s="141"/>
      <c r="HW335" s="141"/>
      <c r="HX335" s="141"/>
      <c r="HY335" s="141"/>
      <c r="HZ335" s="141"/>
      <c r="IA335" s="141"/>
      <c r="IB335" s="141"/>
      <c r="IC335" s="141"/>
    </row>
    <row r="336" s="138" customFormat="1" ht="15" customHeight="1" spans="1:237">
      <c r="A336" s="149">
        <v>2040410</v>
      </c>
      <c r="B336" s="151" t="s">
        <v>273</v>
      </c>
      <c r="C336" s="128"/>
      <c r="D336" s="128"/>
      <c r="E336" s="147">
        <f t="shared" si="57"/>
        <v>0</v>
      </c>
      <c r="F336" s="148">
        <f t="shared" si="58"/>
        <v>0</v>
      </c>
      <c r="G336" s="128"/>
      <c r="HV336" s="141"/>
      <c r="HW336" s="141"/>
      <c r="HX336" s="141"/>
      <c r="HY336" s="141"/>
      <c r="HZ336" s="141"/>
      <c r="IA336" s="141"/>
      <c r="IB336" s="141"/>
      <c r="IC336" s="141"/>
    </row>
    <row r="337" s="138" customFormat="1" ht="15" customHeight="1" spans="1:237">
      <c r="A337" s="149">
        <v>2040450</v>
      </c>
      <c r="B337" s="151" t="s">
        <v>71</v>
      </c>
      <c r="C337" s="128"/>
      <c r="D337" s="128"/>
      <c r="E337" s="147">
        <f t="shared" si="57"/>
        <v>0</v>
      </c>
      <c r="F337" s="148">
        <f t="shared" si="58"/>
        <v>0</v>
      </c>
      <c r="G337" s="128"/>
      <c r="HV337" s="141"/>
      <c r="HW337" s="141"/>
      <c r="HX337" s="141"/>
      <c r="HY337" s="141"/>
      <c r="HZ337" s="141"/>
      <c r="IA337" s="141"/>
      <c r="IB337" s="141"/>
      <c r="IC337" s="141"/>
    </row>
    <row r="338" s="138" customFormat="1" ht="15" customHeight="1" spans="1:237">
      <c r="A338" s="149">
        <v>2040499</v>
      </c>
      <c r="B338" s="151" t="s">
        <v>274</v>
      </c>
      <c r="C338" s="128"/>
      <c r="D338" s="128"/>
      <c r="E338" s="147">
        <f t="shared" si="57"/>
        <v>0</v>
      </c>
      <c r="F338" s="148">
        <f t="shared" si="58"/>
        <v>0</v>
      </c>
      <c r="G338" s="128"/>
      <c r="HV338" s="141"/>
      <c r="HW338" s="141"/>
      <c r="HX338" s="141"/>
      <c r="HY338" s="141"/>
      <c r="HZ338" s="141"/>
      <c r="IA338" s="141"/>
      <c r="IB338" s="141"/>
      <c r="IC338" s="141"/>
    </row>
    <row r="339" s="138" customFormat="1" ht="15" customHeight="1" spans="1:237">
      <c r="A339" s="149">
        <v>20405</v>
      </c>
      <c r="B339" s="150" t="s">
        <v>275</v>
      </c>
      <c r="C339" s="132">
        <f t="shared" ref="C339:G339" si="60">SUM(C340:C347)</f>
        <v>0</v>
      </c>
      <c r="D339" s="132">
        <f t="shared" si="60"/>
        <v>0</v>
      </c>
      <c r="E339" s="147">
        <f t="shared" si="57"/>
        <v>0</v>
      </c>
      <c r="F339" s="148">
        <f t="shared" si="58"/>
        <v>0</v>
      </c>
      <c r="G339" s="132">
        <f t="shared" si="60"/>
        <v>0</v>
      </c>
      <c r="HV339" s="141"/>
      <c r="HW339" s="141"/>
      <c r="HX339" s="141"/>
      <c r="HY339" s="141"/>
      <c r="HZ339" s="141"/>
      <c r="IA339" s="141"/>
      <c r="IB339" s="141"/>
      <c r="IC339" s="141"/>
    </row>
    <row r="340" s="138" customFormat="1" ht="15" customHeight="1" spans="1:237">
      <c r="A340" s="149">
        <v>2040501</v>
      </c>
      <c r="B340" s="151" t="s">
        <v>62</v>
      </c>
      <c r="C340" s="128"/>
      <c r="D340" s="128"/>
      <c r="E340" s="147">
        <f t="shared" si="57"/>
        <v>0</v>
      </c>
      <c r="F340" s="148">
        <f t="shared" si="58"/>
        <v>0</v>
      </c>
      <c r="G340" s="128"/>
      <c r="HV340" s="141"/>
      <c r="HW340" s="141"/>
      <c r="HX340" s="141"/>
      <c r="HY340" s="141"/>
      <c r="HZ340" s="141"/>
      <c r="IA340" s="141"/>
      <c r="IB340" s="141"/>
      <c r="IC340" s="141"/>
    </row>
    <row r="341" s="138" customFormat="1" ht="15" customHeight="1" spans="1:237">
      <c r="A341" s="149">
        <v>2040502</v>
      </c>
      <c r="B341" s="151" t="s">
        <v>63</v>
      </c>
      <c r="C341" s="128"/>
      <c r="D341" s="128"/>
      <c r="E341" s="147">
        <f t="shared" si="57"/>
        <v>0</v>
      </c>
      <c r="F341" s="148">
        <f t="shared" si="58"/>
        <v>0</v>
      </c>
      <c r="G341" s="128"/>
      <c r="HV341" s="141"/>
      <c r="HW341" s="141"/>
      <c r="HX341" s="141"/>
      <c r="HY341" s="141"/>
      <c r="HZ341" s="141"/>
      <c r="IA341" s="141"/>
      <c r="IB341" s="141"/>
      <c r="IC341" s="141"/>
    </row>
    <row r="342" s="138" customFormat="1" ht="15" customHeight="1" spans="1:237">
      <c r="A342" s="149">
        <v>2040503</v>
      </c>
      <c r="B342" s="151" t="s">
        <v>64</v>
      </c>
      <c r="C342" s="128"/>
      <c r="D342" s="128"/>
      <c r="E342" s="147">
        <f t="shared" si="57"/>
        <v>0</v>
      </c>
      <c r="F342" s="148">
        <f t="shared" si="58"/>
        <v>0</v>
      </c>
      <c r="G342" s="128"/>
      <c r="HV342" s="141"/>
      <c r="HW342" s="141"/>
      <c r="HX342" s="141"/>
      <c r="HY342" s="141"/>
      <c r="HZ342" s="141"/>
      <c r="IA342" s="141"/>
      <c r="IB342" s="141"/>
      <c r="IC342" s="141"/>
    </row>
    <row r="343" s="138" customFormat="1" ht="15" customHeight="1" spans="1:237">
      <c r="A343" s="149">
        <v>2040504</v>
      </c>
      <c r="B343" s="151" t="s">
        <v>276</v>
      </c>
      <c r="C343" s="128"/>
      <c r="D343" s="128"/>
      <c r="E343" s="147">
        <f t="shared" si="57"/>
        <v>0</v>
      </c>
      <c r="F343" s="148">
        <f t="shared" si="58"/>
        <v>0</v>
      </c>
      <c r="G343" s="128"/>
      <c r="HV343" s="141"/>
      <c r="HW343" s="141"/>
      <c r="HX343" s="141"/>
      <c r="HY343" s="141"/>
      <c r="HZ343" s="141"/>
      <c r="IA343" s="141"/>
      <c r="IB343" s="141"/>
      <c r="IC343" s="141"/>
    </row>
    <row r="344" s="138" customFormat="1" ht="15" customHeight="1" spans="1:237">
      <c r="A344" s="149">
        <v>2040505</v>
      </c>
      <c r="B344" s="151" t="s">
        <v>277</v>
      </c>
      <c r="C344" s="128"/>
      <c r="D344" s="128"/>
      <c r="E344" s="147">
        <f t="shared" si="57"/>
        <v>0</v>
      </c>
      <c r="F344" s="148">
        <f t="shared" si="58"/>
        <v>0</v>
      </c>
      <c r="G344" s="128"/>
      <c r="HV344" s="141"/>
      <c r="HW344" s="141"/>
      <c r="HX344" s="141"/>
      <c r="HY344" s="141"/>
      <c r="HZ344" s="141"/>
      <c r="IA344" s="141"/>
      <c r="IB344" s="141"/>
      <c r="IC344" s="141"/>
    </row>
    <row r="345" s="138" customFormat="1" ht="15" customHeight="1" spans="1:237">
      <c r="A345" s="149">
        <v>2040506</v>
      </c>
      <c r="B345" s="151" t="s">
        <v>278</v>
      </c>
      <c r="C345" s="128"/>
      <c r="D345" s="128"/>
      <c r="E345" s="147">
        <f t="shared" si="57"/>
        <v>0</v>
      </c>
      <c r="F345" s="148">
        <f t="shared" si="58"/>
        <v>0</v>
      </c>
      <c r="G345" s="128"/>
      <c r="HV345" s="141"/>
      <c r="HW345" s="141"/>
      <c r="HX345" s="141"/>
      <c r="HY345" s="141"/>
      <c r="HZ345" s="141"/>
      <c r="IA345" s="141"/>
      <c r="IB345" s="141"/>
      <c r="IC345" s="141"/>
    </row>
    <row r="346" s="138" customFormat="1" ht="15" customHeight="1" spans="1:237">
      <c r="A346" s="149">
        <v>2040550</v>
      </c>
      <c r="B346" s="151" t="s">
        <v>71</v>
      </c>
      <c r="C346" s="128"/>
      <c r="D346" s="128"/>
      <c r="E346" s="147">
        <f t="shared" si="57"/>
        <v>0</v>
      </c>
      <c r="F346" s="148">
        <f t="shared" si="58"/>
        <v>0</v>
      </c>
      <c r="G346" s="128"/>
      <c r="HV346" s="141"/>
      <c r="HW346" s="141"/>
      <c r="HX346" s="141"/>
      <c r="HY346" s="141"/>
      <c r="HZ346" s="141"/>
      <c r="IA346" s="141"/>
      <c r="IB346" s="141"/>
      <c r="IC346" s="141"/>
    </row>
    <row r="347" s="138" customFormat="1" ht="15" customHeight="1" spans="1:237">
      <c r="A347" s="149">
        <v>2040599</v>
      </c>
      <c r="B347" s="151" t="s">
        <v>279</v>
      </c>
      <c r="C347" s="128"/>
      <c r="D347" s="128"/>
      <c r="E347" s="147">
        <f t="shared" si="57"/>
        <v>0</v>
      </c>
      <c r="F347" s="148">
        <f t="shared" si="58"/>
        <v>0</v>
      </c>
      <c r="G347" s="128"/>
      <c r="HV347" s="141"/>
      <c r="HW347" s="141"/>
      <c r="HX347" s="141"/>
      <c r="HY347" s="141"/>
      <c r="HZ347" s="141"/>
      <c r="IA347" s="141"/>
      <c r="IB347" s="141"/>
      <c r="IC347" s="141"/>
    </row>
    <row r="348" s="138" customFormat="1" ht="15" customHeight="1" spans="1:237">
      <c r="A348" s="149">
        <v>20406</v>
      </c>
      <c r="B348" s="150" t="s">
        <v>280</v>
      </c>
      <c r="C348" s="132">
        <f t="shared" ref="C348:G348" si="61">SUM(C349:C363)</f>
        <v>453</v>
      </c>
      <c r="D348" s="132">
        <f t="shared" si="61"/>
        <v>459</v>
      </c>
      <c r="E348" s="147">
        <f t="shared" si="57"/>
        <v>6</v>
      </c>
      <c r="F348" s="148">
        <f t="shared" si="58"/>
        <v>1.32450331125828</v>
      </c>
      <c r="G348" s="132">
        <f t="shared" si="61"/>
        <v>459</v>
      </c>
      <c r="HV348" s="141"/>
      <c r="HW348" s="141"/>
      <c r="HX348" s="141"/>
      <c r="HY348" s="141"/>
      <c r="HZ348" s="141"/>
      <c r="IA348" s="141"/>
      <c r="IB348" s="141"/>
      <c r="IC348" s="141"/>
    </row>
    <row r="349" s="138" customFormat="1" ht="15" customHeight="1" spans="1:237">
      <c r="A349" s="149">
        <v>2040601</v>
      </c>
      <c r="B349" s="151" t="s">
        <v>62</v>
      </c>
      <c r="C349" s="128">
        <v>331</v>
      </c>
      <c r="D349" s="128">
        <v>403</v>
      </c>
      <c r="E349" s="147">
        <f t="shared" si="57"/>
        <v>72</v>
      </c>
      <c r="F349" s="148">
        <f t="shared" si="58"/>
        <v>21.7522658610272</v>
      </c>
      <c r="G349" s="128">
        <v>403</v>
      </c>
      <c r="HV349" s="141"/>
      <c r="HW349" s="141"/>
      <c r="HX349" s="141"/>
      <c r="HY349" s="141"/>
      <c r="HZ349" s="141"/>
      <c r="IA349" s="141"/>
      <c r="IB349" s="141"/>
      <c r="IC349" s="141"/>
    </row>
    <row r="350" s="138" customFormat="1" ht="15" customHeight="1" spans="1:237">
      <c r="A350" s="149">
        <v>2040602</v>
      </c>
      <c r="B350" s="151" t="s">
        <v>63</v>
      </c>
      <c r="C350" s="128">
        <v>2</v>
      </c>
      <c r="D350" s="128">
        <v>2</v>
      </c>
      <c r="E350" s="147">
        <f t="shared" si="57"/>
        <v>0</v>
      </c>
      <c r="F350" s="148">
        <f t="shared" si="58"/>
        <v>0</v>
      </c>
      <c r="G350" s="128">
        <v>2</v>
      </c>
      <c r="HV350" s="141"/>
      <c r="HW350" s="141"/>
      <c r="HX350" s="141"/>
      <c r="HY350" s="141"/>
      <c r="HZ350" s="141"/>
      <c r="IA350" s="141"/>
      <c r="IB350" s="141"/>
      <c r="IC350" s="141"/>
    </row>
    <row r="351" s="138" customFormat="1" ht="15" customHeight="1" spans="1:237">
      <c r="A351" s="149">
        <v>2040603</v>
      </c>
      <c r="B351" s="151" t="s">
        <v>64</v>
      </c>
      <c r="C351" s="128"/>
      <c r="D351" s="128"/>
      <c r="E351" s="147">
        <f t="shared" si="57"/>
        <v>0</v>
      </c>
      <c r="F351" s="148">
        <f t="shared" si="58"/>
        <v>0</v>
      </c>
      <c r="G351" s="128"/>
      <c r="HV351" s="141"/>
      <c r="HW351" s="141"/>
      <c r="HX351" s="141"/>
      <c r="HY351" s="141"/>
      <c r="HZ351" s="141"/>
      <c r="IA351" s="141"/>
      <c r="IB351" s="141"/>
      <c r="IC351" s="141"/>
    </row>
    <row r="352" s="138" customFormat="1" ht="15" customHeight="1" spans="1:237">
      <c r="A352" s="149">
        <v>2040604</v>
      </c>
      <c r="B352" s="151" t="s">
        <v>281</v>
      </c>
      <c r="C352" s="128">
        <v>21</v>
      </c>
      <c r="D352" s="128">
        <v>22</v>
      </c>
      <c r="E352" s="147">
        <f t="shared" si="57"/>
        <v>1</v>
      </c>
      <c r="F352" s="148">
        <f t="shared" si="58"/>
        <v>4.76190476190476</v>
      </c>
      <c r="G352" s="128">
        <v>22</v>
      </c>
      <c r="HV352" s="141"/>
      <c r="HW352" s="141"/>
      <c r="HX352" s="141"/>
      <c r="HY352" s="141"/>
      <c r="HZ352" s="141"/>
      <c r="IA352" s="141"/>
      <c r="IB352" s="141"/>
      <c r="IC352" s="141"/>
    </row>
    <row r="353" s="138" customFormat="1" ht="15" customHeight="1" spans="1:237">
      <c r="A353" s="149">
        <v>2040605</v>
      </c>
      <c r="B353" s="151" t="s">
        <v>282</v>
      </c>
      <c r="C353" s="128">
        <v>7</v>
      </c>
      <c r="D353" s="128">
        <v>10</v>
      </c>
      <c r="E353" s="147">
        <f t="shared" si="57"/>
        <v>3</v>
      </c>
      <c r="F353" s="148">
        <f t="shared" si="58"/>
        <v>42.8571428571429</v>
      </c>
      <c r="G353" s="128">
        <v>10</v>
      </c>
      <c r="HV353" s="141"/>
      <c r="HW353" s="141"/>
      <c r="HX353" s="141"/>
      <c r="HY353" s="141"/>
      <c r="HZ353" s="141"/>
      <c r="IA353" s="141"/>
      <c r="IB353" s="141"/>
      <c r="IC353" s="141"/>
    </row>
    <row r="354" s="138" customFormat="1" ht="15" customHeight="1" spans="1:237">
      <c r="A354" s="149">
        <v>2040606</v>
      </c>
      <c r="B354" s="151" t="s">
        <v>283</v>
      </c>
      <c r="C354" s="128">
        <v>75</v>
      </c>
      <c r="D354" s="128"/>
      <c r="E354" s="147">
        <f t="shared" si="57"/>
        <v>-75</v>
      </c>
      <c r="F354" s="148">
        <f t="shared" si="58"/>
        <v>-100</v>
      </c>
      <c r="G354" s="128"/>
      <c r="HV354" s="141"/>
      <c r="HW354" s="141"/>
      <c r="HX354" s="141"/>
      <c r="HY354" s="141"/>
      <c r="HZ354" s="141"/>
      <c r="IA354" s="141"/>
      <c r="IB354" s="141"/>
      <c r="IC354" s="141"/>
    </row>
    <row r="355" s="138" customFormat="1" ht="15" customHeight="1" spans="1:237">
      <c r="A355" s="149">
        <v>2040607</v>
      </c>
      <c r="B355" s="151" t="s">
        <v>284</v>
      </c>
      <c r="C355" s="128">
        <v>1</v>
      </c>
      <c r="D355" s="128">
        <v>2</v>
      </c>
      <c r="E355" s="147">
        <f t="shared" si="57"/>
        <v>1</v>
      </c>
      <c r="F355" s="148">
        <f t="shared" si="58"/>
        <v>100</v>
      </c>
      <c r="G355" s="128">
        <v>2</v>
      </c>
      <c r="HV355" s="141"/>
      <c r="HW355" s="141"/>
      <c r="HX355" s="141"/>
      <c r="HY355" s="141"/>
      <c r="HZ355" s="141"/>
      <c r="IA355" s="141"/>
      <c r="IB355" s="141"/>
      <c r="IC355" s="141"/>
    </row>
    <row r="356" s="138" customFormat="1" ht="15" customHeight="1" spans="1:237">
      <c r="A356" s="149">
        <v>2040608</v>
      </c>
      <c r="B356" s="151" t="s">
        <v>285</v>
      </c>
      <c r="C356" s="128"/>
      <c r="D356" s="128"/>
      <c r="E356" s="147">
        <f t="shared" si="57"/>
        <v>0</v>
      </c>
      <c r="F356" s="148">
        <f t="shared" si="58"/>
        <v>0</v>
      </c>
      <c r="G356" s="128"/>
      <c r="HV356" s="141"/>
      <c r="HW356" s="141"/>
      <c r="HX356" s="141"/>
      <c r="HY356" s="141"/>
      <c r="HZ356" s="141"/>
      <c r="IA356" s="141"/>
      <c r="IB356" s="141"/>
      <c r="IC356" s="141"/>
    </row>
    <row r="357" s="138" customFormat="1" ht="15" customHeight="1" spans="1:237">
      <c r="A357" s="149">
        <v>2040609</v>
      </c>
      <c r="B357" s="151" t="s">
        <v>286</v>
      </c>
      <c r="C357" s="128"/>
      <c r="D357" s="128"/>
      <c r="E357" s="147">
        <f t="shared" si="57"/>
        <v>0</v>
      </c>
      <c r="F357" s="148">
        <f t="shared" si="58"/>
        <v>0</v>
      </c>
      <c r="G357" s="128"/>
      <c r="HV357" s="141"/>
      <c r="HW357" s="141"/>
      <c r="HX357" s="141"/>
      <c r="HY357" s="141"/>
      <c r="HZ357" s="141"/>
      <c r="IA357" s="141"/>
      <c r="IB357" s="141"/>
      <c r="IC357" s="141"/>
    </row>
    <row r="358" s="138" customFormat="1" ht="15" customHeight="1" spans="1:237">
      <c r="A358" s="149">
        <v>2040610</v>
      </c>
      <c r="B358" s="151" t="s">
        <v>287</v>
      </c>
      <c r="C358" s="128">
        <v>10</v>
      </c>
      <c r="D358" s="128">
        <v>10</v>
      </c>
      <c r="E358" s="147">
        <f t="shared" si="57"/>
        <v>0</v>
      </c>
      <c r="F358" s="148">
        <f t="shared" si="58"/>
        <v>0</v>
      </c>
      <c r="G358" s="128">
        <v>10</v>
      </c>
      <c r="HV358" s="141"/>
      <c r="HW358" s="141"/>
      <c r="HX358" s="141"/>
      <c r="HY358" s="141"/>
      <c r="HZ358" s="141"/>
      <c r="IA358" s="141"/>
      <c r="IB358" s="141"/>
      <c r="IC358" s="141"/>
    </row>
    <row r="359" s="138" customFormat="1" ht="15" customHeight="1" spans="1:237">
      <c r="A359" s="149">
        <v>2040611</v>
      </c>
      <c r="B359" s="151" t="s">
        <v>288</v>
      </c>
      <c r="C359" s="128"/>
      <c r="D359" s="128"/>
      <c r="E359" s="147">
        <f t="shared" si="57"/>
        <v>0</v>
      </c>
      <c r="F359" s="148">
        <f t="shared" si="58"/>
        <v>0</v>
      </c>
      <c r="G359" s="128"/>
      <c r="HV359" s="141"/>
      <c r="HW359" s="141"/>
      <c r="HX359" s="141"/>
      <c r="HY359" s="141"/>
      <c r="HZ359" s="141"/>
      <c r="IA359" s="141"/>
      <c r="IB359" s="141"/>
      <c r="IC359" s="141"/>
    </row>
    <row r="360" s="138" customFormat="1" ht="15" customHeight="1" spans="1:237">
      <c r="A360" s="149">
        <v>2040612</v>
      </c>
      <c r="B360" s="151" t="s">
        <v>289</v>
      </c>
      <c r="C360" s="128">
        <v>6</v>
      </c>
      <c r="D360" s="128">
        <v>6</v>
      </c>
      <c r="E360" s="147">
        <f t="shared" si="57"/>
        <v>0</v>
      </c>
      <c r="F360" s="148">
        <f t="shared" si="58"/>
        <v>0</v>
      </c>
      <c r="G360" s="128">
        <v>6</v>
      </c>
      <c r="HV360" s="141"/>
      <c r="HW360" s="141"/>
      <c r="HX360" s="141"/>
      <c r="HY360" s="141"/>
      <c r="HZ360" s="141"/>
      <c r="IA360" s="141"/>
      <c r="IB360" s="141"/>
      <c r="IC360" s="141"/>
    </row>
    <row r="361" s="138" customFormat="1" ht="15" customHeight="1" spans="1:237">
      <c r="A361" s="149">
        <v>2040613</v>
      </c>
      <c r="B361" s="151" t="s">
        <v>103</v>
      </c>
      <c r="C361" s="128"/>
      <c r="D361" s="128"/>
      <c r="E361" s="147">
        <f t="shared" si="57"/>
        <v>0</v>
      </c>
      <c r="F361" s="148">
        <f t="shared" si="58"/>
        <v>0</v>
      </c>
      <c r="G361" s="128"/>
      <c r="HV361" s="141"/>
      <c r="HW361" s="141"/>
      <c r="HX361" s="141"/>
      <c r="HY361" s="141"/>
      <c r="HZ361" s="141"/>
      <c r="IA361" s="141"/>
      <c r="IB361" s="141"/>
      <c r="IC361" s="141"/>
    </row>
    <row r="362" s="138" customFormat="1" ht="15" customHeight="1" spans="1:237">
      <c r="A362" s="149">
        <v>2040650</v>
      </c>
      <c r="B362" s="151" t="s">
        <v>71</v>
      </c>
      <c r="C362" s="128"/>
      <c r="D362" s="128"/>
      <c r="E362" s="147">
        <f t="shared" si="57"/>
        <v>0</v>
      </c>
      <c r="F362" s="148">
        <f t="shared" si="58"/>
        <v>0</v>
      </c>
      <c r="G362" s="128"/>
      <c r="HV362" s="141"/>
      <c r="HW362" s="141"/>
      <c r="HX362" s="141"/>
      <c r="HY362" s="141"/>
      <c r="HZ362" s="141"/>
      <c r="IA362" s="141"/>
      <c r="IB362" s="141"/>
      <c r="IC362" s="141"/>
    </row>
    <row r="363" s="138" customFormat="1" ht="15" customHeight="1" spans="1:237">
      <c r="A363" s="149">
        <v>2040699</v>
      </c>
      <c r="B363" s="151" t="s">
        <v>290</v>
      </c>
      <c r="C363" s="128"/>
      <c r="D363" s="128">
        <v>4</v>
      </c>
      <c r="E363" s="147">
        <f t="shared" si="57"/>
        <v>4</v>
      </c>
      <c r="F363" s="148">
        <f t="shared" si="58"/>
        <v>0</v>
      </c>
      <c r="G363" s="128">
        <v>4</v>
      </c>
      <c r="HV363" s="141"/>
      <c r="HW363" s="141"/>
      <c r="HX363" s="141"/>
      <c r="HY363" s="141"/>
      <c r="HZ363" s="141"/>
      <c r="IA363" s="141"/>
      <c r="IB363" s="141"/>
      <c r="IC363" s="141"/>
    </row>
    <row r="364" s="138" customFormat="1" ht="15" customHeight="1" spans="1:237">
      <c r="A364" s="149">
        <v>20407</v>
      </c>
      <c r="B364" s="150" t="s">
        <v>291</v>
      </c>
      <c r="C364" s="132">
        <f t="shared" ref="C364:G364" si="62">SUM(C365:C373)</f>
        <v>0</v>
      </c>
      <c r="D364" s="132">
        <f t="shared" si="62"/>
        <v>0</v>
      </c>
      <c r="E364" s="147">
        <f t="shared" si="57"/>
        <v>0</v>
      </c>
      <c r="F364" s="148">
        <f t="shared" si="58"/>
        <v>0</v>
      </c>
      <c r="G364" s="132">
        <f t="shared" si="62"/>
        <v>0</v>
      </c>
      <c r="HV364" s="141"/>
      <c r="HW364" s="141"/>
      <c r="HX364" s="141"/>
      <c r="HY364" s="141"/>
      <c r="HZ364" s="141"/>
      <c r="IA364" s="141"/>
      <c r="IB364" s="141"/>
      <c r="IC364" s="141"/>
    </row>
    <row r="365" s="138" customFormat="1" ht="15" customHeight="1" spans="1:237">
      <c r="A365" s="149">
        <v>2040701</v>
      </c>
      <c r="B365" s="151" t="s">
        <v>62</v>
      </c>
      <c r="C365" s="128"/>
      <c r="D365" s="128"/>
      <c r="E365" s="147">
        <f t="shared" si="57"/>
        <v>0</v>
      </c>
      <c r="F365" s="148">
        <f t="shared" si="58"/>
        <v>0</v>
      </c>
      <c r="G365" s="128"/>
      <c r="HV365" s="141"/>
      <c r="HW365" s="141"/>
      <c r="HX365" s="141"/>
      <c r="HY365" s="141"/>
      <c r="HZ365" s="141"/>
      <c r="IA365" s="141"/>
      <c r="IB365" s="141"/>
      <c r="IC365" s="141"/>
    </row>
    <row r="366" s="138" customFormat="1" ht="15" customHeight="1" spans="1:237">
      <c r="A366" s="149">
        <v>2040702</v>
      </c>
      <c r="B366" s="151" t="s">
        <v>63</v>
      </c>
      <c r="C366" s="128"/>
      <c r="D366" s="128"/>
      <c r="E366" s="147">
        <f t="shared" si="57"/>
        <v>0</v>
      </c>
      <c r="F366" s="148">
        <f t="shared" si="58"/>
        <v>0</v>
      </c>
      <c r="G366" s="128"/>
      <c r="HV366" s="141"/>
      <c r="HW366" s="141"/>
      <c r="HX366" s="141"/>
      <c r="HY366" s="141"/>
      <c r="HZ366" s="141"/>
      <c r="IA366" s="141"/>
      <c r="IB366" s="141"/>
      <c r="IC366" s="141"/>
    </row>
    <row r="367" s="138" customFormat="1" ht="15" customHeight="1" spans="1:237">
      <c r="A367" s="149">
        <v>2040703</v>
      </c>
      <c r="B367" s="151" t="s">
        <v>64</v>
      </c>
      <c r="C367" s="128"/>
      <c r="D367" s="128"/>
      <c r="E367" s="147">
        <f t="shared" si="57"/>
        <v>0</v>
      </c>
      <c r="F367" s="148">
        <f t="shared" si="58"/>
        <v>0</v>
      </c>
      <c r="G367" s="128"/>
      <c r="HV367" s="141"/>
      <c r="HW367" s="141"/>
      <c r="HX367" s="141"/>
      <c r="HY367" s="141"/>
      <c r="HZ367" s="141"/>
      <c r="IA367" s="141"/>
      <c r="IB367" s="141"/>
      <c r="IC367" s="141"/>
    </row>
    <row r="368" s="138" customFormat="1" ht="15" customHeight="1" spans="1:237">
      <c r="A368" s="149">
        <v>2040704</v>
      </c>
      <c r="B368" s="151" t="s">
        <v>292</v>
      </c>
      <c r="C368" s="128"/>
      <c r="D368" s="128"/>
      <c r="E368" s="147">
        <f t="shared" si="57"/>
        <v>0</v>
      </c>
      <c r="F368" s="148">
        <f t="shared" si="58"/>
        <v>0</v>
      </c>
      <c r="G368" s="128"/>
      <c r="HV368" s="141"/>
      <c r="HW368" s="141"/>
      <c r="HX368" s="141"/>
      <c r="HY368" s="141"/>
      <c r="HZ368" s="141"/>
      <c r="IA368" s="141"/>
      <c r="IB368" s="141"/>
      <c r="IC368" s="141"/>
    </row>
    <row r="369" s="138" customFormat="1" ht="15" customHeight="1" spans="1:237">
      <c r="A369" s="149">
        <v>2040705</v>
      </c>
      <c r="B369" s="151" t="s">
        <v>293</v>
      </c>
      <c r="C369" s="128"/>
      <c r="D369" s="128"/>
      <c r="E369" s="147">
        <f t="shared" si="57"/>
        <v>0</v>
      </c>
      <c r="F369" s="148">
        <f t="shared" si="58"/>
        <v>0</v>
      </c>
      <c r="G369" s="128"/>
      <c r="HV369" s="141"/>
      <c r="HW369" s="141"/>
      <c r="HX369" s="141"/>
      <c r="HY369" s="141"/>
      <c r="HZ369" s="141"/>
      <c r="IA369" s="141"/>
      <c r="IB369" s="141"/>
      <c r="IC369" s="141"/>
    </row>
    <row r="370" s="138" customFormat="1" ht="15" customHeight="1" spans="1:237">
      <c r="A370" s="149">
        <v>2040706</v>
      </c>
      <c r="B370" s="151" t="s">
        <v>294</v>
      </c>
      <c r="C370" s="128"/>
      <c r="D370" s="128"/>
      <c r="E370" s="147">
        <f t="shared" si="57"/>
        <v>0</v>
      </c>
      <c r="F370" s="148">
        <f t="shared" si="58"/>
        <v>0</v>
      </c>
      <c r="G370" s="128"/>
      <c r="HV370" s="141"/>
      <c r="HW370" s="141"/>
      <c r="HX370" s="141"/>
      <c r="HY370" s="141"/>
      <c r="HZ370" s="141"/>
      <c r="IA370" s="141"/>
      <c r="IB370" s="141"/>
      <c r="IC370" s="141"/>
    </row>
    <row r="371" s="138" customFormat="1" ht="15" customHeight="1" spans="1:237">
      <c r="A371" s="149">
        <v>2040707</v>
      </c>
      <c r="B371" s="151" t="s">
        <v>295</v>
      </c>
      <c r="C371" s="128"/>
      <c r="D371" s="128"/>
      <c r="E371" s="147">
        <f t="shared" si="57"/>
        <v>0</v>
      </c>
      <c r="F371" s="148">
        <f t="shared" si="58"/>
        <v>0</v>
      </c>
      <c r="G371" s="128"/>
      <c r="HV371" s="141"/>
      <c r="HW371" s="141"/>
      <c r="HX371" s="141"/>
      <c r="HY371" s="141"/>
      <c r="HZ371" s="141"/>
      <c r="IA371" s="141"/>
      <c r="IB371" s="141"/>
      <c r="IC371" s="141"/>
    </row>
    <row r="372" s="138" customFormat="1" ht="15" customHeight="1" spans="1:237">
      <c r="A372" s="149">
        <v>2040750</v>
      </c>
      <c r="B372" s="151" t="s">
        <v>71</v>
      </c>
      <c r="C372" s="128"/>
      <c r="D372" s="128"/>
      <c r="E372" s="147">
        <f t="shared" si="57"/>
        <v>0</v>
      </c>
      <c r="F372" s="148">
        <f t="shared" si="58"/>
        <v>0</v>
      </c>
      <c r="G372" s="128"/>
      <c r="HV372" s="141"/>
      <c r="HW372" s="141"/>
      <c r="HX372" s="141"/>
      <c r="HY372" s="141"/>
      <c r="HZ372" s="141"/>
      <c r="IA372" s="141"/>
      <c r="IB372" s="141"/>
      <c r="IC372" s="141"/>
    </row>
    <row r="373" s="138" customFormat="1" ht="15" customHeight="1" spans="1:237">
      <c r="A373" s="149">
        <v>2040799</v>
      </c>
      <c r="B373" s="151" t="s">
        <v>296</v>
      </c>
      <c r="C373" s="128"/>
      <c r="D373" s="128"/>
      <c r="E373" s="147">
        <f t="shared" si="57"/>
        <v>0</v>
      </c>
      <c r="F373" s="148">
        <f t="shared" si="58"/>
        <v>0</v>
      </c>
      <c r="G373" s="128"/>
      <c r="HV373" s="141"/>
      <c r="HW373" s="141"/>
      <c r="HX373" s="141"/>
      <c r="HY373" s="141"/>
      <c r="HZ373" s="141"/>
      <c r="IA373" s="141"/>
      <c r="IB373" s="141"/>
      <c r="IC373" s="141"/>
    </row>
    <row r="374" s="138" customFormat="1" ht="15" customHeight="1" spans="1:237">
      <c r="A374" s="149">
        <v>20408</v>
      </c>
      <c r="B374" s="150" t="s">
        <v>297</v>
      </c>
      <c r="C374" s="132">
        <f t="shared" ref="C374:G374" si="63">SUM(C375:C383)</f>
        <v>0</v>
      </c>
      <c r="D374" s="132">
        <f t="shared" si="63"/>
        <v>0</v>
      </c>
      <c r="E374" s="147">
        <f t="shared" si="57"/>
        <v>0</v>
      </c>
      <c r="F374" s="148">
        <f t="shared" si="58"/>
        <v>0</v>
      </c>
      <c r="G374" s="132">
        <f t="shared" si="63"/>
        <v>0</v>
      </c>
      <c r="HV374" s="141"/>
      <c r="HW374" s="141"/>
      <c r="HX374" s="141"/>
      <c r="HY374" s="141"/>
      <c r="HZ374" s="141"/>
      <c r="IA374" s="141"/>
      <c r="IB374" s="141"/>
      <c r="IC374" s="141"/>
    </row>
    <row r="375" s="138" customFormat="1" ht="15" customHeight="1" spans="1:237">
      <c r="A375" s="149">
        <v>2040801</v>
      </c>
      <c r="B375" s="151" t="s">
        <v>62</v>
      </c>
      <c r="C375" s="128"/>
      <c r="D375" s="128"/>
      <c r="E375" s="147">
        <f t="shared" si="57"/>
        <v>0</v>
      </c>
      <c r="F375" s="148">
        <f t="shared" si="58"/>
        <v>0</v>
      </c>
      <c r="G375" s="128"/>
      <c r="HV375" s="141"/>
      <c r="HW375" s="141"/>
      <c r="HX375" s="141"/>
      <c r="HY375" s="141"/>
      <c r="HZ375" s="141"/>
      <c r="IA375" s="141"/>
      <c r="IB375" s="141"/>
      <c r="IC375" s="141"/>
    </row>
    <row r="376" s="138" customFormat="1" ht="15" customHeight="1" spans="1:237">
      <c r="A376" s="149">
        <v>2040802</v>
      </c>
      <c r="B376" s="151" t="s">
        <v>63</v>
      </c>
      <c r="C376" s="128"/>
      <c r="D376" s="128"/>
      <c r="E376" s="147">
        <f t="shared" si="57"/>
        <v>0</v>
      </c>
      <c r="F376" s="148">
        <f t="shared" si="58"/>
        <v>0</v>
      </c>
      <c r="G376" s="128"/>
      <c r="HV376" s="141"/>
      <c r="HW376" s="141"/>
      <c r="HX376" s="141"/>
      <c r="HY376" s="141"/>
      <c r="HZ376" s="141"/>
      <c r="IA376" s="141"/>
      <c r="IB376" s="141"/>
      <c r="IC376" s="141"/>
    </row>
    <row r="377" s="138" customFormat="1" ht="15" customHeight="1" spans="1:237">
      <c r="A377" s="149">
        <v>2040803</v>
      </c>
      <c r="B377" s="151" t="s">
        <v>64</v>
      </c>
      <c r="C377" s="128"/>
      <c r="D377" s="128"/>
      <c r="E377" s="147">
        <f t="shared" si="57"/>
        <v>0</v>
      </c>
      <c r="F377" s="148">
        <f t="shared" si="58"/>
        <v>0</v>
      </c>
      <c r="G377" s="128"/>
      <c r="HV377" s="141"/>
      <c r="HW377" s="141"/>
      <c r="HX377" s="141"/>
      <c r="HY377" s="141"/>
      <c r="HZ377" s="141"/>
      <c r="IA377" s="141"/>
      <c r="IB377" s="141"/>
      <c r="IC377" s="141"/>
    </row>
    <row r="378" s="138" customFormat="1" ht="15" customHeight="1" spans="1:237">
      <c r="A378" s="149">
        <v>2040804</v>
      </c>
      <c r="B378" s="151" t="s">
        <v>298</v>
      </c>
      <c r="C378" s="128"/>
      <c r="D378" s="128"/>
      <c r="E378" s="147">
        <f t="shared" si="57"/>
        <v>0</v>
      </c>
      <c r="F378" s="148">
        <f t="shared" si="58"/>
        <v>0</v>
      </c>
      <c r="G378" s="128"/>
      <c r="HV378" s="141"/>
      <c r="HW378" s="141"/>
      <c r="HX378" s="141"/>
      <c r="HY378" s="141"/>
      <c r="HZ378" s="141"/>
      <c r="IA378" s="141"/>
      <c r="IB378" s="141"/>
      <c r="IC378" s="141"/>
    </row>
    <row r="379" s="138" customFormat="1" ht="15" customHeight="1" spans="1:237">
      <c r="A379" s="149">
        <v>2040805</v>
      </c>
      <c r="B379" s="151" t="s">
        <v>299</v>
      </c>
      <c r="C379" s="128"/>
      <c r="D379" s="128"/>
      <c r="E379" s="147">
        <f t="shared" si="57"/>
        <v>0</v>
      </c>
      <c r="F379" s="148">
        <f t="shared" si="58"/>
        <v>0</v>
      </c>
      <c r="G379" s="128"/>
      <c r="HV379" s="141"/>
      <c r="HW379" s="141"/>
      <c r="HX379" s="141"/>
      <c r="HY379" s="141"/>
      <c r="HZ379" s="141"/>
      <c r="IA379" s="141"/>
      <c r="IB379" s="141"/>
      <c r="IC379" s="141"/>
    </row>
    <row r="380" s="138" customFormat="1" ht="15" customHeight="1" spans="1:237">
      <c r="A380" s="149">
        <v>2040806</v>
      </c>
      <c r="B380" s="151" t="s">
        <v>300</v>
      </c>
      <c r="C380" s="128"/>
      <c r="D380" s="128"/>
      <c r="E380" s="147">
        <f t="shared" si="57"/>
        <v>0</v>
      </c>
      <c r="F380" s="148">
        <f t="shared" si="58"/>
        <v>0</v>
      </c>
      <c r="G380" s="128"/>
      <c r="HV380" s="141"/>
      <c r="HW380" s="141"/>
      <c r="HX380" s="141"/>
      <c r="HY380" s="141"/>
      <c r="HZ380" s="141"/>
      <c r="IA380" s="141"/>
      <c r="IB380" s="141"/>
      <c r="IC380" s="141"/>
    </row>
    <row r="381" s="138" customFormat="1" ht="15" customHeight="1" spans="1:237">
      <c r="A381" s="149">
        <v>2040807</v>
      </c>
      <c r="B381" s="151" t="s">
        <v>103</v>
      </c>
      <c r="C381" s="128"/>
      <c r="D381" s="128"/>
      <c r="E381" s="147">
        <f t="shared" si="57"/>
        <v>0</v>
      </c>
      <c r="F381" s="148">
        <f t="shared" si="58"/>
        <v>0</v>
      </c>
      <c r="G381" s="128"/>
      <c r="HV381" s="141"/>
      <c r="HW381" s="141"/>
      <c r="HX381" s="141"/>
      <c r="HY381" s="141"/>
      <c r="HZ381" s="141"/>
      <c r="IA381" s="141"/>
      <c r="IB381" s="141"/>
      <c r="IC381" s="141"/>
    </row>
    <row r="382" s="138" customFormat="1" ht="15" customHeight="1" spans="1:237">
      <c r="A382" s="149">
        <v>2040850</v>
      </c>
      <c r="B382" s="151" t="s">
        <v>71</v>
      </c>
      <c r="C382" s="128"/>
      <c r="D382" s="128"/>
      <c r="E382" s="147">
        <f t="shared" si="57"/>
        <v>0</v>
      </c>
      <c r="F382" s="148">
        <f t="shared" si="58"/>
        <v>0</v>
      </c>
      <c r="G382" s="128"/>
      <c r="HV382" s="141"/>
      <c r="HW382" s="141"/>
      <c r="HX382" s="141"/>
      <c r="HY382" s="141"/>
      <c r="HZ382" s="141"/>
      <c r="IA382" s="141"/>
      <c r="IB382" s="141"/>
      <c r="IC382" s="141"/>
    </row>
    <row r="383" s="138" customFormat="1" ht="15" customHeight="1" spans="1:237">
      <c r="A383" s="149">
        <v>2040899</v>
      </c>
      <c r="B383" s="151" t="s">
        <v>301</v>
      </c>
      <c r="C383" s="128"/>
      <c r="D383" s="128"/>
      <c r="E383" s="147">
        <f t="shared" si="57"/>
        <v>0</v>
      </c>
      <c r="F383" s="148">
        <f t="shared" si="58"/>
        <v>0</v>
      </c>
      <c r="G383" s="128"/>
      <c r="HV383" s="141"/>
      <c r="HW383" s="141"/>
      <c r="HX383" s="141"/>
      <c r="HY383" s="141"/>
      <c r="HZ383" s="141"/>
      <c r="IA383" s="141"/>
      <c r="IB383" s="141"/>
      <c r="IC383" s="141"/>
    </row>
    <row r="384" s="138" customFormat="1" ht="15" customHeight="1" spans="1:237">
      <c r="A384" s="149">
        <v>20409</v>
      </c>
      <c r="B384" s="150" t="s">
        <v>302</v>
      </c>
      <c r="C384" s="132">
        <f t="shared" ref="C384:G384" si="64">SUM(C385:C391)</f>
        <v>0</v>
      </c>
      <c r="D384" s="132">
        <f t="shared" si="64"/>
        <v>0</v>
      </c>
      <c r="E384" s="147">
        <f t="shared" si="57"/>
        <v>0</v>
      </c>
      <c r="F384" s="148">
        <f t="shared" si="58"/>
        <v>0</v>
      </c>
      <c r="G384" s="132">
        <f t="shared" si="64"/>
        <v>0</v>
      </c>
      <c r="HV384" s="141"/>
      <c r="HW384" s="141"/>
      <c r="HX384" s="141"/>
      <c r="HY384" s="141"/>
      <c r="HZ384" s="141"/>
      <c r="IA384" s="141"/>
      <c r="IB384" s="141"/>
      <c r="IC384" s="141"/>
    </row>
    <row r="385" s="138" customFormat="1" ht="15" customHeight="1" spans="1:237">
      <c r="A385" s="149">
        <v>2040901</v>
      </c>
      <c r="B385" s="151" t="s">
        <v>62</v>
      </c>
      <c r="C385" s="128"/>
      <c r="D385" s="128"/>
      <c r="E385" s="147">
        <f t="shared" si="57"/>
        <v>0</v>
      </c>
      <c r="F385" s="148">
        <f t="shared" si="58"/>
        <v>0</v>
      </c>
      <c r="G385" s="128"/>
      <c r="HV385" s="141"/>
      <c r="HW385" s="141"/>
      <c r="HX385" s="141"/>
      <c r="HY385" s="141"/>
      <c r="HZ385" s="141"/>
      <c r="IA385" s="141"/>
      <c r="IB385" s="141"/>
      <c r="IC385" s="141"/>
    </row>
    <row r="386" s="138" customFormat="1" ht="15" customHeight="1" spans="1:237">
      <c r="A386" s="149">
        <v>2040902</v>
      </c>
      <c r="B386" s="151" t="s">
        <v>63</v>
      </c>
      <c r="C386" s="128"/>
      <c r="D386" s="128"/>
      <c r="E386" s="147">
        <f t="shared" si="57"/>
        <v>0</v>
      </c>
      <c r="F386" s="148">
        <f t="shared" si="58"/>
        <v>0</v>
      </c>
      <c r="G386" s="128"/>
      <c r="HV386" s="141"/>
      <c r="HW386" s="141"/>
      <c r="HX386" s="141"/>
      <c r="HY386" s="141"/>
      <c r="HZ386" s="141"/>
      <c r="IA386" s="141"/>
      <c r="IB386" s="141"/>
      <c r="IC386" s="141"/>
    </row>
    <row r="387" s="138" customFormat="1" ht="15" customHeight="1" spans="1:237">
      <c r="A387" s="149">
        <v>2040903</v>
      </c>
      <c r="B387" s="151" t="s">
        <v>64</v>
      </c>
      <c r="C387" s="128"/>
      <c r="D387" s="128"/>
      <c r="E387" s="147">
        <f t="shared" si="57"/>
        <v>0</v>
      </c>
      <c r="F387" s="148">
        <f t="shared" si="58"/>
        <v>0</v>
      </c>
      <c r="G387" s="128"/>
      <c r="HV387" s="141"/>
      <c r="HW387" s="141"/>
      <c r="HX387" s="141"/>
      <c r="HY387" s="141"/>
      <c r="HZ387" s="141"/>
      <c r="IA387" s="141"/>
      <c r="IB387" s="141"/>
      <c r="IC387" s="141"/>
    </row>
    <row r="388" s="138" customFormat="1" ht="15" customHeight="1" spans="1:237">
      <c r="A388" s="149">
        <v>2040904</v>
      </c>
      <c r="B388" s="151" t="s">
        <v>303</v>
      </c>
      <c r="C388" s="128"/>
      <c r="D388" s="128"/>
      <c r="E388" s="147">
        <f t="shared" si="57"/>
        <v>0</v>
      </c>
      <c r="F388" s="148">
        <f t="shared" si="58"/>
        <v>0</v>
      </c>
      <c r="G388" s="128"/>
      <c r="HV388" s="141"/>
      <c r="HW388" s="141"/>
      <c r="HX388" s="141"/>
      <c r="HY388" s="141"/>
      <c r="HZ388" s="141"/>
      <c r="IA388" s="141"/>
      <c r="IB388" s="141"/>
      <c r="IC388" s="141"/>
    </row>
    <row r="389" s="138" customFormat="1" ht="15" customHeight="1" spans="1:237">
      <c r="A389" s="149">
        <v>2040905</v>
      </c>
      <c r="B389" s="151" t="s">
        <v>304</v>
      </c>
      <c r="C389" s="128"/>
      <c r="D389" s="128"/>
      <c r="E389" s="147">
        <f t="shared" ref="E389:E452" si="65">D389-C389</f>
        <v>0</v>
      </c>
      <c r="F389" s="148">
        <f t="shared" ref="F389:F452" si="66">IF(C389=0,,E389/C389*100)</f>
        <v>0</v>
      </c>
      <c r="G389" s="128"/>
      <c r="HV389" s="141"/>
      <c r="HW389" s="141"/>
      <c r="HX389" s="141"/>
      <c r="HY389" s="141"/>
      <c r="HZ389" s="141"/>
      <c r="IA389" s="141"/>
      <c r="IB389" s="141"/>
      <c r="IC389" s="141"/>
    </row>
    <row r="390" s="138" customFormat="1" ht="15" customHeight="1" spans="1:237">
      <c r="A390" s="149">
        <v>2040950</v>
      </c>
      <c r="B390" s="151" t="s">
        <v>71</v>
      </c>
      <c r="C390" s="128"/>
      <c r="D390" s="128"/>
      <c r="E390" s="147">
        <f t="shared" si="65"/>
        <v>0</v>
      </c>
      <c r="F390" s="148">
        <f t="shared" si="66"/>
        <v>0</v>
      </c>
      <c r="G390" s="128"/>
      <c r="HV390" s="141"/>
      <c r="HW390" s="141"/>
      <c r="HX390" s="141"/>
      <c r="HY390" s="141"/>
      <c r="HZ390" s="141"/>
      <c r="IA390" s="141"/>
      <c r="IB390" s="141"/>
      <c r="IC390" s="141"/>
    </row>
    <row r="391" s="138" customFormat="1" ht="15" customHeight="1" spans="1:237">
      <c r="A391" s="149">
        <v>2040999</v>
      </c>
      <c r="B391" s="151" t="s">
        <v>305</v>
      </c>
      <c r="C391" s="128"/>
      <c r="D391" s="128"/>
      <c r="E391" s="147">
        <f t="shared" si="65"/>
        <v>0</v>
      </c>
      <c r="F391" s="148">
        <f t="shared" si="66"/>
        <v>0</v>
      </c>
      <c r="G391" s="128"/>
      <c r="HV391" s="141"/>
      <c r="HW391" s="141"/>
      <c r="HX391" s="141"/>
      <c r="HY391" s="141"/>
      <c r="HZ391" s="141"/>
      <c r="IA391" s="141"/>
      <c r="IB391" s="141"/>
      <c r="IC391" s="141"/>
    </row>
    <row r="392" s="138" customFormat="1" ht="15" customHeight="1" spans="1:237">
      <c r="A392" s="149">
        <v>20410</v>
      </c>
      <c r="B392" s="150" t="s">
        <v>306</v>
      </c>
      <c r="C392" s="132">
        <f t="shared" ref="C392:G392" si="67">SUM(C393:C397)</f>
        <v>0</v>
      </c>
      <c r="D392" s="132">
        <f t="shared" si="67"/>
        <v>0</v>
      </c>
      <c r="E392" s="147">
        <f t="shared" si="65"/>
        <v>0</v>
      </c>
      <c r="F392" s="148">
        <f t="shared" si="66"/>
        <v>0</v>
      </c>
      <c r="G392" s="132">
        <f t="shared" si="67"/>
        <v>0</v>
      </c>
      <c r="HV392" s="141"/>
      <c r="HW392" s="141"/>
      <c r="HX392" s="141"/>
      <c r="HY392" s="141"/>
      <c r="HZ392" s="141"/>
      <c r="IA392" s="141"/>
      <c r="IB392" s="141"/>
      <c r="IC392" s="141"/>
    </row>
    <row r="393" s="138" customFormat="1" ht="15" customHeight="1" spans="1:237">
      <c r="A393" s="149">
        <v>2041001</v>
      </c>
      <c r="B393" s="151" t="s">
        <v>62</v>
      </c>
      <c r="C393" s="128"/>
      <c r="D393" s="128"/>
      <c r="E393" s="147">
        <f t="shared" si="65"/>
        <v>0</v>
      </c>
      <c r="F393" s="148">
        <f t="shared" si="66"/>
        <v>0</v>
      </c>
      <c r="G393" s="128"/>
      <c r="HV393" s="141"/>
      <c r="HW393" s="141"/>
      <c r="HX393" s="141"/>
      <c r="HY393" s="141"/>
      <c r="HZ393" s="141"/>
      <c r="IA393" s="141"/>
      <c r="IB393" s="141"/>
      <c r="IC393" s="141"/>
    </row>
    <row r="394" s="138" customFormat="1" ht="15" customHeight="1" spans="1:237">
      <c r="A394" s="149">
        <v>2041002</v>
      </c>
      <c r="B394" s="151" t="s">
        <v>63</v>
      </c>
      <c r="C394" s="128"/>
      <c r="D394" s="128"/>
      <c r="E394" s="147">
        <f t="shared" si="65"/>
        <v>0</v>
      </c>
      <c r="F394" s="148">
        <f t="shared" si="66"/>
        <v>0</v>
      </c>
      <c r="G394" s="128"/>
      <c r="HV394" s="141"/>
      <c r="HW394" s="141"/>
      <c r="HX394" s="141"/>
      <c r="HY394" s="141"/>
      <c r="HZ394" s="141"/>
      <c r="IA394" s="141"/>
      <c r="IB394" s="141"/>
      <c r="IC394" s="141"/>
    </row>
    <row r="395" s="138" customFormat="1" ht="15" customHeight="1" spans="1:237">
      <c r="A395" s="149">
        <v>2041006</v>
      </c>
      <c r="B395" s="151" t="s">
        <v>307</v>
      </c>
      <c r="C395" s="128"/>
      <c r="D395" s="128"/>
      <c r="E395" s="147">
        <f t="shared" si="65"/>
        <v>0</v>
      </c>
      <c r="F395" s="148">
        <f t="shared" si="66"/>
        <v>0</v>
      </c>
      <c r="G395" s="128"/>
      <c r="HV395" s="141"/>
      <c r="HW395" s="141"/>
      <c r="HX395" s="141"/>
      <c r="HY395" s="141"/>
      <c r="HZ395" s="141"/>
      <c r="IA395" s="141"/>
      <c r="IB395" s="141"/>
      <c r="IC395" s="141"/>
    </row>
    <row r="396" s="138" customFormat="1" ht="15" customHeight="1" spans="1:237">
      <c r="A396" s="149">
        <v>2041007</v>
      </c>
      <c r="B396" s="151" t="s">
        <v>308</v>
      </c>
      <c r="C396" s="128"/>
      <c r="D396" s="128"/>
      <c r="E396" s="147">
        <f t="shared" si="65"/>
        <v>0</v>
      </c>
      <c r="F396" s="148">
        <f t="shared" si="66"/>
        <v>0</v>
      </c>
      <c r="G396" s="128"/>
      <c r="HV396" s="141"/>
      <c r="HW396" s="141"/>
      <c r="HX396" s="141"/>
      <c r="HY396" s="141"/>
      <c r="HZ396" s="141"/>
      <c r="IA396" s="141"/>
      <c r="IB396" s="141"/>
      <c r="IC396" s="141"/>
    </row>
    <row r="397" s="138" customFormat="1" ht="15" customHeight="1" spans="1:237">
      <c r="A397" s="149">
        <v>2041099</v>
      </c>
      <c r="B397" s="151" t="s">
        <v>309</v>
      </c>
      <c r="C397" s="128"/>
      <c r="D397" s="128"/>
      <c r="E397" s="147">
        <f t="shared" si="65"/>
        <v>0</v>
      </c>
      <c r="F397" s="148">
        <f t="shared" si="66"/>
        <v>0</v>
      </c>
      <c r="G397" s="128"/>
      <c r="HV397" s="141"/>
      <c r="HW397" s="141"/>
      <c r="HX397" s="141"/>
      <c r="HY397" s="141"/>
      <c r="HZ397" s="141"/>
      <c r="IA397" s="141"/>
      <c r="IB397" s="141"/>
      <c r="IC397" s="141"/>
    </row>
    <row r="398" s="138" customFormat="1" ht="15" customHeight="1" spans="1:237">
      <c r="A398" s="149">
        <v>20499</v>
      </c>
      <c r="B398" s="150" t="s">
        <v>310</v>
      </c>
      <c r="C398" s="132">
        <f t="shared" ref="C398:G398" si="68">SUM(C399:C399)</f>
        <v>0</v>
      </c>
      <c r="D398" s="132">
        <f t="shared" si="68"/>
        <v>0</v>
      </c>
      <c r="E398" s="147">
        <f t="shared" si="65"/>
        <v>0</v>
      </c>
      <c r="F398" s="148">
        <f t="shared" si="66"/>
        <v>0</v>
      </c>
      <c r="G398" s="132">
        <f t="shared" si="68"/>
        <v>0</v>
      </c>
      <c r="HV398" s="141"/>
      <c r="HW398" s="141"/>
      <c r="HX398" s="141"/>
      <c r="HY398" s="141"/>
      <c r="HZ398" s="141"/>
      <c r="IA398" s="141"/>
      <c r="IB398" s="141"/>
      <c r="IC398" s="141"/>
    </row>
    <row r="399" s="138" customFormat="1" ht="15" customHeight="1" spans="1:237">
      <c r="A399" s="149">
        <v>2049901</v>
      </c>
      <c r="B399" s="151" t="s">
        <v>311</v>
      </c>
      <c r="C399" s="128"/>
      <c r="D399" s="128"/>
      <c r="E399" s="147">
        <f t="shared" si="65"/>
        <v>0</v>
      </c>
      <c r="F399" s="148">
        <f t="shared" si="66"/>
        <v>0</v>
      </c>
      <c r="G399" s="128"/>
      <c r="HV399" s="141"/>
      <c r="HW399" s="141"/>
      <c r="HX399" s="141"/>
      <c r="HY399" s="141"/>
      <c r="HZ399" s="141"/>
      <c r="IA399" s="141"/>
      <c r="IB399" s="141"/>
      <c r="IC399" s="141"/>
    </row>
    <row r="400" s="138" customFormat="1" ht="15" customHeight="1" spans="1:237">
      <c r="A400" s="149">
        <v>205</v>
      </c>
      <c r="B400" s="150" t="s">
        <v>312</v>
      </c>
      <c r="C400" s="132">
        <f t="shared" ref="C400:G400" si="69">C401+C406+C415+C421+C427+C431+C435+C439+C445+C452</f>
        <v>24151</v>
      </c>
      <c r="D400" s="132">
        <f t="shared" si="69"/>
        <v>24610</v>
      </c>
      <c r="E400" s="147">
        <f t="shared" si="65"/>
        <v>459</v>
      </c>
      <c r="F400" s="148">
        <f t="shared" si="66"/>
        <v>1.9005424206037</v>
      </c>
      <c r="G400" s="132">
        <f t="shared" si="69"/>
        <v>24610</v>
      </c>
      <c r="HV400" s="141"/>
      <c r="HW400" s="141"/>
      <c r="HX400" s="141"/>
      <c r="HY400" s="141"/>
      <c r="HZ400" s="141"/>
      <c r="IA400" s="141"/>
      <c r="IB400" s="141"/>
      <c r="IC400" s="141"/>
    </row>
    <row r="401" s="138" customFormat="1" ht="15" customHeight="1" spans="1:237">
      <c r="A401" s="149">
        <v>20501</v>
      </c>
      <c r="B401" s="150" t="s">
        <v>313</v>
      </c>
      <c r="C401" s="132">
        <f t="shared" ref="C401:G401" si="70">SUM(C402:C405)</f>
        <v>533</v>
      </c>
      <c r="D401" s="132">
        <f t="shared" si="70"/>
        <v>546</v>
      </c>
      <c r="E401" s="147">
        <f t="shared" si="65"/>
        <v>13</v>
      </c>
      <c r="F401" s="148">
        <f t="shared" si="66"/>
        <v>2.4390243902439</v>
      </c>
      <c r="G401" s="132">
        <f t="shared" si="70"/>
        <v>546</v>
      </c>
      <c r="HV401" s="141"/>
      <c r="HW401" s="141"/>
      <c r="HX401" s="141"/>
      <c r="HY401" s="141"/>
      <c r="HZ401" s="141"/>
      <c r="IA401" s="141"/>
      <c r="IB401" s="141"/>
      <c r="IC401" s="141"/>
    </row>
    <row r="402" s="138" customFormat="1" ht="15" customHeight="1" spans="1:237">
      <c r="A402" s="149">
        <v>2050101</v>
      </c>
      <c r="B402" s="151" t="s">
        <v>62</v>
      </c>
      <c r="C402" s="128">
        <v>109</v>
      </c>
      <c r="D402" s="128">
        <v>115</v>
      </c>
      <c r="E402" s="147">
        <f t="shared" si="65"/>
        <v>6</v>
      </c>
      <c r="F402" s="148">
        <f t="shared" si="66"/>
        <v>5.5045871559633</v>
      </c>
      <c r="G402" s="128">
        <v>115</v>
      </c>
      <c r="HV402" s="141"/>
      <c r="HW402" s="141"/>
      <c r="HX402" s="141"/>
      <c r="HY402" s="141"/>
      <c r="HZ402" s="141"/>
      <c r="IA402" s="141"/>
      <c r="IB402" s="141"/>
      <c r="IC402" s="141"/>
    </row>
    <row r="403" s="138" customFormat="1" ht="15" customHeight="1" spans="1:237">
      <c r="A403" s="149">
        <v>2050102</v>
      </c>
      <c r="B403" s="151" t="s">
        <v>63</v>
      </c>
      <c r="C403" s="128">
        <v>131</v>
      </c>
      <c r="D403" s="128">
        <v>108</v>
      </c>
      <c r="E403" s="147">
        <f t="shared" si="65"/>
        <v>-23</v>
      </c>
      <c r="F403" s="148">
        <f t="shared" si="66"/>
        <v>-17.5572519083969</v>
      </c>
      <c r="G403" s="128">
        <v>108</v>
      </c>
      <c r="HV403" s="141"/>
      <c r="HW403" s="141"/>
      <c r="HX403" s="141"/>
      <c r="HY403" s="141"/>
      <c r="HZ403" s="141"/>
      <c r="IA403" s="141"/>
      <c r="IB403" s="141"/>
      <c r="IC403" s="141"/>
    </row>
    <row r="404" s="138" customFormat="1" ht="15" customHeight="1" spans="1:237">
      <c r="A404" s="149">
        <v>2050103</v>
      </c>
      <c r="B404" s="151" t="s">
        <v>64</v>
      </c>
      <c r="C404" s="128"/>
      <c r="D404" s="128"/>
      <c r="E404" s="147">
        <f t="shared" si="65"/>
        <v>0</v>
      </c>
      <c r="F404" s="148">
        <f t="shared" si="66"/>
        <v>0</v>
      </c>
      <c r="G404" s="128"/>
      <c r="HV404" s="141"/>
      <c r="HW404" s="141"/>
      <c r="HX404" s="141"/>
      <c r="HY404" s="141"/>
      <c r="HZ404" s="141"/>
      <c r="IA404" s="141"/>
      <c r="IB404" s="141"/>
      <c r="IC404" s="141"/>
    </row>
    <row r="405" s="138" customFormat="1" ht="15" customHeight="1" spans="1:237">
      <c r="A405" s="149">
        <v>2050199</v>
      </c>
      <c r="B405" s="151" t="s">
        <v>314</v>
      </c>
      <c r="C405" s="128">
        <v>293</v>
      </c>
      <c r="D405" s="128">
        <v>323</v>
      </c>
      <c r="E405" s="147">
        <f t="shared" si="65"/>
        <v>30</v>
      </c>
      <c r="F405" s="148">
        <f t="shared" si="66"/>
        <v>10.2389078498294</v>
      </c>
      <c r="G405" s="128">
        <v>323</v>
      </c>
      <c r="HV405" s="141"/>
      <c r="HW405" s="141"/>
      <c r="HX405" s="141"/>
      <c r="HY405" s="141"/>
      <c r="HZ405" s="141"/>
      <c r="IA405" s="141"/>
      <c r="IB405" s="141"/>
      <c r="IC405" s="141"/>
    </row>
    <row r="406" s="138" customFormat="1" ht="15" customHeight="1" spans="1:237">
      <c r="A406" s="149">
        <v>20502</v>
      </c>
      <c r="B406" s="150" t="s">
        <v>315</v>
      </c>
      <c r="C406" s="132">
        <f t="shared" ref="C406:G406" si="71">SUM(C407:C414)</f>
        <v>22200</v>
      </c>
      <c r="D406" s="132">
        <f t="shared" si="71"/>
        <v>22514</v>
      </c>
      <c r="E406" s="147">
        <f t="shared" si="65"/>
        <v>314</v>
      </c>
      <c r="F406" s="148">
        <f t="shared" si="66"/>
        <v>1.41441441441441</v>
      </c>
      <c r="G406" s="132">
        <f t="shared" si="71"/>
        <v>22514</v>
      </c>
      <c r="HV406" s="141"/>
      <c r="HW406" s="141"/>
      <c r="HX406" s="141"/>
      <c r="HY406" s="141"/>
      <c r="HZ406" s="141"/>
      <c r="IA406" s="141"/>
      <c r="IB406" s="141"/>
      <c r="IC406" s="141"/>
    </row>
    <row r="407" s="138" customFormat="1" ht="15" customHeight="1" spans="1:237">
      <c r="A407" s="149">
        <v>2050201</v>
      </c>
      <c r="B407" s="151" t="s">
        <v>316</v>
      </c>
      <c r="C407" s="128">
        <v>175</v>
      </c>
      <c r="D407" s="128">
        <v>275</v>
      </c>
      <c r="E407" s="147">
        <f t="shared" si="65"/>
        <v>100</v>
      </c>
      <c r="F407" s="148">
        <f t="shared" si="66"/>
        <v>57.1428571428571</v>
      </c>
      <c r="G407" s="128">
        <v>275</v>
      </c>
      <c r="HV407" s="141"/>
      <c r="HW407" s="141"/>
      <c r="HX407" s="141"/>
      <c r="HY407" s="141"/>
      <c r="HZ407" s="141"/>
      <c r="IA407" s="141"/>
      <c r="IB407" s="141"/>
      <c r="IC407" s="141"/>
    </row>
    <row r="408" s="138" customFormat="1" ht="15" customHeight="1" spans="1:237">
      <c r="A408" s="149">
        <v>2050202</v>
      </c>
      <c r="B408" s="151" t="s">
        <v>317</v>
      </c>
      <c r="C408" s="128">
        <v>9405</v>
      </c>
      <c r="D408" s="128">
        <v>11717</v>
      </c>
      <c r="E408" s="147">
        <f t="shared" si="65"/>
        <v>2312</v>
      </c>
      <c r="F408" s="148">
        <f t="shared" si="66"/>
        <v>24.5826687931951</v>
      </c>
      <c r="G408" s="128">
        <v>11717</v>
      </c>
      <c r="HV408" s="141"/>
      <c r="HW408" s="141"/>
      <c r="HX408" s="141"/>
      <c r="HY408" s="141"/>
      <c r="HZ408" s="141"/>
      <c r="IA408" s="141"/>
      <c r="IB408" s="141"/>
      <c r="IC408" s="141"/>
    </row>
    <row r="409" s="138" customFormat="1" ht="15" customHeight="1" spans="1:237">
      <c r="A409" s="149">
        <v>2050203</v>
      </c>
      <c r="B409" s="151" t="s">
        <v>318</v>
      </c>
      <c r="C409" s="128">
        <v>5835</v>
      </c>
      <c r="D409" s="128">
        <v>5962</v>
      </c>
      <c r="E409" s="147">
        <f t="shared" si="65"/>
        <v>127</v>
      </c>
      <c r="F409" s="148">
        <f t="shared" si="66"/>
        <v>2.17652099400171</v>
      </c>
      <c r="G409" s="128">
        <v>5962</v>
      </c>
      <c r="HV409" s="141"/>
      <c r="HW409" s="141"/>
      <c r="HX409" s="141"/>
      <c r="HY409" s="141"/>
      <c r="HZ409" s="141"/>
      <c r="IA409" s="141"/>
      <c r="IB409" s="141"/>
      <c r="IC409" s="141"/>
    </row>
    <row r="410" s="138" customFormat="1" ht="15" customHeight="1" spans="1:237">
      <c r="A410" s="149">
        <v>2050204</v>
      </c>
      <c r="B410" s="151" t="s">
        <v>319</v>
      </c>
      <c r="C410" s="128">
        <v>3480</v>
      </c>
      <c r="D410" s="128">
        <v>3477</v>
      </c>
      <c r="E410" s="147">
        <f t="shared" si="65"/>
        <v>-3</v>
      </c>
      <c r="F410" s="148">
        <f t="shared" si="66"/>
        <v>-0.0862068965517241</v>
      </c>
      <c r="G410" s="128">
        <v>3477</v>
      </c>
      <c r="HV410" s="141"/>
      <c r="HW410" s="141"/>
      <c r="HX410" s="141"/>
      <c r="HY410" s="141"/>
      <c r="HZ410" s="141"/>
      <c r="IA410" s="141"/>
      <c r="IB410" s="141"/>
      <c r="IC410" s="141"/>
    </row>
    <row r="411" s="138" customFormat="1" ht="15" customHeight="1" spans="1:237">
      <c r="A411" s="149">
        <v>2050205</v>
      </c>
      <c r="B411" s="151" t="s">
        <v>320</v>
      </c>
      <c r="C411" s="128"/>
      <c r="D411" s="128"/>
      <c r="E411" s="147">
        <f t="shared" si="65"/>
        <v>0</v>
      </c>
      <c r="F411" s="148">
        <f t="shared" si="66"/>
        <v>0</v>
      </c>
      <c r="G411" s="128"/>
      <c r="HV411" s="141"/>
      <c r="HW411" s="141"/>
      <c r="HX411" s="141"/>
      <c r="HY411" s="141"/>
      <c r="HZ411" s="141"/>
      <c r="IA411" s="141"/>
      <c r="IB411" s="141"/>
      <c r="IC411" s="141"/>
    </row>
    <row r="412" s="138" customFormat="1" ht="15" customHeight="1" spans="1:237">
      <c r="A412" s="149">
        <v>2050206</v>
      </c>
      <c r="B412" s="151" t="s">
        <v>321</v>
      </c>
      <c r="C412" s="128"/>
      <c r="D412" s="128"/>
      <c r="E412" s="147">
        <f t="shared" si="65"/>
        <v>0</v>
      </c>
      <c r="F412" s="148">
        <f t="shared" si="66"/>
        <v>0</v>
      </c>
      <c r="G412" s="128"/>
      <c r="HV412" s="141"/>
      <c r="HW412" s="141"/>
      <c r="HX412" s="141"/>
      <c r="HY412" s="141"/>
      <c r="HZ412" s="141"/>
      <c r="IA412" s="141"/>
      <c r="IB412" s="141"/>
      <c r="IC412" s="141"/>
    </row>
    <row r="413" s="138" customFormat="1" ht="15" customHeight="1" spans="1:237">
      <c r="A413" s="149">
        <v>2050207</v>
      </c>
      <c r="B413" s="151" t="s">
        <v>322</v>
      </c>
      <c r="C413" s="128"/>
      <c r="D413" s="128"/>
      <c r="E413" s="147">
        <f t="shared" si="65"/>
        <v>0</v>
      </c>
      <c r="F413" s="148">
        <f t="shared" si="66"/>
        <v>0</v>
      </c>
      <c r="G413" s="128"/>
      <c r="HV413" s="141"/>
      <c r="HW413" s="141"/>
      <c r="HX413" s="141"/>
      <c r="HY413" s="141"/>
      <c r="HZ413" s="141"/>
      <c r="IA413" s="141"/>
      <c r="IB413" s="141"/>
      <c r="IC413" s="141"/>
    </row>
    <row r="414" s="138" customFormat="1" ht="15" customHeight="1" spans="1:237">
      <c r="A414" s="149">
        <v>2050299</v>
      </c>
      <c r="B414" s="151" t="s">
        <v>323</v>
      </c>
      <c r="C414" s="128">
        <v>3305</v>
      </c>
      <c r="D414" s="128">
        <v>1083</v>
      </c>
      <c r="E414" s="147">
        <f t="shared" si="65"/>
        <v>-2222</v>
      </c>
      <c r="F414" s="148">
        <f t="shared" si="66"/>
        <v>-67.231467473525</v>
      </c>
      <c r="G414" s="128">
        <v>1083</v>
      </c>
      <c r="HV414" s="141"/>
      <c r="HW414" s="141"/>
      <c r="HX414" s="141"/>
      <c r="HY414" s="141"/>
      <c r="HZ414" s="141"/>
      <c r="IA414" s="141"/>
      <c r="IB414" s="141"/>
      <c r="IC414" s="141"/>
    </row>
    <row r="415" s="138" customFormat="1" ht="15" customHeight="1" spans="1:237">
      <c r="A415" s="149">
        <v>20503</v>
      </c>
      <c r="B415" s="150" t="s">
        <v>324</v>
      </c>
      <c r="C415" s="132">
        <f t="shared" ref="C415:G415" si="72">SUM(C416:C420)</f>
        <v>824</v>
      </c>
      <c r="D415" s="132">
        <f t="shared" si="72"/>
        <v>913</v>
      </c>
      <c r="E415" s="147">
        <f t="shared" si="65"/>
        <v>89</v>
      </c>
      <c r="F415" s="148">
        <f t="shared" si="66"/>
        <v>10.8009708737864</v>
      </c>
      <c r="G415" s="132">
        <f t="shared" si="72"/>
        <v>913</v>
      </c>
      <c r="HV415" s="141"/>
      <c r="HW415" s="141"/>
      <c r="HX415" s="141"/>
      <c r="HY415" s="141"/>
      <c r="HZ415" s="141"/>
      <c r="IA415" s="141"/>
      <c r="IB415" s="141"/>
      <c r="IC415" s="141"/>
    </row>
    <row r="416" s="138" customFormat="1" ht="15" customHeight="1" spans="1:237">
      <c r="A416" s="149">
        <v>2050301</v>
      </c>
      <c r="B416" s="151" t="s">
        <v>325</v>
      </c>
      <c r="C416" s="128"/>
      <c r="D416" s="128"/>
      <c r="E416" s="147">
        <f t="shared" si="65"/>
        <v>0</v>
      </c>
      <c r="F416" s="148">
        <f t="shared" si="66"/>
        <v>0</v>
      </c>
      <c r="G416" s="128"/>
      <c r="HV416" s="141"/>
      <c r="HW416" s="141"/>
      <c r="HX416" s="141"/>
      <c r="HY416" s="141"/>
      <c r="HZ416" s="141"/>
      <c r="IA416" s="141"/>
      <c r="IB416" s="141"/>
      <c r="IC416" s="141"/>
    </row>
    <row r="417" s="138" customFormat="1" ht="15" customHeight="1" spans="1:237">
      <c r="A417" s="149">
        <v>2050302</v>
      </c>
      <c r="B417" s="151" t="s">
        <v>326</v>
      </c>
      <c r="C417" s="128">
        <v>824</v>
      </c>
      <c r="D417" s="128">
        <v>913</v>
      </c>
      <c r="E417" s="147">
        <f t="shared" si="65"/>
        <v>89</v>
      </c>
      <c r="F417" s="148">
        <f t="shared" si="66"/>
        <v>10.8009708737864</v>
      </c>
      <c r="G417" s="128">
        <v>913</v>
      </c>
      <c r="HV417" s="141"/>
      <c r="HW417" s="141"/>
      <c r="HX417" s="141"/>
      <c r="HY417" s="141"/>
      <c r="HZ417" s="141"/>
      <c r="IA417" s="141"/>
      <c r="IB417" s="141"/>
      <c r="IC417" s="141"/>
    </row>
    <row r="418" s="138" customFormat="1" ht="15" customHeight="1" spans="1:237">
      <c r="A418" s="149">
        <v>2050303</v>
      </c>
      <c r="B418" s="151" t="s">
        <v>327</v>
      </c>
      <c r="C418" s="128"/>
      <c r="D418" s="128"/>
      <c r="E418" s="147">
        <f t="shared" si="65"/>
        <v>0</v>
      </c>
      <c r="F418" s="148">
        <f t="shared" si="66"/>
        <v>0</v>
      </c>
      <c r="G418" s="128"/>
      <c r="HV418" s="141"/>
      <c r="HW418" s="141"/>
      <c r="HX418" s="141"/>
      <c r="HY418" s="141"/>
      <c r="HZ418" s="141"/>
      <c r="IA418" s="141"/>
      <c r="IB418" s="141"/>
      <c r="IC418" s="141"/>
    </row>
    <row r="419" s="138" customFormat="1" ht="15" customHeight="1" spans="1:237">
      <c r="A419" s="149">
        <v>2050305</v>
      </c>
      <c r="B419" s="151" t="s">
        <v>328</v>
      </c>
      <c r="C419" s="128"/>
      <c r="D419" s="128"/>
      <c r="E419" s="147">
        <f t="shared" si="65"/>
        <v>0</v>
      </c>
      <c r="F419" s="148">
        <f t="shared" si="66"/>
        <v>0</v>
      </c>
      <c r="G419" s="128"/>
      <c r="HV419" s="141"/>
      <c r="HW419" s="141"/>
      <c r="HX419" s="141"/>
      <c r="HY419" s="141"/>
      <c r="HZ419" s="141"/>
      <c r="IA419" s="141"/>
      <c r="IB419" s="141"/>
      <c r="IC419" s="141"/>
    </row>
    <row r="420" s="138" customFormat="1" ht="15" customHeight="1" spans="1:237">
      <c r="A420" s="149">
        <v>2050399</v>
      </c>
      <c r="B420" s="151" t="s">
        <v>329</v>
      </c>
      <c r="C420" s="128"/>
      <c r="D420" s="128"/>
      <c r="E420" s="147">
        <f t="shared" si="65"/>
        <v>0</v>
      </c>
      <c r="F420" s="148">
        <f t="shared" si="66"/>
        <v>0</v>
      </c>
      <c r="G420" s="128"/>
      <c r="HV420" s="141"/>
      <c r="HW420" s="141"/>
      <c r="HX420" s="141"/>
      <c r="HY420" s="141"/>
      <c r="HZ420" s="141"/>
      <c r="IA420" s="141"/>
      <c r="IB420" s="141"/>
      <c r="IC420" s="141"/>
    </row>
    <row r="421" s="138" customFormat="1" ht="15" customHeight="1" spans="1:237">
      <c r="A421" s="149">
        <v>20504</v>
      </c>
      <c r="B421" s="150" t="s">
        <v>330</v>
      </c>
      <c r="C421" s="132">
        <f t="shared" ref="C421:G421" si="73">SUM(C422:C426)</f>
        <v>0</v>
      </c>
      <c r="D421" s="132">
        <f t="shared" si="73"/>
        <v>60</v>
      </c>
      <c r="E421" s="147">
        <f t="shared" si="65"/>
        <v>60</v>
      </c>
      <c r="F421" s="148">
        <f t="shared" si="66"/>
        <v>0</v>
      </c>
      <c r="G421" s="132">
        <f t="shared" si="73"/>
        <v>60</v>
      </c>
      <c r="HV421" s="141"/>
      <c r="HW421" s="141"/>
      <c r="HX421" s="141"/>
      <c r="HY421" s="141"/>
      <c r="HZ421" s="141"/>
      <c r="IA421" s="141"/>
      <c r="IB421" s="141"/>
      <c r="IC421" s="141"/>
    </row>
    <row r="422" s="138" customFormat="1" ht="15" customHeight="1" spans="1:237">
      <c r="A422" s="149">
        <v>2050401</v>
      </c>
      <c r="B422" s="151" t="s">
        <v>331</v>
      </c>
      <c r="C422" s="128"/>
      <c r="D422" s="128"/>
      <c r="E422" s="147">
        <f t="shared" si="65"/>
        <v>0</v>
      </c>
      <c r="F422" s="148">
        <f t="shared" si="66"/>
        <v>0</v>
      </c>
      <c r="G422" s="128"/>
      <c r="HV422" s="141"/>
      <c r="HW422" s="141"/>
      <c r="HX422" s="141"/>
      <c r="HY422" s="141"/>
      <c r="HZ422" s="141"/>
      <c r="IA422" s="141"/>
      <c r="IB422" s="141"/>
      <c r="IC422" s="141"/>
    </row>
    <row r="423" s="138" customFormat="1" ht="15" customHeight="1" spans="1:237">
      <c r="A423" s="149">
        <v>2050402</v>
      </c>
      <c r="B423" s="151" t="s">
        <v>332</v>
      </c>
      <c r="C423" s="128"/>
      <c r="D423" s="128"/>
      <c r="E423" s="147">
        <f t="shared" si="65"/>
        <v>0</v>
      </c>
      <c r="F423" s="148">
        <f t="shared" si="66"/>
        <v>0</v>
      </c>
      <c r="G423" s="128"/>
      <c r="HV423" s="141"/>
      <c r="HW423" s="141"/>
      <c r="HX423" s="141"/>
      <c r="HY423" s="141"/>
      <c r="HZ423" s="141"/>
      <c r="IA423" s="141"/>
      <c r="IB423" s="141"/>
      <c r="IC423" s="141"/>
    </row>
    <row r="424" s="138" customFormat="1" ht="15" customHeight="1" spans="1:237">
      <c r="A424" s="149">
        <v>2050403</v>
      </c>
      <c r="B424" s="151" t="s">
        <v>333</v>
      </c>
      <c r="C424" s="128"/>
      <c r="D424" s="128"/>
      <c r="E424" s="147">
        <f t="shared" si="65"/>
        <v>0</v>
      </c>
      <c r="F424" s="148">
        <f t="shared" si="66"/>
        <v>0</v>
      </c>
      <c r="G424" s="128"/>
      <c r="HV424" s="141"/>
      <c r="HW424" s="141"/>
      <c r="HX424" s="141"/>
      <c r="HY424" s="141"/>
      <c r="HZ424" s="141"/>
      <c r="IA424" s="141"/>
      <c r="IB424" s="141"/>
      <c r="IC424" s="141"/>
    </row>
    <row r="425" s="138" customFormat="1" ht="15" customHeight="1" spans="1:237">
      <c r="A425" s="149">
        <v>2050404</v>
      </c>
      <c r="B425" s="151" t="s">
        <v>334</v>
      </c>
      <c r="C425" s="128"/>
      <c r="D425" s="128"/>
      <c r="E425" s="147">
        <f t="shared" si="65"/>
        <v>0</v>
      </c>
      <c r="F425" s="148">
        <f t="shared" si="66"/>
        <v>0</v>
      </c>
      <c r="G425" s="128"/>
      <c r="HV425" s="141"/>
      <c r="HW425" s="141"/>
      <c r="HX425" s="141"/>
      <c r="HY425" s="141"/>
      <c r="HZ425" s="141"/>
      <c r="IA425" s="141"/>
      <c r="IB425" s="141"/>
      <c r="IC425" s="141"/>
    </row>
    <row r="426" s="138" customFormat="1" ht="15" customHeight="1" spans="1:237">
      <c r="A426" s="149">
        <v>2050499</v>
      </c>
      <c r="B426" s="151" t="s">
        <v>335</v>
      </c>
      <c r="C426" s="128"/>
      <c r="D426" s="128">
        <v>60</v>
      </c>
      <c r="E426" s="147">
        <f t="shared" si="65"/>
        <v>60</v>
      </c>
      <c r="F426" s="148">
        <f t="shared" si="66"/>
        <v>0</v>
      </c>
      <c r="G426" s="128">
        <v>60</v>
      </c>
      <c r="HV426" s="141"/>
      <c r="HW426" s="141"/>
      <c r="HX426" s="141"/>
      <c r="HY426" s="141"/>
      <c r="HZ426" s="141"/>
      <c r="IA426" s="141"/>
      <c r="IB426" s="141"/>
      <c r="IC426" s="141"/>
    </row>
    <row r="427" s="138" customFormat="1" ht="15" customHeight="1" spans="1:237">
      <c r="A427" s="149">
        <v>20505</v>
      </c>
      <c r="B427" s="150" t="s">
        <v>336</v>
      </c>
      <c r="C427" s="132">
        <f t="shared" ref="C427:G427" si="74">SUM(C428:C430)</f>
        <v>0</v>
      </c>
      <c r="D427" s="132">
        <f t="shared" si="74"/>
        <v>0</v>
      </c>
      <c r="E427" s="147">
        <f t="shared" si="65"/>
        <v>0</v>
      </c>
      <c r="F427" s="148">
        <f t="shared" si="66"/>
        <v>0</v>
      </c>
      <c r="G427" s="132">
        <f t="shared" si="74"/>
        <v>0</v>
      </c>
      <c r="HV427" s="141"/>
      <c r="HW427" s="141"/>
      <c r="HX427" s="141"/>
      <c r="HY427" s="141"/>
      <c r="HZ427" s="141"/>
      <c r="IA427" s="141"/>
      <c r="IB427" s="141"/>
      <c r="IC427" s="141"/>
    </row>
    <row r="428" s="138" customFormat="1" ht="15" customHeight="1" spans="1:237">
      <c r="A428" s="149">
        <v>2050501</v>
      </c>
      <c r="B428" s="151" t="s">
        <v>337</v>
      </c>
      <c r="C428" s="128"/>
      <c r="D428" s="128"/>
      <c r="E428" s="147">
        <f t="shared" si="65"/>
        <v>0</v>
      </c>
      <c r="F428" s="148">
        <f t="shared" si="66"/>
        <v>0</v>
      </c>
      <c r="G428" s="128"/>
      <c r="HV428" s="141"/>
      <c r="HW428" s="141"/>
      <c r="HX428" s="141"/>
      <c r="HY428" s="141"/>
      <c r="HZ428" s="141"/>
      <c r="IA428" s="141"/>
      <c r="IB428" s="141"/>
      <c r="IC428" s="141"/>
    </row>
    <row r="429" s="138" customFormat="1" ht="15" customHeight="1" spans="1:237">
      <c r="A429" s="149">
        <v>2050502</v>
      </c>
      <c r="B429" s="151" t="s">
        <v>338</v>
      </c>
      <c r="C429" s="128"/>
      <c r="D429" s="128"/>
      <c r="E429" s="147">
        <f t="shared" si="65"/>
        <v>0</v>
      </c>
      <c r="F429" s="148">
        <f t="shared" si="66"/>
        <v>0</v>
      </c>
      <c r="G429" s="128"/>
      <c r="HV429" s="141"/>
      <c r="HW429" s="141"/>
      <c r="HX429" s="141"/>
      <c r="HY429" s="141"/>
      <c r="HZ429" s="141"/>
      <c r="IA429" s="141"/>
      <c r="IB429" s="141"/>
      <c r="IC429" s="141"/>
    </row>
    <row r="430" s="138" customFormat="1" ht="15" customHeight="1" spans="1:237">
      <c r="A430" s="149">
        <v>2050599</v>
      </c>
      <c r="B430" s="151" t="s">
        <v>339</v>
      </c>
      <c r="C430" s="128"/>
      <c r="D430" s="128"/>
      <c r="E430" s="147">
        <f t="shared" si="65"/>
        <v>0</v>
      </c>
      <c r="F430" s="148">
        <f t="shared" si="66"/>
        <v>0</v>
      </c>
      <c r="G430" s="128"/>
      <c r="HV430" s="141"/>
      <c r="HW430" s="141"/>
      <c r="HX430" s="141"/>
      <c r="HY430" s="141"/>
      <c r="HZ430" s="141"/>
      <c r="IA430" s="141"/>
      <c r="IB430" s="141"/>
      <c r="IC430" s="141"/>
    </row>
    <row r="431" s="138" customFormat="1" ht="15" customHeight="1" spans="1:237">
      <c r="A431" s="149">
        <v>20506</v>
      </c>
      <c r="B431" s="150" t="s">
        <v>340</v>
      </c>
      <c r="C431" s="132">
        <f t="shared" ref="C431:G431" si="75">SUM(C432:C434)</f>
        <v>0</v>
      </c>
      <c r="D431" s="132">
        <f t="shared" si="75"/>
        <v>0</v>
      </c>
      <c r="E431" s="147">
        <f t="shared" si="65"/>
        <v>0</v>
      </c>
      <c r="F431" s="148">
        <f t="shared" si="66"/>
        <v>0</v>
      </c>
      <c r="G431" s="132">
        <f t="shared" si="75"/>
        <v>0</v>
      </c>
      <c r="HV431" s="141"/>
      <c r="HW431" s="141"/>
      <c r="HX431" s="141"/>
      <c r="HY431" s="141"/>
      <c r="HZ431" s="141"/>
      <c r="IA431" s="141"/>
      <c r="IB431" s="141"/>
      <c r="IC431" s="141"/>
    </row>
    <row r="432" s="138" customFormat="1" ht="15" customHeight="1" spans="1:237">
      <c r="A432" s="149">
        <v>2050601</v>
      </c>
      <c r="B432" s="151" t="s">
        <v>341</v>
      </c>
      <c r="C432" s="128"/>
      <c r="D432" s="128"/>
      <c r="E432" s="147">
        <f t="shared" si="65"/>
        <v>0</v>
      </c>
      <c r="F432" s="148">
        <f t="shared" si="66"/>
        <v>0</v>
      </c>
      <c r="G432" s="128"/>
      <c r="HV432" s="141"/>
      <c r="HW432" s="141"/>
      <c r="HX432" s="141"/>
      <c r="HY432" s="141"/>
      <c r="HZ432" s="141"/>
      <c r="IA432" s="141"/>
      <c r="IB432" s="141"/>
      <c r="IC432" s="141"/>
    </row>
    <row r="433" s="138" customFormat="1" ht="15" customHeight="1" spans="1:237">
      <c r="A433" s="149">
        <v>2050602</v>
      </c>
      <c r="B433" s="151" t="s">
        <v>342</v>
      </c>
      <c r="C433" s="128"/>
      <c r="D433" s="128"/>
      <c r="E433" s="147">
        <f t="shared" si="65"/>
        <v>0</v>
      </c>
      <c r="F433" s="148">
        <f t="shared" si="66"/>
        <v>0</v>
      </c>
      <c r="G433" s="128"/>
      <c r="HV433" s="141"/>
      <c r="HW433" s="141"/>
      <c r="HX433" s="141"/>
      <c r="HY433" s="141"/>
      <c r="HZ433" s="141"/>
      <c r="IA433" s="141"/>
      <c r="IB433" s="141"/>
      <c r="IC433" s="141"/>
    </row>
    <row r="434" s="138" customFormat="1" ht="15" customHeight="1" spans="1:237">
      <c r="A434" s="149">
        <v>2050699</v>
      </c>
      <c r="B434" s="151" t="s">
        <v>343</v>
      </c>
      <c r="C434" s="128"/>
      <c r="D434" s="128"/>
      <c r="E434" s="147">
        <f t="shared" si="65"/>
        <v>0</v>
      </c>
      <c r="F434" s="148">
        <f t="shared" si="66"/>
        <v>0</v>
      </c>
      <c r="G434" s="128"/>
      <c r="HV434" s="141"/>
      <c r="HW434" s="141"/>
      <c r="HX434" s="141"/>
      <c r="HY434" s="141"/>
      <c r="HZ434" s="141"/>
      <c r="IA434" s="141"/>
      <c r="IB434" s="141"/>
      <c r="IC434" s="141"/>
    </row>
    <row r="435" s="138" customFormat="1" ht="15" customHeight="1" spans="1:237">
      <c r="A435" s="149">
        <v>20507</v>
      </c>
      <c r="B435" s="150" t="s">
        <v>344</v>
      </c>
      <c r="C435" s="132">
        <f t="shared" ref="C435:G435" si="76">SUM(C436:C438)</f>
        <v>0</v>
      </c>
      <c r="D435" s="132">
        <f t="shared" si="76"/>
        <v>0</v>
      </c>
      <c r="E435" s="147">
        <f t="shared" si="65"/>
        <v>0</v>
      </c>
      <c r="F435" s="148">
        <f t="shared" si="66"/>
        <v>0</v>
      </c>
      <c r="G435" s="132">
        <f t="shared" si="76"/>
        <v>0</v>
      </c>
      <c r="HV435" s="141"/>
      <c r="HW435" s="141"/>
      <c r="HX435" s="141"/>
      <c r="HY435" s="141"/>
      <c r="HZ435" s="141"/>
      <c r="IA435" s="141"/>
      <c r="IB435" s="141"/>
      <c r="IC435" s="141"/>
    </row>
    <row r="436" s="138" customFormat="1" ht="15" customHeight="1" spans="1:237">
      <c r="A436" s="149">
        <v>2050701</v>
      </c>
      <c r="B436" s="151" t="s">
        <v>345</v>
      </c>
      <c r="C436" s="128"/>
      <c r="D436" s="128"/>
      <c r="E436" s="147">
        <f t="shared" si="65"/>
        <v>0</v>
      </c>
      <c r="F436" s="148">
        <f t="shared" si="66"/>
        <v>0</v>
      </c>
      <c r="G436" s="128"/>
      <c r="HV436" s="141"/>
      <c r="HW436" s="141"/>
      <c r="HX436" s="141"/>
      <c r="HY436" s="141"/>
      <c r="HZ436" s="141"/>
      <c r="IA436" s="141"/>
      <c r="IB436" s="141"/>
      <c r="IC436" s="141"/>
    </row>
    <row r="437" s="138" customFormat="1" ht="15" customHeight="1" spans="1:237">
      <c r="A437" s="149">
        <v>2050702</v>
      </c>
      <c r="B437" s="151" t="s">
        <v>346</v>
      </c>
      <c r="C437" s="128"/>
      <c r="D437" s="128"/>
      <c r="E437" s="147">
        <f t="shared" si="65"/>
        <v>0</v>
      </c>
      <c r="F437" s="148">
        <f t="shared" si="66"/>
        <v>0</v>
      </c>
      <c r="G437" s="128"/>
      <c r="HV437" s="141"/>
      <c r="HW437" s="141"/>
      <c r="HX437" s="141"/>
      <c r="HY437" s="141"/>
      <c r="HZ437" s="141"/>
      <c r="IA437" s="141"/>
      <c r="IB437" s="141"/>
      <c r="IC437" s="141"/>
    </row>
    <row r="438" s="138" customFormat="1" ht="15" customHeight="1" spans="1:237">
      <c r="A438" s="149">
        <v>2050799</v>
      </c>
      <c r="B438" s="151" t="s">
        <v>347</v>
      </c>
      <c r="C438" s="128"/>
      <c r="D438" s="128"/>
      <c r="E438" s="147">
        <f t="shared" si="65"/>
        <v>0</v>
      </c>
      <c r="F438" s="148">
        <f t="shared" si="66"/>
        <v>0</v>
      </c>
      <c r="G438" s="128"/>
      <c r="HV438" s="141"/>
      <c r="HW438" s="141"/>
      <c r="HX438" s="141"/>
      <c r="HY438" s="141"/>
      <c r="HZ438" s="141"/>
      <c r="IA438" s="141"/>
      <c r="IB438" s="141"/>
      <c r="IC438" s="141"/>
    </row>
    <row r="439" s="138" customFormat="1" ht="15" customHeight="1" spans="1:237">
      <c r="A439" s="149">
        <v>20508</v>
      </c>
      <c r="B439" s="150" t="s">
        <v>348</v>
      </c>
      <c r="C439" s="132">
        <f t="shared" ref="C439:G439" si="77">SUM(C440:C444)</f>
        <v>594</v>
      </c>
      <c r="D439" s="132">
        <f t="shared" si="77"/>
        <v>577</v>
      </c>
      <c r="E439" s="147">
        <f t="shared" si="65"/>
        <v>-17</v>
      </c>
      <c r="F439" s="148">
        <f t="shared" si="66"/>
        <v>-2.86195286195286</v>
      </c>
      <c r="G439" s="132">
        <f t="shared" si="77"/>
        <v>577</v>
      </c>
      <c r="HV439" s="141"/>
      <c r="HW439" s="141"/>
      <c r="HX439" s="141"/>
      <c r="HY439" s="141"/>
      <c r="HZ439" s="141"/>
      <c r="IA439" s="141"/>
      <c r="IB439" s="141"/>
      <c r="IC439" s="141"/>
    </row>
    <row r="440" s="138" customFormat="1" ht="15" customHeight="1" spans="1:237">
      <c r="A440" s="149">
        <v>2050801</v>
      </c>
      <c r="B440" s="151" t="s">
        <v>349</v>
      </c>
      <c r="C440" s="128">
        <v>556</v>
      </c>
      <c r="D440" s="128">
        <v>556</v>
      </c>
      <c r="E440" s="147">
        <f t="shared" si="65"/>
        <v>0</v>
      </c>
      <c r="F440" s="148">
        <f t="shared" si="66"/>
        <v>0</v>
      </c>
      <c r="G440" s="128">
        <v>556</v>
      </c>
      <c r="HV440" s="141"/>
      <c r="HW440" s="141"/>
      <c r="HX440" s="141"/>
      <c r="HY440" s="141"/>
      <c r="HZ440" s="141"/>
      <c r="IA440" s="141"/>
      <c r="IB440" s="141"/>
      <c r="IC440" s="141"/>
    </row>
    <row r="441" s="138" customFormat="1" ht="15" customHeight="1" spans="1:237">
      <c r="A441" s="149">
        <v>2050802</v>
      </c>
      <c r="B441" s="151" t="s">
        <v>350</v>
      </c>
      <c r="C441" s="128">
        <v>38</v>
      </c>
      <c r="D441" s="128">
        <v>21</v>
      </c>
      <c r="E441" s="147">
        <f t="shared" si="65"/>
        <v>-17</v>
      </c>
      <c r="F441" s="148">
        <f t="shared" si="66"/>
        <v>-44.7368421052632</v>
      </c>
      <c r="G441" s="128">
        <v>21</v>
      </c>
      <c r="HV441" s="141"/>
      <c r="HW441" s="141"/>
      <c r="HX441" s="141"/>
      <c r="HY441" s="141"/>
      <c r="HZ441" s="141"/>
      <c r="IA441" s="141"/>
      <c r="IB441" s="141"/>
      <c r="IC441" s="141"/>
    </row>
    <row r="442" s="138" customFormat="1" ht="15" customHeight="1" spans="1:237">
      <c r="A442" s="149">
        <v>2050803</v>
      </c>
      <c r="B442" s="151" t="s">
        <v>351</v>
      </c>
      <c r="C442" s="128"/>
      <c r="D442" s="128"/>
      <c r="E442" s="147">
        <f t="shared" si="65"/>
        <v>0</v>
      </c>
      <c r="F442" s="148">
        <f t="shared" si="66"/>
        <v>0</v>
      </c>
      <c r="G442" s="128"/>
      <c r="HV442" s="141"/>
      <c r="HW442" s="141"/>
      <c r="HX442" s="141"/>
      <c r="HY442" s="141"/>
      <c r="HZ442" s="141"/>
      <c r="IA442" s="141"/>
      <c r="IB442" s="141"/>
      <c r="IC442" s="141"/>
    </row>
    <row r="443" s="138" customFormat="1" ht="15" customHeight="1" spans="1:237">
      <c r="A443" s="149">
        <v>2050804</v>
      </c>
      <c r="B443" s="151" t="s">
        <v>352</v>
      </c>
      <c r="C443" s="128"/>
      <c r="D443" s="128"/>
      <c r="E443" s="147">
        <f t="shared" si="65"/>
        <v>0</v>
      </c>
      <c r="F443" s="148">
        <f t="shared" si="66"/>
        <v>0</v>
      </c>
      <c r="G443" s="128"/>
      <c r="HV443" s="141"/>
      <c r="HW443" s="141"/>
      <c r="HX443" s="141"/>
      <c r="HY443" s="141"/>
      <c r="HZ443" s="141"/>
      <c r="IA443" s="141"/>
      <c r="IB443" s="141"/>
      <c r="IC443" s="141"/>
    </row>
    <row r="444" s="138" customFormat="1" ht="15" customHeight="1" spans="1:237">
      <c r="A444" s="149">
        <v>2050899</v>
      </c>
      <c r="B444" s="151" t="s">
        <v>353</v>
      </c>
      <c r="C444" s="128"/>
      <c r="D444" s="128"/>
      <c r="E444" s="147">
        <f t="shared" si="65"/>
        <v>0</v>
      </c>
      <c r="F444" s="148">
        <f t="shared" si="66"/>
        <v>0</v>
      </c>
      <c r="G444" s="128"/>
      <c r="HV444" s="141"/>
      <c r="HW444" s="141"/>
      <c r="HX444" s="141"/>
      <c r="HY444" s="141"/>
      <c r="HZ444" s="141"/>
      <c r="IA444" s="141"/>
      <c r="IB444" s="141"/>
      <c r="IC444" s="141"/>
    </row>
    <row r="445" s="138" customFormat="1" ht="15" customHeight="1" spans="1:237">
      <c r="A445" s="149">
        <v>20509</v>
      </c>
      <c r="B445" s="150" t="s">
        <v>354</v>
      </c>
      <c r="C445" s="132">
        <f t="shared" ref="C445:G445" si="78">SUM(C446:C451)</f>
        <v>0</v>
      </c>
      <c r="D445" s="132">
        <f t="shared" si="78"/>
        <v>0</v>
      </c>
      <c r="E445" s="147">
        <f t="shared" si="65"/>
        <v>0</v>
      </c>
      <c r="F445" s="148">
        <f t="shared" si="66"/>
        <v>0</v>
      </c>
      <c r="G445" s="132">
        <f t="shared" si="78"/>
        <v>0</v>
      </c>
      <c r="HV445" s="141"/>
      <c r="HW445" s="141"/>
      <c r="HX445" s="141"/>
      <c r="HY445" s="141"/>
      <c r="HZ445" s="141"/>
      <c r="IA445" s="141"/>
      <c r="IB445" s="141"/>
      <c r="IC445" s="141"/>
    </row>
    <row r="446" s="138" customFormat="1" ht="15" customHeight="1" spans="1:237">
      <c r="A446" s="149">
        <v>2050901</v>
      </c>
      <c r="B446" s="151" t="s">
        <v>355</v>
      </c>
      <c r="C446" s="128"/>
      <c r="D446" s="128"/>
      <c r="E446" s="147">
        <f t="shared" si="65"/>
        <v>0</v>
      </c>
      <c r="F446" s="148">
        <f t="shared" si="66"/>
        <v>0</v>
      </c>
      <c r="G446" s="128"/>
      <c r="HV446" s="141"/>
      <c r="HW446" s="141"/>
      <c r="HX446" s="141"/>
      <c r="HY446" s="141"/>
      <c r="HZ446" s="141"/>
      <c r="IA446" s="141"/>
      <c r="IB446" s="141"/>
      <c r="IC446" s="141"/>
    </row>
    <row r="447" s="138" customFormat="1" ht="15" customHeight="1" spans="1:237">
      <c r="A447" s="149">
        <v>2050902</v>
      </c>
      <c r="B447" s="151" t="s">
        <v>356</v>
      </c>
      <c r="C447" s="128"/>
      <c r="D447" s="128"/>
      <c r="E447" s="147">
        <f t="shared" si="65"/>
        <v>0</v>
      </c>
      <c r="F447" s="148">
        <f t="shared" si="66"/>
        <v>0</v>
      </c>
      <c r="G447" s="128"/>
      <c r="HV447" s="141"/>
      <c r="HW447" s="141"/>
      <c r="HX447" s="141"/>
      <c r="HY447" s="141"/>
      <c r="HZ447" s="141"/>
      <c r="IA447" s="141"/>
      <c r="IB447" s="141"/>
      <c r="IC447" s="141"/>
    </row>
    <row r="448" s="138" customFormat="1" ht="15" customHeight="1" spans="1:237">
      <c r="A448" s="149">
        <v>2050903</v>
      </c>
      <c r="B448" s="151" t="s">
        <v>357</v>
      </c>
      <c r="C448" s="128"/>
      <c r="D448" s="128"/>
      <c r="E448" s="147">
        <f t="shared" si="65"/>
        <v>0</v>
      </c>
      <c r="F448" s="148">
        <f t="shared" si="66"/>
        <v>0</v>
      </c>
      <c r="G448" s="128"/>
      <c r="HV448" s="141"/>
      <c r="HW448" s="141"/>
      <c r="HX448" s="141"/>
      <c r="HY448" s="141"/>
      <c r="HZ448" s="141"/>
      <c r="IA448" s="141"/>
      <c r="IB448" s="141"/>
      <c r="IC448" s="141"/>
    </row>
    <row r="449" s="138" customFormat="1" ht="15" customHeight="1" spans="1:237">
      <c r="A449" s="149">
        <v>2050904</v>
      </c>
      <c r="B449" s="151" t="s">
        <v>358</v>
      </c>
      <c r="C449" s="128"/>
      <c r="D449" s="128"/>
      <c r="E449" s="147">
        <f t="shared" si="65"/>
        <v>0</v>
      </c>
      <c r="F449" s="148">
        <f t="shared" si="66"/>
        <v>0</v>
      </c>
      <c r="G449" s="128"/>
      <c r="HV449" s="141"/>
      <c r="HW449" s="141"/>
      <c r="HX449" s="141"/>
      <c r="HY449" s="141"/>
      <c r="HZ449" s="141"/>
      <c r="IA449" s="141"/>
      <c r="IB449" s="141"/>
      <c r="IC449" s="141"/>
    </row>
    <row r="450" s="138" customFormat="1" ht="15" customHeight="1" spans="1:237">
      <c r="A450" s="149">
        <v>2050905</v>
      </c>
      <c r="B450" s="151" t="s">
        <v>359</v>
      </c>
      <c r="C450" s="128"/>
      <c r="D450" s="128"/>
      <c r="E450" s="147">
        <f t="shared" si="65"/>
        <v>0</v>
      </c>
      <c r="F450" s="148">
        <f t="shared" si="66"/>
        <v>0</v>
      </c>
      <c r="G450" s="128"/>
      <c r="HV450" s="141"/>
      <c r="HW450" s="141"/>
      <c r="HX450" s="141"/>
      <c r="HY450" s="141"/>
      <c r="HZ450" s="141"/>
      <c r="IA450" s="141"/>
      <c r="IB450" s="141"/>
      <c r="IC450" s="141"/>
    </row>
    <row r="451" s="138" customFormat="1" ht="15" customHeight="1" spans="1:237">
      <c r="A451" s="149">
        <v>2050999</v>
      </c>
      <c r="B451" s="151" t="s">
        <v>360</v>
      </c>
      <c r="C451" s="128"/>
      <c r="D451" s="128"/>
      <c r="E451" s="147">
        <f t="shared" si="65"/>
        <v>0</v>
      </c>
      <c r="F451" s="148">
        <f t="shared" si="66"/>
        <v>0</v>
      </c>
      <c r="G451" s="128"/>
      <c r="HV451" s="141"/>
      <c r="HW451" s="141"/>
      <c r="HX451" s="141"/>
      <c r="HY451" s="141"/>
      <c r="HZ451" s="141"/>
      <c r="IA451" s="141"/>
      <c r="IB451" s="141"/>
      <c r="IC451" s="141"/>
    </row>
    <row r="452" s="138" customFormat="1" ht="15" customHeight="1" spans="1:237">
      <c r="A452" s="149">
        <v>20599</v>
      </c>
      <c r="B452" s="150" t="s">
        <v>361</v>
      </c>
      <c r="C452" s="132">
        <f t="shared" ref="C452:G452" si="79">C453</f>
        <v>0</v>
      </c>
      <c r="D452" s="132">
        <f t="shared" si="79"/>
        <v>0</v>
      </c>
      <c r="E452" s="147">
        <f t="shared" si="65"/>
        <v>0</v>
      </c>
      <c r="F452" s="148">
        <f t="shared" si="66"/>
        <v>0</v>
      </c>
      <c r="G452" s="132">
        <f t="shared" si="79"/>
        <v>0</v>
      </c>
      <c r="HV452" s="141"/>
      <c r="HW452" s="141"/>
      <c r="HX452" s="141"/>
      <c r="HY452" s="141"/>
      <c r="HZ452" s="141"/>
      <c r="IA452" s="141"/>
      <c r="IB452" s="141"/>
      <c r="IC452" s="141"/>
    </row>
    <row r="453" s="138" customFormat="1" ht="15" customHeight="1" spans="1:237">
      <c r="A453" s="149">
        <v>2059999</v>
      </c>
      <c r="B453" s="151" t="s">
        <v>362</v>
      </c>
      <c r="C453" s="128"/>
      <c r="D453" s="128"/>
      <c r="E453" s="147">
        <f t="shared" ref="E453:E516" si="80">D453-C453</f>
        <v>0</v>
      </c>
      <c r="F453" s="148">
        <f t="shared" ref="F453:F516" si="81">IF(C453=0,,E453/C453*100)</f>
        <v>0</v>
      </c>
      <c r="G453" s="128"/>
      <c r="HV453" s="141"/>
      <c r="HW453" s="141"/>
      <c r="HX453" s="141"/>
      <c r="HY453" s="141"/>
      <c r="HZ453" s="141"/>
      <c r="IA453" s="141"/>
      <c r="IB453" s="141"/>
      <c r="IC453" s="141"/>
    </row>
    <row r="454" s="138" customFormat="1" ht="15" customHeight="1" spans="1:237">
      <c r="A454" s="149">
        <v>206</v>
      </c>
      <c r="B454" s="150" t="s">
        <v>363</v>
      </c>
      <c r="C454" s="132">
        <f t="shared" ref="C454:G454" si="82">C455+C460+C468+C474+C478+C483+C488+C495+C499+C503</f>
        <v>42</v>
      </c>
      <c r="D454" s="132">
        <f t="shared" si="82"/>
        <v>43</v>
      </c>
      <c r="E454" s="147">
        <f t="shared" si="80"/>
        <v>1</v>
      </c>
      <c r="F454" s="148">
        <f t="shared" si="81"/>
        <v>2.38095238095238</v>
      </c>
      <c r="G454" s="132">
        <f t="shared" si="82"/>
        <v>43</v>
      </c>
      <c r="HV454" s="141"/>
      <c r="HW454" s="141"/>
      <c r="HX454" s="141"/>
      <c r="HY454" s="141"/>
      <c r="HZ454" s="141"/>
      <c r="IA454" s="141"/>
      <c r="IB454" s="141"/>
      <c r="IC454" s="141"/>
    </row>
    <row r="455" s="138" customFormat="1" ht="15" customHeight="1" spans="1:237">
      <c r="A455" s="149">
        <v>20601</v>
      </c>
      <c r="B455" s="150" t="s">
        <v>364</v>
      </c>
      <c r="C455" s="132">
        <f t="shared" ref="C455:G455" si="83">SUM(C456:C459)</f>
        <v>0</v>
      </c>
      <c r="D455" s="132">
        <f t="shared" si="83"/>
        <v>0</v>
      </c>
      <c r="E455" s="147">
        <f t="shared" si="80"/>
        <v>0</v>
      </c>
      <c r="F455" s="148">
        <f t="shared" si="81"/>
        <v>0</v>
      </c>
      <c r="G455" s="132">
        <f t="shared" si="83"/>
        <v>0</v>
      </c>
      <c r="HV455" s="141"/>
      <c r="HW455" s="141"/>
      <c r="HX455" s="141"/>
      <c r="HY455" s="141"/>
      <c r="HZ455" s="141"/>
      <c r="IA455" s="141"/>
      <c r="IB455" s="141"/>
      <c r="IC455" s="141"/>
    </row>
    <row r="456" s="138" customFormat="1" ht="15" customHeight="1" spans="1:237">
      <c r="A456" s="149">
        <v>2060101</v>
      </c>
      <c r="B456" s="151" t="s">
        <v>62</v>
      </c>
      <c r="C456" s="128"/>
      <c r="D456" s="128"/>
      <c r="E456" s="147">
        <f t="shared" si="80"/>
        <v>0</v>
      </c>
      <c r="F456" s="148">
        <f t="shared" si="81"/>
        <v>0</v>
      </c>
      <c r="G456" s="128"/>
      <c r="HV456" s="141"/>
      <c r="HW456" s="141"/>
      <c r="HX456" s="141"/>
      <c r="HY456" s="141"/>
      <c r="HZ456" s="141"/>
      <c r="IA456" s="141"/>
      <c r="IB456" s="141"/>
      <c r="IC456" s="141"/>
    </row>
    <row r="457" s="138" customFormat="1" ht="15" customHeight="1" spans="1:237">
      <c r="A457" s="149">
        <v>2060102</v>
      </c>
      <c r="B457" s="151" t="s">
        <v>63</v>
      </c>
      <c r="C457" s="128"/>
      <c r="D457" s="128"/>
      <c r="E457" s="147">
        <f t="shared" si="80"/>
        <v>0</v>
      </c>
      <c r="F457" s="148">
        <f t="shared" si="81"/>
        <v>0</v>
      </c>
      <c r="G457" s="128"/>
      <c r="HV457" s="141"/>
      <c r="HW457" s="141"/>
      <c r="HX457" s="141"/>
      <c r="HY457" s="141"/>
      <c r="HZ457" s="141"/>
      <c r="IA457" s="141"/>
      <c r="IB457" s="141"/>
      <c r="IC457" s="141"/>
    </row>
    <row r="458" s="138" customFormat="1" ht="15" customHeight="1" spans="1:237">
      <c r="A458" s="149">
        <v>2060103</v>
      </c>
      <c r="B458" s="151" t="s">
        <v>64</v>
      </c>
      <c r="C458" s="128"/>
      <c r="D458" s="128"/>
      <c r="E458" s="147">
        <f t="shared" si="80"/>
        <v>0</v>
      </c>
      <c r="F458" s="148">
        <f t="shared" si="81"/>
        <v>0</v>
      </c>
      <c r="G458" s="128"/>
      <c r="HV458" s="141"/>
      <c r="HW458" s="141"/>
      <c r="HX458" s="141"/>
      <c r="HY458" s="141"/>
      <c r="HZ458" s="141"/>
      <c r="IA458" s="141"/>
      <c r="IB458" s="141"/>
      <c r="IC458" s="141"/>
    </row>
    <row r="459" s="138" customFormat="1" ht="15" customHeight="1" spans="1:237">
      <c r="A459" s="149">
        <v>2060199</v>
      </c>
      <c r="B459" s="151" t="s">
        <v>365</v>
      </c>
      <c r="C459" s="128"/>
      <c r="D459" s="128"/>
      <c r="E459" s="147">
        <f t="shared" si="80"/>
        <v>0</v>
      </c>
      <c r="F459" s="148">
        <f t="shared" si="81"/>
        <v>0</v>
      </c>
      <c r="G459" s="128"/>
      <c r="HV459" s="141"/>
      <c r="HW459" s="141"/>
      <c r="HX459" s="141"/>
      <c r="HY459" s="141"/>
      <c r="HZ459" s="141"/>
      <c r="IA459" s="141"/>
      <c r="IB459" s="141"/>
      <c r="IC459" s="141"/>
    </row>
    <row r="460" s="138" customFormat="1" ht="15" customHeight="1" spans="1:237">
      <c r="A460" s="149">
        <v>20602</v>
      </c>
      <c r="B460" s="150" t="s">
        <v>366</v>
      </c>
      <c r="C460" s="132">
        <f t="shared" ref="C460:G460" si="84">SUM(C461:C467)</f>
        <v>0</v>
      </c>
      <c r="D460" s="132">
        <f t="shared" si="84"/>
        <v>0</v>
      </c>
      <c r="E460" s="147">
        <f t="shared" si="80"/>
        <v>0</v>
      </c>
      <c r="F460" s="148">
        <f t="shared" si="81"/>
        <v>0</v>
      </c>
      <c r="G460" s="132">
        <f t="shared" si="84"/>
        <v>0</v>
      </c>
      <c r="HV460" s="141"/>
      <c r="HW460" s="141"/>
      <c r="HX460" s="141"/>
      <c r="HY460" s="141"/>
      <c r="HZ460" s="141"/>
      <c r="IA460" s="141"/>
      <c r="IB460" s="141"/>
      <c r="IC460" s="141"/>
    </row>
    <row r="461" s="138" customFormat="1" ht="15" customHeight="1" spans="1:237">
      <c r="A461" s="149">
        <v>2060201</v>
      </c>
      <c r="B461" s="151" t="s">
        <v>367</v>
      </c>
      <c r="C461" s="128"/>
      <c r="D461" s="128"/>
      <c r="E461" s="147">
        <f t="shared" si="80"/>
        <v>0</v>
      </c>
      <c r="F461" s="148">
        <f t="shared" si="81"/>
        <v>0</v>
      </c>
      <c r="G461" s="128"/>
      <c r="HV461" s="141"/>
      <c r="HW461" s="141"/>
      <c r="HX461" s="141"/>
      <c r="HY461" s="141"/>
      <c r="HZ461" s="141"/>
      <c r="IA461" s="141"/>
      <c r="IB461" s="141"/>
      <c r="IC461" s="141"/>
    </row>
    <row r="462" s="138" customFormat="1" ht="15" customHeight="1" spans="1:237">
      <c r="A462" s="149">
        <v>2060203</v>
      </c>
      <c r="B462" s="151" t="s">
        <v>368</v>
      </c>
      <c r="C462" s="128"/>
      <c r="D462" s="128"/>
      <c r="E462" s="147">
        <f t="shared" si="80"/>
        <v>0</v>
      </c>
      <c r="F462" s="148">
        <f t="shared" si="81"/>
        <v>0</v>
      </c>
      <c r="G462" s="128"/>
      <c r="HV462" s="141"/>
      <c r="HW462" s="141"/>
      <c r="HX462" s="141"/>
      <c r="HY462" s="141"/>
      <c r="HZ462" s="141"/>
      <c r="IA462" s="141"/>
      <c r="IB462" s="141"/>
      <c r="IC462" s="141"/>
    </row>
    <row r="463" s="138" customFormat="1" ht="15" customHeight="1" spans="1:237">
      <c r="A463" s="149">
        <v>2060204</v>
      </c>
      <c r="B463" s="151" t="s">
        <v>369</v>
      </c>
      <c r="C463" s="128"/>
      <c r="D463" s="128"/>
      <c r="E463" s="147">
        <f t="shared" si="80"/>
        <v>0</v>
      </c>
      <c r="F463" s="148">
        <f t="shared" si="81"/>
        <v>0</v>
      </c>
      <c r="G463" s="128"/>
      <c r="HV463" s="141"/>
      <c r="HW463" s="141"/>
      <c r="HX463" s="141"/>
      <c r="HY463" s="141"/>
      <c r="HZ463" s="141"/>
      <c r="IA463" s="141"/>
      <c r="IB463" s="141"/>
      <c r="IC463" s="141"/>
    </row>
    <row r="464" s="138" customFormat="1" ht="15" customHeight="1" spans="1:237">
      <c r="A464" s="149">
        <v>2060205</v>
      </c>
      <c r="B464" s="151" t="s">
        <v>370</v>
      </c>
      <c r="C464" s="128"/>
      <c r="D464" s="128"/>
      <c r="E464" s="147">
        <f t="shared" si="80"/>
        <v>0</v>
      </c>
      <c r="F464" s="148">
        <f t="shared" si="81"/>
        <v>0</v>
      </c>
      <c r="G464" s="128"/>
      <c r="HV464" s="141"/>
      <c r="HW464" s="141"/>
      <c r="HX464" s="141"/>
      <c r="HY464" s="141"/>
      <c r="HZ464" s="141"/>
      <c r="IA464" s="141"/>
      <c r="IB464" s="141"/>
      <c r="IC464" s="141"/>
    </row>
    <row r="465" s="138" customFormat="1" ht="15" customHeight="1" spans="1:237">
      <c r="A465" s="149">
        <v>2060206</v>
      </c>
      <c r="B465" s="151" t="s">
        <v>371</v>
      </c>
      <c r="C465" s="128"/>
      <c r="D465" s="128"/>
      <c r="E465" s="147">
        <f t="shared" si="80"/>
        <v>0</v>
      </c>
      <c r="F465" s="148">
        <f t="shared" si="81"/>
        <v>0</v>
      </c>
      <c r="G465" s="128"/>
      <c r="HV465" s="141"/>
      <c r="HW465" s="141"/>
      <c r="HX465" s="141"/>
      <c r="HY465" s="141"/>
      <c r="HZ465" s="141"/>
      <c r="IA465" s="141"/>
      <c r="IB465" s="141"/>
      <c r="IC465" s="141"/>
    </row>
    <row r="466" s="138" customFormat="1" ht="15" customHeight="1" spans="1:237">
      <c r="A466" s="149">
        <v>2060207</v>
      </c>
      <c r="B466" s="151" t="s">
        <v>372</v>
      </c>
      <c r="C466" s="128"/>
      <c r="D466" s="128"/>
      <c r="E466" s="147">
        <f t="shared" si="80"/>
        <v>0</v>
      </c>
      <c r="F466" s="148">
        <f t="shared" si="81"/>
        <v>0</v>
      </c>
      <c r="G466" s="128"/>
      <c r="HV466" s="141"/>
      <c r="HW466" s="141"/>
      <c r="HX466" s="141"/>
      <c r="HY466" s="141"/>
      <c r="HZ466" s="141"/>
      <c r="IA466" s="141"/>
      <c r="IB466" s="141"/>
      <c r="IC466" s="141"/>
    </row>
    <row r="467" s="138" customFormat="1" ht="15" customHeight="1" spans="1:237">
      <c r="A467" s="149">
        <v>2060299</v>
      </c>
      <c r="B467" s="151" t="s">
        <v>373</v>
      </c>
      <c r="C467" s="128"/>
      <c r="D467" s="128"/>
      <c r="E467" s="147">
        <f t="shared" si="80"/>
        <v>0</v>
      </c>
      <c r="F467" s="148">
        <f t="shared" si="81"/>
        <v>0</v>
      </c>
      <c r="G467" s="128"/>
      <c r="HV467" s="141"/>
      <c r="HW467" s="141"/>
      <c r="HX467" s="141"/>
      <c r="HY467" s="141"/>
      <c r="HZ467" s="141"/>
      <c r="IA467" s="141"/>
      <c r="IB467" s="141"/>
      <c r="IC467" s="141"/>
    </row>
    <row r="468" s="138" customFormat="1" ht="15" customHeight="1" spans="1:237">
      <c r="A468" s="149">
        <v>20603</v>
      </c>
      <c r="B468" s="150" t="s">
        <v>374</v>
      </c>
      <c r="C468" s="132">
        <f t="shared" ref="C468:G468" si="85">SUM(C469:C473)</f>
        <v>0</v>
      </c>
      <c r="D468" s="132">
        <f t="shared" si="85"/>
        <v>0</v>
      </c>
      <c r="E468" s="147">
        <f t="shared" si="80"/>
        <v>0</v>
      </c>
      <c r="F468" s="148">
        <f t="shared" si="81"/>
        <v>0</v>
      </c>
      <c r="G468" s="132">
        <f t="shared" si="85"/>
        <v>0</v>
      </c>
      <c r="HV468" s="141"/>
      <c r="HW468" s="141"/>
      <c r="HX468" s="141"/>
      <c r="HY468" s="141"/>
      <c r="HZ468" s="141"/>
      <c r="IA468" s="141"/>
      <c r="IB468" s="141"/>
      <c r="IC468" s="141"/>
    </row>
    <row r="469" s="138" customFormat="1" ht="15" customHeight="1" spans="1:237">
      <c r="A469" s="149">
        <v>2060301</v>
      </c>
      <c r="B469" s="151" t="s">
        <v>367</v>
      </c>
      <c r="C469" s="128"/>
      <c r="D469" s="128"/>
      <c r="E469" s="147">
        <f t="shared" si="80"/>
        <v>0</v>
      </c>
      <c r="F469" s="148">
        <f t="shared" si="81"/>
        <v>0</v>
      </c>
      <c r="G469" s="128"/>
      <c r="HV469" s="141"/>
      <c r="HW469" s="141"/>
      <c r="HX469" s="141"/>
      <c r="HY469" s="141"/>
      <c r="HZ469" s="141"/>
      <c r="IA469" s="141"/>
      <c r="IB469" s="141"/>
      <c r="IC469" s="141"/>
    </row>
    <row r="470" s="138" customFormat="1" ht="15" customHeight="1" spans="1:237">
      <c r="A470" s="149">
        <v>2060302</v>
      </c>
      <c r="B470" s="151" t="s">
        <v>375</v>
      </c>
      <c r="C470" s="128"/>
      <c r="D470" s="128"/>
      <c r="E470" s="147">
        <f t="shared" si="80"/>
        <v>0</v>
      </c>
      <c r="F470" s="148">
        <f t="shared" si="81"/>
        <v>0</v>
      </c>
      <c r="G470" s="128"/>
      <c r="HV470" s="141"/>
      <c r="HW470" s="141"/>
      <c r="HX470" s="141"/>
      <c r="HY470" s="141"/>
      <c r="HZ470" s="141"/>
      <c r="IA470" s="141"/>
      <c r="IB470" s="141"/>
      <c r="IC470" s="141"/>
    </row>
    <row r="471" s="138" customFormat="1" ht="15" customHeight="1" spans="1:237">
      <c r="A471" s="149">
        <v>2060303</v>
      </c>
      <c r="B471" s="151" t="s">
        <v>376</v>
      </c>
      <c r="C471" s="128"/>
      <c r="D471" s="128"/>
      <c r="E471" s="147">
        <f t="shared" si="80"/>
        <v>0</v>
      </c>
      <c r="F471" s="148">
        <f t="shared" si="81"/>
        <v>0</v>
      </c>
      <c r="G471" s="128"/>
      <c r="HV471" s="141"/>
      <c r="HW471" s="141"/>
      <c r="HX471" s="141"/>
      <c r="HY471" s="141"/>
      <c r="HZ471" s="141"/>
      <c r="IA471" s="141"/>
      <c r="IB471" s="141"/>
      <c r="IC471" s="141"/>
    </row>
    <row r="472" s="138" customFormat="1" ht="15" customHeight="1" spans="1:237">
      <c r="A472" s="149">
        <v>2060304</v>
      </c>
      <c r="B472" s="151" t="s">
        <v>377</v>
      </c>
      <c r="C472" s="128"/>
      <c r="D472" s="128"/>
      <c r="E472" s="147">
        <f t="shared" si="80"/>
        <v>0</v>
      </c>
      <c r="F472" s="148">
        <f t="shared" si="81"/>
        <v>0</v>
      </c>
      <c r="G472" s="128"/>
      <c r="HV472" s="141"/>
      <c r="HW472" s="141"/>
      <c r="HX472" s="141"/>
      <c r="HY472" s="141"/>
      <c r="HZ472" s="141"/>
      <c r="IA472" s="141"/>
      <c r="IB472" s="141"/>
      <c r="IC472" s="141"/>
    </row>
    <row r="473" s="138" customFormat="1" ht="15" customHeight="1" spans="1:237">
      <c r="A473" s="149">
        <v>2060399</v>
      </c>
      <c r="B473" s="151" t="s">
        <v>378</v>
      </c>
      <c r="C473" s="128"/>
      <c r="D473" s="128"/>
      <c r="E473" s="147">
        <f t="shared" si="80"/>
        <v>0</v>
      </c>
      <c r="F473" s="148">
        <f t="shared" si="81"/>
        <v>0</v>
      </c>
      <c r="G473" s="128"/>
      <c r="HV473" s="141"/>
      <c r="HW473" s="141"/>
      <c r="HX473" s="141"/>
      <c r="HY473" s="141"/>
      <c r="HZ473" s="141"/>
      <c r="IA473" s="141"/>
      <c r="IB473" s="141"/>
      <c r="IC473" s="141"/>
    </row>
    <row r="474" s="138" customFormat="1" ht="15" customHeight="1" spans="1:237">
      <c r="A474" s="149">
        <v>20604</v>
      </c>
      <c r="B474" s="150" t="s">
        <v>379</v>
      </c>
      <c r="C474" s="132">
        <f t="shared" ref="C474:G474" si="86">SUM(C475:C477)</f>
        <v>0</v>
      </c>
      <c r="D474" s="132">
        <f t="shared" si="86"/>
        <v>0</v>
      </c>
      <c r="E474" s="147">
        <f t="shared" si="80"/>
        <v>0</v>
      </c>
      <c r="F474" s="148">
        <f t="shared" si="81"/>
        <v>0</v>
      </c>
      <c r="G474" s="132">
        <f t="shared" si="86"/>
        <v>0</v>
      </c>
      <c r="HV474" s="141"/>
      <c r="HW474" s="141"/>
      <c r="HX474" s="141"/>
      <c r="HY474" s="141"/>
      <c r="HZ474" s="141"/>
      <c r="IA474" s="141"/>
      <c r="IB474" s="141"/>
      <c r="IC474" s="141"/>
    </row>
    <row r="475" s="138" customFormat="1" ht="15" customHeight="1" spans="1:237">
      <c r="A475" s="149">
        <v>2060401</v>
      </c>
      <c r="B475" s="151" t="s">
        <v>367</v>
      </c>
      <c r="C475" s="128"/>
      <c r="D475" s="128"/>
      <c r="E475" s="147">
        <f t="shared" si="80"/>
        <v>0</v>
      </c>
      <c r="F475" s="148">
        <f t="shared" si="81"/>
        <v>0</v>
      </c>
      <c r="G475" s="128"/>
      <c r="HV475" s="141"/>
      <c r="HW475" s="141"/>
      <c r="HX475" s="141"/>
      <c r="HY475" s="141"/>
      <c r="HZ475" s="141"/>
      <c r="IA475" s="141"/>
      <c r="IB475" s="141"/>
      <c r="IC475" s="141"/>
    </row>
    <row r="476" s="138" customFormat="1" ht="15" customHeight="1" spans="1:237">
      <c r="A476" s="149">
        <v>2060404</v>
      </c>
      <c r="B476" s="151" t="s">
        <v>380</v>
      </c>
      <c r="C476" s="128"/>
      <c r="D476" s="128"/>
      <c r="E476" s="147">
        <f t="shared" si="80"/>
        <v>0</v>
      </c>
      <c r="F476" s="148">
        <f t="shared" si="81"/>
        <v>0</v>
      </c>
      <c r="G476" s="128"/>
      <c r="HV476" s="141"/>
      <c r="HW476" s="141"/>
      <c r="HX476" s="141"/>
      <c r="HY476" s="141"/>
      <c r="HZ476" s="141"/>
      <c r="IA476" s="141"/>
      <c r="IB476" s="141"/>
      <c r="IC476" s="141"/>
    </row>
    <row r="477" s="138" customFormat="1" ht="15" customHeight="1" spans="1:237">
      <c r="A477" s="149">
        <v>2060499</v>
      </c>
      <c r="B477" s="151" t="s">
        <v>381</v>
      </c>
      <c r="C477" s="128"/>
      <c r="D477" s="128"/>
      <c r="E477" s="147">
        <f t="shared" si="80"/>
        <v>0</v>
      </c>
      <c r="F477" s="148">
        <f t="shared" si="81"/>
        <v>0</v>
      </c>
      <c r="G477" s="128"/>
      <c r="HV477" s="141"/>
      <c r="HW477" s="141"/>
      <c r="HX477" s="141"/>
      <c r="HY477" s="141"/>
      <c r="HZ477" s="141"/>
      <c r="IA477" s="141"/>
      <c r="IB477" s="141"/>
      <c r="IC477" s="141"/>
    </row>
    <row r="478" s="138" customFormat="1" ht="15" customHeight="1" spans="1:237">
      <c r="A478" s="149">
        <v>20605</v>
      </c>
      <c r="B478" s="150" t="s">
        <v>382</v>
      </c>
      <c r="C478" s="132">
        <f t="shared" ref="C478:G478" si="87">SUM(C479:C482)</f>
        <v>0</v>
      </c>
      <c r="D478" s="132">
        <f t="shared" si="87"/>
        <v>0</v>
      </c>
      <c r="E478" s="147">
        <f t="shared" si="80"/>
        <v>0</v>
      </c>
      <c r="F478" s="148">
        <f t="shared" si="81"/>
        <v>0</v>
      </c>
      <c r="G478" s="132">
        <f t="shared" si="87"/>
        <v>0</v>
      </c>
      <c r="HV478" s="141"/>
      <c r="HW478" s="141"/>
      <c r="HX478" s="141"/>
      <c r="HY478" s="141"/>
      <c r="HZ478" s="141"/>
      <c r="IA478" s="141"/>
      <c r="IB478" s="141"/>
      <c r="IC478" s="141"/>
    </row>
    <row r="479" s="138" customFormat="1" ht="15" customHeight="1" spans="1:237">
      <c r="A479" s="149">
        <v>2060501</v>
      </c>
      <c r="B479" s="151" t="s">
        <v>367</v>
      </c>
      <c r="C479" s="128"/>
      <c r="D479" s="128"/>
      <c r="E479" s="147">
        <f t="shared" si="80"/>
        <v>0</v>
      </c>
      <c r="F479" s="148">
        <f t="shared" si="81"/>
        <v>0</v>
      </c>
      <c r="G479" s="128"/>
      <c r="HV479" s="141"/>
      <c r="HW479" s="141"/>
      <c r="HX479" s="141"/>
      <c r="HY479" s="141"/>
      <c r="HZ479" s="141"/>
      <c r="IA479" s="141"/>
      <c r="IB479" s="141"/>
      <c r="IC479" s="141"/>
    </row>
    <row r="480" s="138" customFormat="1" ht="15" customHeight="1" spans="1:237">
      <c r="A480" s="149">
        <v>2060502</v>
      </c>
      <c r="B480" s="151" t="s">
        <v>383</v>
      </c>
      <c r="C480" s="128"/>
      <c r="D480" s="128"/>
      <c r="E480" s="147">
        <f t="shared" si="80"/>
        <v>0</v>
      </c>
      <c r="F480" s="148">
        <f t="shared" si="81"/>
        <v>0</v>
      </c>
      <c r="G480" s="128"/>
      <c r="HV480" s="141"/>
      <c r="HW480" s="141"/>
      <c r="HX480" s="141"/>
      <c r="HY480" s="141"/>
      <c r="HZ480" s="141"/>
      <c r="IA480" s="141"/>
      <c r="IB480" s="141"/>
      <c r="IC480" s="141"/>
    </row>
    <row r="481" s="138" customFormat="1" ht="15" customHeight="1" spans="1:237">
      <c r="A481" s="149">
        <v>2060503</v>
      </c>
      <c r="B481" s="151" t="s">
        <v>384</v>
      </c>
      <c r="C481" s="128"/>
      <c r="D481" s="128"/>
      <c r="E481" s="147">
        <f t="shared" si="80"/>
        <v>0</v>
      </c>
      <c r="F481" s="148">
        <f t="shared" si="81"/>
        <v>0</v>
      </c>
      <c r="G481" s="128"/>
      <c r="HV481" s="141"/>
      <c r="HW481" s="141"/>
      <c r="HX481" s="141"/>
      <c r="HY481" s="141"/>
      <c r="HZ481" s="141"/>
      <c r="IA481" s="141"/>
      <c r="IB481" s="141"/>
      <c r="IC481" s="141"/>
    </row>
    <row r="482" s="138" customFormat="1" ht="15" customHeight="1" spans="1:237">
      <c r="A482" s="149">
        <v>2060599</v>
      </c>
      <c r="B482" s="151" t="s">
        <v>385</v>
      </c>
      <c r="C482" s="128"/>
      <c r="D482" s="128"/>
      <c r="E482" s="147">
        <f t="shared" si="80"/>
        <v>0</v>
      </c>
      <c r="F482" s="148">
        <f t="shared" si="81"/>
        <v>0</v>
      </c>
      <c r="G482" s="128"/>
      <c r="HV482" s="141"/>
      <c r="HW482" s="141"/>
      <c r="HX482" s="141"/>
      <c r="HY482" s="141"/>
      <c r="HZ482" s="141"/>
      <c r="IA482" s="141"/>
      <c r="IB482" s="141"/>
      <c r="IC482" s="141"/>
    </row>
    <row r="483" s="138" customFormat="1" ht="15" customHeight="1" spans="1:237">
      <c r="A483" s="149">
        <v>20606</v>
      </c>
      <c r="B483" s="150" t="s">
        <v>386</v>
      </c>
      <c r="C483" s="132">
        <f t="shared" ref="C483:G483" si="88">SUM(C484:C487)</f>
        <v>0</v>
      </c>
      <c r="D483" s="132">
        <f t="shared" si="88"/>
        <v>0</v>
      </c>
      <c r="E483" s="147">
        <f t="shared" si="80"/>
        <v>0</v>
      </c>
      <c r="F483" s="148">
        <f t="shared" si="81"/>
        <v>0</v>
      </c>
      <c r="G483" s="132">
        <f t="shared" si="88"/>
        <v>0</v>
      </c>
      <c r="HV483" s="141"/>
      <c r="HW483" s="141"/>
      <c r="HX483" s="141"/>
      <c r="HY483" s="141"/>
      <c r="HZ483" s="141"/>
      <c r="IA483" s="141"/>
      <c r="IB483" s="141"/>
      <c r="IC483" s="141"/>
    </row>
    <row r="484" s="138" customFormat="1" ht="15" customHeight="1" spans="1:237">
      <c r="A484" s="149">
        <v>2060601</v>
      </c>
      <c r="B484" s="151" t="s">
        <v>387</v>
      </c>
      <c r="C484" s="128"/>
      <c r="D484" s="128"/>
      <c r="E484" s="147">
        <f t="shared" si="80"/>
        <v>0</v>
      </c>
      <c r="F484" s="148">
        <f t="shared" si="81"/>
        <v>0</v>
      </c>
      <c r="G484" s="128"/>
      <c r="HV484" s="141"/>
      <c r="HW484" s="141"/>
      <c r="HX484" s="141"/>
      <c r="HY484" s="141"/>
      <c r="HZ484" s="141"/>
      <c r="IA484" s="141"/>
      <c r="IB484" s="141"/>
      <c r="IC484" s="141"/>
    </row>
    <row r="485" s="138" customFormat="1" ht="15" customHeight="1" spans="1:237">
      <c r="A485" s="149">
        <v>2060602</v>
      </c>
      <c r="B485" s="151" t="s">
        <v>388</v>
      </c>
      <c r="C485" s="128"/>
      <c r="D485" s="128"/>
      <c r="E485" s="147">
        <f t="shared" si="80"/>
        <v>0</v>
      </c>
      <c r="F485" s="148">
        <f t="shared" si="81"/>
        <v>0</v>
      </c>
      <c r="G485" s="128"/>
      <c r="HV485" s="141"/>
      <c r="HW485" s="141"/>
      <c r="HX485" s="141"/>
      <c r="HY485" s="141"/>
      <c r="HZ485" s="141"/>
      <c r="IA485" s="141"/>
      <c r="IB485" s="141"/>
      <c r="IC485" s="141"/>
    </row>
    <row r="486" s="138" customFormat="1" ht="15" customHeight="1" spans="1:237">
      <c r="A486" s="149">
        <v>2060603</v>
      </c>
      <c r="B486" s="151" t="s">
        <v>389</v>
      </c>
      <c r="C486" s="128"/>
      <c r="D486" s="128"/>
      <c r="E486" s="147">
        <f t="shared" si="80"/>
        <v>0</v>
      </c>
      <c r="F486" s="148">
        <f t="shared" si="81"/>
        <v>0</v>
      </c>
      <c r="G486" s="128"/>
      <c r="HV486" s="141"/>
      <c r="HW486" s="141"/>
      <c r="HX486" s="141"/>
      <c r="HY486" s="141"/>
      <c r="HZ486" s="141"/>
      <c r="IA486" s="141"/>
      <c r="IB486" s="141"/>
      <c r="IC486" s="141"/>
    </row>
    <row r="487" s="138" customFormat="1" ht="15" customHeight="1" spans="1:237">
      <c r="A487" s="149">
        <v>2060699</v>
      </c>
      <c r="B487" s="151" t="s">
        <v>390</v>
      </c>
      <c r="C487" s="128"/>
      <c r="D487" s="128"/>
      <c r="E487" s="147">
        <f t="shared" si="80"/>
        <v>0</v>
      </c>
      <c r="F487" s="148">
        <f t="shared" si="81"/>
        <v>0</v>
      </c>
      <c r="G487" s="128"/>
      <c r="HV487" s="141"/>
      <c r="HW487" s="141"/>
      <c r="HX487" s="141"/>
      <c r="HY487" s="141"/>
      <c r="HZ487" s="141"/>
      <c r="IA487" s="141"/>
      <c r="IB487" s="141"/>
      <c r="IC487" s="141"/>
    </row>
    <row r="488" s="138" customFormat="1" ht="15" customHeight="1" spans="1:237">
      <c r="A488" s="149">
        <v>20607</v>
      </c>
      <c r="B488" s="150" t="s">
        <v>391</v>
      </c>
      <c r="C488" s="132">
        <f t="shared" ref="C488:G488" si="89">SUM(C489:C494)</f>
        <v>2</v>
      </c>
      <c r="D488" s="132">
        <f t="shared" si="89"/>
        <v>0</v>
      </c>
      <c r="E488" s="147">
        <f t="shared" si="80"/>
        <v>-2</v>
      </c>
      <c r="F488" s="148">
        <f t="shared" si="81"/>
        <v>-100</v>
      </c>
      <c r="G488" s="132">
        <f t="shared" si="89"/>
        <v>0</v>
      </c>
      <c r="HV488" s="141"/>
      <c r="HW488" s="141"/>
      <c r="HX488" s="141"/>
      <c r="HY488" s="141"/>
      <c r="HZ488" s="141"/>
      <c r="IA488" s="141"/>
      <c r="IB488" s="141"/>
      <c r="IC488" s="141"/>
    </row>
    <row r="489" s="138" customFormat="1" ht="15" customHeight="1" spans="1:237">
      <c r="A489" s="149">
        <v>2060701</v>
      </c>
      <c r="B489" s="151" t="s">
        <v>367</v>
      </c>
      <c r="C489" s="128"/>
      <c r="D489" s="128"/>
      <c r="E489" s="147">
        <f t="shared" si="80"/>
        <v>0</v>
      </c>
      <c r="F489" s="148">
        <f t="shared" si="81"/>
        <v>0</v>
      </c>
      <c r="G489" s="128"/>
      <c r="HV489" s="141"/>
      <c r="HW489" s="141"/>
      <c r="HX489" s="141"/>
      <c r="HY489" s="141"/>
      <c r="HZ489" s="141"/>
      <c r="IA489" s="141"/>
      <c r="IB489" s="141"/>
      <c r="IC489" s="141"/>
    </row>
    <row r="490" s="138" customFormat="1" ht="15" customHeight="1" spans="1:237">
      <c r="A490" s="149">
        <v>2060702</v>
      </c>
      <c r="B490" s="151" t="s">
        <v>392</v>
      </c>
      <c r="C490" s="128">
        <v>2</v>
      </c>
      <c r="D490" s="128"/>
      <c r="E490" s="147">
        <f t="shared" si="80"/>
        <v>-2</v>
      </c>
      <c r="F490" s="148">
        <f t="shared" si="81"/>
        <v>-100</v>
      </c>
      <c r="G490" s="128"/>
      <c r="HV490" s="141"/>
      <c r="HW490" s="141"/>
      <c r="HX490" s="141"/>
      <c r="HY490" s="141"/>
      <c r="HZ490" s="141"/>
      <c r="IA490" s="141"/>
      <c r="IB490" s="141"/>
      <c r="IC490" s="141"/>
    </row>
    <row r="491" s="138" customFormat="1" ht="15" customHeight="1" spans="1:237">
      <c r="A491" s="149">
        <v>2060703</v>
      </c>
      <c r="B491" s="151" t="s">
        <v>393</v>
      </c>
      <c r="C491" s="128"/>
      <c r="D491" s="128"/>
      <c r="E491" s="147">
        <f t="shared" si="80"/>
        <v>0</v>
      </c>
      <c r="F491" s="148">
        <f t="shared" si="81"/>
        <v>0</v>
      </c>
      <c r="G491" s="128"/>
      <c r="HV491" s="141"/>
      <c r="HW491" s="141"/>
      <c r="HX491" s="141"/>
      <c r="HY491" s="141"/>
      <c r="HZ491" s="141"/>
      <c r="IA491" s="141"/>
      <c r="IB491" s="141"/>
      <c r="IC491" s="141"/>
    </row>
    <row r="492" s="138" customFormat="1" ht="15" customHeight="1" spans="1:237">
      <c r="A492" s="149">
        <v>2060704</v>
      </c>
      <c r="B492" s="151" t="s">
        <v>394</v>
      </c>
      <c r="C492" s="128"/>
      <c r="D492" s="128"/>
      <c r="E492" s="147">
        <f t="shared" si="80"/>
        <v>0</v>
      </c>
      <c r="F492" s="148">
        <f t="shared" si="81"/>
        <v>0</v>
      </c>
      <c r="G492" s="128"/>
      <c r="HV492" s="141"/>
      <c r="HW492" s="141"/>
      <c r="HX492" s="141"/>
      <c r="HY492" s="141"/>
      <c r="HZ492" s="141"/>
      <c r="IA492" s="141"/>
      <c r="IB492" s="141"/>
      <c r="IC492" s="141"/>
    </row>
    <row r="493" s="138" customFormat="1" ht="15" customHeight="1" spans="1:237">
      <c r="A493" s="149">
        <v>2060705</v>
      </c>
      <c r="B493" s="151" t="s">
        <v>395</v>
      </c>
      <c r="C493" s="128"/>
      <c r="D493" s="128"/>
      <c r="E493" s="147">
        <f t="shared" si="80"/>
        <v>0</v>
      </c>
      <c r="F493" s="148">
        <f t="shared" si="81"/>
        <v>0</v>
      </c>
      <c r="G493" s="128"/>
      <c r="HV493" s="141"/>
      <c r="HW493" s="141"/>
      <c r="HX493" s="141"/>
      <c r="HY493" s="141"/>
      <c r="HZ493" s="141"/>
      <c r="IA493" s="141"/>
      <c r="IB493" s="141"/>
      <c r="IC493" s="141"/>
    </row>
    <row r="494" s="138" customFormat="1" ht="15" customHeight="1" spans="1:237">
      <c r="A494" s="149">
        <v>2060799</v>
      </c>
      <c r="B494" s="151" t="s">
        <v>396</v>
      </c>
      <c r="C494" s="128"/>
      <c r="D494" s="128"/>
      <c r="E494" s="147">
        <f t="shared" si="80"/>
        <v>0</v>
      </c>
      <c r="F494" s="148">
        <f t="shared" si="81"/>
        <v>0</v>
      </c>
      <c r="G494" s="128"/>
      <c r="HV494" s="141"/>
      <c r="HW494" s="141"/>
      <c r="HX494" s="141"/>
      <c r="HY494" s="141"/>
      <c r="HZ494" s="141"/>
      <c r="IA494" s="141"/>
      <c r="IB494" s="141"/>
      <c r="IC494" s="141"/>
    </row>
    <row r="495" s="138" customFormat="1" ht="15" customHeight="1" spans="1:237">
      <c r="A495" s="149">
        <v>20608</v>
      </c>
      <c r="B495" s="150" t="s">
        <v>397</v>
      </c>
      <c r="C495" s="132">
        <f t="shared" ref="C495:G495" si="90">SUM(C496:C498)</f>
        <v>0</v>
      </c>
      <c r="D495" s="132">
        <f t="shared" si="90"/>
        <v>0</v>
      </c>
      <c r="E495" s="147">
        <f t="shared" si="80"/>
        <v>0</v>
      </c>
      <c r="F495" s="148">
        <f t="shared" si="81"/>
        <v>0</v>
      </c>
      <c r="G495" s="132">
        <f t="shared" si="90"/>
        <v>0</v>
      </c>
      <c r="HV495" s="141"/>
      <c r="HW495" s="141"/>
      <c r="HX495" s="141"/>
      <c r="HY495" s="141"/>
      <c r="HZ495" s="141"/>
      <c r="IA495" s="141"/>
      <c r="IB495" s="141"/>
      <c r="IC495" s="141"/>
    </row>
    <row r="496" s="138" customFormat="1" ht="15" customHeight="1" spans="1:237">
      <c r="A496" s="149">
        <v>2060801</v>
      </c>
      <c r="B496" s="151" t="s">
        <v>398</v>
      </c>
      <c r="C496" s="128"/>
      <c r="D496" s="128"/>
      <c r="E496" s="147">
        <f t="shared" si="80"/>
        <v>0</v>
      </c>
      <c r="F496" s="148">
        <f t="shared" si="81"/>
        <v>0</v>
      </c>
      <c r="G496" s="128"/>
      <c r="HV496" s="141"/>
      <c r="HW496" s="141"/>
      <c r="HX496" s="141"/>
      <c r="HY496" s="141"/>
      <c r="HZ496" s="141"/>
      <c r="IA496" s="141"/>
      <c r="IB496" s="141"/>
      <c r="IC496" s="141"/>
    </row>
    <row r="497" s="138" customFormat="1" ht="15" customHeight="1" spans="1:237">
      <c r="A497" s="149">
        <v>2060802</v>
      </c>
      <c r="B497" s="151" t="s">
        <v>399</v>
      </c>
      <c r="C497" s="128"/>
      <c r="D497" s="128"/>
      <c r="E497" s="147">
        <f t="shared" si="80"/>
        <v>0</v>
      </c>
      <c r="F497" s="148">
        <f t="shared" si="81"/>
        <v>0</v>
      </c>
      <c r="G497" s="128"/>
      <c r="HV497" s="141"/>
      <c r="HW497" s="141"/>
      <c r="HX497" s="141"/>
      <c r="HY497" s="141"/>
      <c r="HZ497" s="141"/>
      <c r="IA497" s="141"/>
      <c r="IB497" s="141"/>
      <c r="IC497" s="141"/>
    </row>
    <row r="498" s="138" customFormat="1" ht="15" customHeight="1" spans="1:237">
      <c r="A498" s="149">
        <v>2060899</v>
      </c>
      <c r="B498" s="151" t="s">
        <v>400</v>
      </c>
      <c r="C498" s="128"/>
      <c r="D498" s="128"/>
      <c r="E498" s="147">
        <f t="shared" si="80"/>
        <v>0</v>
      </c>
      <c r="F498" s="148">
        <f t="shared" si="81"/>
        <v>0</v>
      </c>
      <c r="G498" s="128"/>
      <c r="HV498" s="141"/>
      <c r="HW498" s="141"/>
      <c r="HX498" s="141"/>
      <c r="HY498" s="141"/>
      <c r="HZ498" s="141"/>
      <c r="IA498" s="141"/>
      <c r="IB498" s="141"/>
      <c r="IC498" s="141"/>
    </row>
    <row r="499" s="138" customFormat="1" ht="15" customHeight="1" spans="1:237">
      <c r="A499" s="149">
        <v>20609</v>
      </c>
      <c r="B499" s="150" t="s">
        <v>401</v>
      </c>
      <c r="C499" s="132">
        <f t="shared" ref="C499:G499" si="91">SUM(C500:C502)</f>
        <v>9</v>
      </c>
      <c r="D499" s="132">
        <f t="shared" si="91"/>
        <v>0</v>
      </c>
      <c r="E499" s="147">
        <f t="shared" si="80"/>
        <v>-9</v>
      </c>
      <c r="F499" s="148">
        <f t="shared" si="81"/>
        <v>-100</v>
      </c>
      <c r="G499" s="132">
        <f t="shared" si="91"/>
        <v>0</v>
      </c>
      <c r="HV499" s="141"/>
      <c r="HW499" s="141"/>
      <c r="HX499" s="141"/>
      <c r="HY499" s="141"/>
      <c r="HZ499" s="141"/>
      <c r="IA499" s="141"/>
      <c r="IB499" s="141"/>
      <c r="IC499" s="141"/>
    </row>
    <row r="500" s="138" customFormat="1" ht="15" customHeight="1" spans="1:237">
      <c r="A500" s="149">
        <v>2060901</v>
      </c>
      <c r="B500" s="151" t="s">
        <v>402</v>
      </c>
      <c r="C500" s="128"/>
      <c r="D500" s="128"/>
      <c r="E500" s="147">
        <f t="shared" si="80"/>
        <v>0</v>
      </c>
      <c r="F500" s="148">
        <f t="shared" si="81"/>
        <v>0</v>
      </c>
      <c r="G500" s="128"/>
      <c r="HV500" s="141"/>
      <c r="HW500" s="141"/>
      <c r="HX500" s="141"/>
      <c r="HY500" s="141"/>
      <c r="HZ500" s="141"/>
      <c r="IA500" s="141"/>
      <c r="IB500" s="141"/>
      <c r="IC500" s="141"/>
    </row>
    <row r="501" s="138" customFormat="1" ht="15" customHeight="1" spans="1:237">
      <c r="A501" s="149">
        <v>2060902</v>
      </c>
      <c r="B501" s="151" t="s">
        <v>403</v>
      </c>
      <c r="C501" s="128"/>
      <c r="D501" s="128"/>
      <c r="E501" s="147">
        <f t="shared" si="80"/>
        <v>0</v>
      </c>
      <c r="F501" s="148">
        <f t="shared" si="81"/>
        <v>0</v>
      </c>
      <c r="G501" s="128"/>
      <c r="HV501" s="141"/>
      <c r="HW501" s="141"/>
      <c r="HX501" s="141"/>
      <c r="HY501" s="141"/>
      <c r="HZ501" s="141"/>
      <c r="IA501" s="141"/>
      <c r="IB501" s="141"/>
      <c r="IC501" s="141"/>
    </row>
    <row r="502" s="138" customFormat="1" ht="15" customHeight="1" spans="1:237">
      <c r="A502" s="149">
        <v>2060999</v>
      </c>
      <c r="B502" s="151" t="s">
        <v>404</v>
      </c>
      <c r="C502" s="128">
        <v>9</v>
      </c>
      <c r="D502" s="128"/>
      <c r="E502" s="147">
        <f t="shared" si="80"/>
        <v>-9</v>
      </c>
      <c r="F502" s="148">
        <f t="shared" si="81"/>
        <v>-100</v>
      </c>
      <c r="G502" s="128"/>
      <c r="HV502" s="141"/>
      <c r="HW502" s="141"/>
      <c r="HX502" s="141"/>
      <c r="HY502" s="141"/>
      <c r="HZ502" s="141"/>
      <c r="IA502" s="141"/>
      <c r="IB502" s="141"/>
      <c r="IC502" s="141"/>
    </row>
    <row r="503" s="138" customFormat="1" ht="15" customHeight="1" spans="1:237">
      <c r="A503" s="149">
        <v>20699</v>
      </c>
      <c r="B503" s="150" t="s">
        <v>405</v>
      </c>
      <c r="C503" s="132">
        <f t="shared" ref="C503:G503" si="92">SUM(C504:C507)</f>
        <v>31</v>
      </c>
      <c r="D503" s="132">
        <f t="shared" si="92"/>
        <v>43</v>
      </c>
      <c r="E503" s="147">
        <f t="shared" si="80"/>
        <v>12</v>
      </c>
      <c r="F503" s="148">
        <f t="shared" si="81"/>
        <v>38.7096774193548</v>
      </c>
      <c r="G503" s="132">
        <f t="shared" si="92"/>
        <v>43</v>
      </c>
      <c r="HV503" s="141"/>
      <c r="HW503" s="141"/>
      <c r="HX503" s="141"/>
      <c r="HY503" s="141"/>
      <c r="HZ503" s="141"/>
      <c r="IA503" s="141"/>
      <c r="IB503" s="141"/>
      <c r="IC503" s="141"/>
    </row>
    <row r="504" s="138" customFormat="1" ht="15" customHeight="1" spans="1:237">
      <c r="A504" s="149">
        <v>2069901</v>
      </c>
      <c r="B504" s="151" t="s">
        <v>406</v>
      </c>
      <c r="C504" s="128"/>
      <c r="D504" s="128"/>
      <c r="E504" s="147">
        <f t="shared" si="80"/>
        <v>0</v>
      </c>
      <c r="F504" s="148">
        <f t="shared" si="81"/>
        <v>0</v>
      </c>
      <c r="G504" s="128"/>
      <c r="HV504" s="141"/>
      <c r="HW504" s="141"/>
      <c r="HX504" s="141"/>
      <c r="HY504" s="141"/>
      <c r="HZ504" s="141"/>
      <c r="IA504" s="141"/>
      <c r="IB504" s="141"/>
      <c r="IC504" s="141"/>
    </row>
    <row r="505" s="138" customFormat="1" ht="15" customHeight="1" spans="1:237">
      <c r="A505" s="149">
        <v>2069902</v>
      </c>
      <c r="B505" s="151" t="s">
        <v>407</v>
      </c>
      <c r="C505" s="128"/>
      <c r="D505" s="128"/>
      <c r="E505" s="147">
        <f t="shared" si="80"/>
        <v>0</v>
      </c>
      <c r="F505" s="148">
        <f t="shared" si="81"/>
        <v>0</v>
      </c>
      <c r="G505" s="128"/>
      <c r="HV505" s="141"/>
      <c r="HW505" s="141"/>
      <c r="HX505" s="141"/>
      <c r="HY505" s="141"/>
      <c r="HZ505" s="141"/>
      <c r="IA505" s="141"/>
      <c r="IB505" s="141"/>
      <c r="IC505" s="141"/>
    </row>
    <row r="506" s="138" customFormat="1" ht="15" customHeight="1" spans="1:237">
      <c r="A506" s="149">
        <v>2069903</v>
      </c>
      <c r="B506" s="151" t="s">
        <v>408</v>
      </c>
      <c r="C506" s="128"/>
      <c r="D506" s="128"/>
      <c r="E506" s="147">
        <f t="shared" si="80"/>
        <v>0</v>
      </c>
      <c r="F506" s="148">
        <f t="shared" si="81"/>
        <v>0</v>
      </c>
      <c r="G506" s="128"/>
      <c r="HV506" s="141"/>
      <c r="HW506" s="141"/>
      <c r="HX506" s="141"/>
      <c r="HY506" s="141"/>
      <c r="HZ506" s="141"/>
      <c r="IA506" s="141"/>
      <c r="IB506" s="141"/>
      <c r="IC506" s="141"/>
    </row>
    <row r="507" s="138" customFormat="1" ht="15" customHeight="1" spans="1:237">
      <c r="A507" s="149">
        <v>2069999</v>
      </c>
      <c r="B507" s="151" t="s">
        <v>409</v>
      </c>
      <c r="C507" s="128">
        <v>31</v>
      </c>
      <c r="D507" s="128">
        <v>43</v>
      </c>
      <c r="E507" s="147">
        <f t="shared" si="80"/>
        <v>12</v>
      </c>
      <c r="F507" s="148">
        <f t="shared" si="81"/>
        <v>38.7096774193548</v>
      </c>
      <c r="G507" s="128">
        <v>43</v>
      </c>
      <c r="HV507" s="141"/>
      <c r="HW507" s="141"/>
      <c r="HX507" s="141"/>
      <c r="HY507" s="141"/>
      <c r="HZ507" s="141"/>
      <c r="IA507" s="141"/>
      <c r="IB507" s="141"/>
      <c r="IC507" s="141"/>
    </row>
    <row r="508" s="138" customFormat="1" ht="15" customHeight="1" spans="1:237">
      <c r="A508" s="149">
        <v>207</v>
      </c>
      <c r="B508" s="150" t="s">
        <v>410</v>
      </c>
      <c r="C508" s="132">
        <f t="shared" ref="C508:G508" si="93">C509+C525+C533+C544+C553+C561</f>
        <v>6577</v>
      </c>
      <c r="D508" s="132">
        <f t="shared" si="93"/>
        <v>2255</v>
      </c>
      <c r="E508" s="147">
        <f t="shared" si="80"/>
        <v>-4322</v>
      </c>
      <c r="F508" s="148">
        <f t="shared" si="81"/>
        <v>-65.7138512999848</v>
      </c>
      <c r="G508" s="132">
        <f t="shared" si="93"/>
        <v>2255</v>
      </c>
      <c r="HV508" s="141"/>
      <c r="HW508" s="141"/>
      <c r="HX508" s="141"/>
      <c r="HY508" s="141"/>
      <c r="HZ508" s="141"/>
      <c r="IA508" s="141"/>
      <c r="IB508" s="141"/>
      <c r="IC508" s="141"/>
    </row>
    <row r="509" s="138" customFormat="1" ht="15" customHeight="1" spans="1:237">
      <c r="A509" s="149">
        <v>20701</v>
      </c>
      <c r="B509" s="150" t="s">
        <v>411</v>
      </c>
      <c r="C509" s="132">
        <f t="shared" ref="C509:G509" si="94">SUM(C510:C524)</f>
        <v>3813</v>
      </c>
      <c r="D509" s="132">
        <f t="shared" si="94"/>
        <v>1854</v>
      </c>
      <c r="E509" s="147">
        <f t="shared" si="80"/>
        <v>-1959</v>
      </c>
      <c r="F509" s="148">
        <f t="shared" si="81"/>
        <v>-51.3768686073958</v>
      </c>
      <c r="G509" s="132">
        <f t="shared" si="94"/>
        <v>1854</v>
      </c>
      <c r="HV509" s="141"/>
      <c r="HW509" s="141"/>
      <c r="HX509" s="141"/>
      <c r="HY509" s="141"/>
      <c r="HZ509" s="141"/>
      <c r="IA509" s="141"/>
      <c r="IB509" s="141"/>
      <c r="IC509" s="141"/>
    </row>
    <row r="510" s="138" customFormat="1" ht="15" customHeight="1" spans="1:237">
      <c r="A510" s="149">
        <v>2070101</v>
      </c>
      <c r="B510" s="151" t="s">
        <v>62</v>
      </c>
      <c r="C510" s="128">
        <v>225</v>
      </c>
      <c r="D510" s="128">
        <v>127</v>
      </c>
      <c r="E510" s="147">
        <f t="shared" si="80"/>
        <v>-98</v>
      </c>
      <c r="F510" s="148">
        <f t="shared" si="81"/>
        <v>-43.5555555555556</v>
      </c>
      <c r="G510" s="128">
        <v>127</v>
      </c>
      <c r="HV510" s="141"/>
      <c r="HW510" s="141"/>
      <c r="HX510" s="141"/>
      <c r="HY510" s="141"/>
      <c r="HZ510" s="141"/>
      <c r="IA510" s="141"/>
      <c r="IB510" s="141"/>
      <c r="IC510" s="141"/>
    </row>
    <row r="511" s="138" customFormat="1" ht="15" customHeight="1" spans="1:237">
      <c r="A511" s="149">
        <v>2070102</v>
      </c>
      <c r="B511" s="151" t="s">
        <v>63</v>
      </c>
      <c r="C511" s="128"/>
      <c r="D511" s="128">
        <v>114</v>
      </c>
      <c r="E511" s="147">
        <f t="shared" si="80"/>
        <v>114</v>
      </c>
      <c r="F511" s="148">
        <f t="shared" si="81"/>
        <v>0</v>
      </c>
      <c r="G511" s="128">
        <v>114</v>
      </c>
      <c r="HV511" s="141"/>
      <c r="HW511" s="141"/>
      <c r="HX511" s="141"/>
      <c r="HY511" s="141"/>
      <c r="HZ511" s="141"/>
      <c r="IA511" s="141"/>
      <c r="IB511" s="141"/>
      <c r="IC511" s="141"/>
    </row>
    <row r="512" s="138" customFormat="1" ht="15" customHeight="1" spans="1:237">
      <c r="A512" s="149">
        <v>2070103</v>
      </c>
      <c r="B512" s="151" t="s">
        <v>64</v>
      </c>
      <c r="C512" s="128"/>
      <c r="D512" s="128"/>
      <c r="E512" s="147">
        <f t="shared" si="80"/>
        <v>0</v>
      </c>
      <c r="F512" s="148">
        <f t="shared" si="81"/>
        <v>0</v>
      </c>
      <c r="G512" s="128"/>
      <c r="HV512" s="141"/>
      <c r="HW512" s="141"/>
      <c r="HX512" s="141"/>
      <c r="HY512" s="141"/>
      <c r="HZ512" s="141"/>
      <c r="IA512" s="141"/>
      <c r="IB512" s="141"/>
      <c r="IC512" s="141"/>
    </row>
    <row r="513" s="138" customFormat="1" ht="15" customHeight="1" spans="1:237">
      <c r="A513" s="149">
        <v>2070104</v>
      </c>
      <c r="B513" s="151" t="s">
        <v>412</v>
      </c>
      <c r="C513" s="128"/>
      <c r="D513" s="128"/>
      <c r="E513" s="147">
        <f t="shared" si="80"/>
        <v>0</v>
      </c>
      <c r="F513" s="148">
        <f t="shared" si="81"/>
        <v>0</v>
      </c>
      <c r="G513" s="128"/>
      <c r="HV513" s="141"/>
      <c r="HW513" s="141"/>
      <c r="HX513" s="141"/>
      <c r="HY513" s="141"/>
      <c r="HZ513" s="141"/>
      <c r="IA513" s="141"/>
      <c r="IB513" s="141"/>
      <c r="IC513" s="141"/>
    </row>
    <row r="514" s="138" customFormat="1" ht="15" customHeight="1" spans="1:237">
      <c r="A514" s="149">
        <v>2070105</v>
      </c>
      <c r="B514" s="151" t="s">
        <v>413</v>
      </c>
      <c r="C514" s="128"/>
      <c r="D514" s="128"/>
      <c r="E514" s="147">
        <f t="shared" si="80"/>
        <v>0</v>
      </c>
      <c r="F514" s="148">
        <f t="shared" si="81"/>
        <v>0</v>
      </c>
      <c r="G514" s="128"/>
      <c r="HV514" s="141"/>
      <c r="HW514" s="141"/>
      <c r="HX514" s="141"/>
      <c r="HY514" s="141"/>
      <c r="HZ514" s="141"/>
      <c r="IA514" s="141"/>
      <c r="IB514" s="141"/>
      <c r="IC514" s="141"/>
    </row>
    <row r="515" s="138" customFormat="1" ht="15" customHeight="1" spans="1:237">
      <c r="A515" s="149">
        <v>2070106</v>
      </c>
      <c r="B515" s="151" t="s">
        <v>414</v>
      </c>
      <c r="C515" s="128"/>
      <c r="D515" s="128"/>
      <c r="E515" s="147">
        <f t="shared" si="80"/>
        <v>0</v>
      </c>
      <c r="F515" s="148">
        <f t="shared" si="81"/>
        <v>0</v>
      </c>
      <c r="G515" s="128"/>
      <c r="HV515" s="141"/>
      <c r="HW515" s="141"/>
      <c r="HX515" s="141"/>
      <c r="HY515" s="141"/>
      <c r="HZ515" s="141"/>
      <c r="IA515" s="141"/>
      <c r="IB515" s="141"/>
      <c r="IC515" s="141"/>
    </row>
    <row r="516" s="138" customFormat="1" ht="15" customHeight="1" spans="1:237">
      <c r="A516" s="149">
        <v>2070107</v>
      </c>
      <c r="B516" s="151" t="s">
        <v>415</v>
      </c>
      <c r="C516" s="128"/>
      <c r="D516" s="128"/>
      <c r="E516" s="147">
        <f t="shared" si="80"/>
        <v>0</v>
      </c>
      <c r="F516" s="148">
        <f t="shared" si="81"/>
        <v>0</v>
      </c>
      <c r="G516" s="128"/>
      <c r="HV516" s="141"/>
      <c r="HW516" s="141"/>
      <c r="HX516" s="141"/>
      <c r="HY516" s="141"/>
      <c r="HZ516" s="141"/>
      <c r="IA516" s="141"/>
      <c r="IB516" s="141"/>
      <c r="IC516" s="141"/>
    </row>
    <row r="517" s="138" customFormat="1" ht="15" customHeight="1" spans="1:237">
      <c r="A517" s="149">
        <v>2070108</v>
      </c>
      <c r="B517" s="151" t="s">
        <v>416</v>
      </c>
      <c r="C517" s="128">
        <v>378</v>
      </c>
      <c r="D517" s="128">
        <v>15</v>
      </c>
      <c r="E517" s="147">
        <f t="shared" ref="E517:E580" si="95">D517-C517</f>
        <v>-363</v>
      </c>
      <c r="F517" s="148">
        <f t="shared" ref="F517:F580" si="96">IF(C517=0,,E517/C517*100)</f>
        <v>-96.031746031746</v>
      </c>
      <c r="G517" s="128">
        <v>15</v>
      </c>
      <c r="HV517" s="141"/>
      <c r="HW517" s="141"/>
      <c r="HX517" s="141"/>
      <c r="HY517" s="141"/>
      <c r="HZ517" s="141"/>
      <c r="IA517" s="141"/>
      <c r="IB517" s="141"/>
      <c r="IC517" s="141"/>
    </row>
    <row r="518" s="138" customFormat="1" ht="15" customHeight="1" spans="1:237">
      <c r="A518" s="149">
        <v>2070109</v>
      </c>
      <c r="B518" s="151" t="s">
        <v>417</v>
      </c>
      <c r="C518" s="128"/>
      <c r="D518" s="128">
        <v>374</v>
      </c>
      <c r="E518" s="147">
        <f t="shared" si="95"/>
        <v>374</v>
      </c>
      <c r="F518" s="148">
        <f t="shared" si="96"/>
        <v>0</v>
      </c>
      <c r="G518" s="128">
        <v>374</v>
      </c>
      <c r="HV518" s="141"/>
      <c r="HW518" s="141"/>
      <c r="HX518" s="141"/>
      <c r="HY518" s="141"/>
      <c r="HZ518" s="141"/>
      <c r="IA518" s="141"/>
      <c r="IB518" s="141"/>
      <c r="IC518" s="141"/>
    </row>
    <row r="519" s="138" customFormat="1" ht="15" customHeight="1" spans="1:237">
      <c r="A519" s="149">
        <v>2070110</v>
      </c>
      <c r="B519" s="151" t="s">
        <v>418</v>
      </c>
      <c r="C519" s="128"/>
      <c r="D519" s="128"/>
      <c r="E519" s="147">
        <f t="shared" si="95"/>
        <v>0</v>
      </c>
      <c r="F519" s="148">
        <f t="shared" si="96"/>
        <v>0</v>
      </c>
      <c r="G519" s="128"/>
      <c r="HV519" s="141"/>
      <c r="HW519" s="141"/>
      <c r="HX519" s="141"/>
      <c r="HY519" s="141"/>
      <c r="HZ519" s="141"/>
      <c r="IA519" s="141"/>
      <c r="IB519" s="141"/>
      <c r="IC519" s="141"/>
    </row>
    <row r="520" s="138" customFormat="1" ht="15" customHeight="1" spans="1:237">
      <c r="A520" s="149">
        <v>2070111</v>
      </c>
      <c r="B520" s="151" t="s">
        <v>419</v>
      </c>
      <c r="C520" s="128"/>
      <c r="D520" s="128"/>
      <c r="E520" s="147">
        <f t="shared" si="95"/>
        <v>0</v>
      </c>
      <c r="F520" s="148">
        <f t="shared" si="96"/>
        <v>0</v>
      </c>
      <c r="G520" s="128"/>
      <c r="HV520" s="141"/>
      <c r="HW520" s="141"/>
      <c r="HX520" s="141"/>
      <c r="HY520" s="141"/>
      <c r="HZ520" s="141"/>
      <c r="IA520" s="141"/>
      <c r="IB520" s="141"/>
      <c r="IC520" s="141"/>
    </row>
    <row r="521" s="138" customFormat="1" ht="15" customHeight="1" spans="1:237">
      <c r="A521" s="149">
        <v>2070112</v>
      </c>
      <c r="B521" s="151" t="s">
        <v>420</v>
      </c>
      <c r="C521" s="128">
        <v>5</v>
      </c>
      <c r="D521" s="128">
        <v>4</v>
      </c>
      <c r="E521" s="147">
        <f t="shared" si="95"/>
        <v>-1</v>
      </c>
      <c r="F521" s="148">
        <f t="shared" si="96"/>
        <v>-20</v>
      </c>
      <c r="G521" s="128">
        <v>4</v>
      </c>
      <c r="HV521" s="141"/>
      <c r="HW521" s="141"/>
      <c r="HX521" s="141"/>
      <c r="HY521" s="141"/>
      <c r="HZ521" s="141"/>
      <c r="IA521" s="141"/>
      <c r="IB521" s="141"/>
      <c r="IC521" s="141"/>
    </row>
    <row r="522" s="138" customFormat="1" ht="15" customHeight="1" spans="1:237">
      <c r="A522" s="149">
        <v>2070113</v>
      </c>
      <c r="B522" s="151" t="s">
        <v>421</v>
      </c>
      <c r="C522" s="128">
        <v>3205</v>
      </c>
      <c r="D522" s="128">
        <v>1200</v>
      </c>
      <c r="E522" s="147">
        <f t="shared" si="95"/>
        <v>-2005</v>
      </c>
      <c r="F522" s="148">
        <f t="shared" si="96"/>
        <v>-62.5585023400936</v>
      </c>
      <c r="G522" s="128">
        <v>1200</v>
      </c>
      <c r="HV522" s="141"/>
      <c r="HW522" s="141"/>
      <c r="HX522" s="141"/>
      <c r="HY522" s="141"/>
      <c r="HZ522" s="141"/>
      <c r="IA522" s="141"/>
      <c r="IB522" s="141"/>
      <c r="IC522" s="141"/>
    </row>
    <row r="523" s="138" customFormat="1" ht="15" customHeight="1" spans="1:237">
      <c r="A523" s="149">
        <v>2070114</v>
      </c>
      <c r="B523" s="151" t="s">
        <v>422</v>
      </c>
      <c r="C523" s="128"/>
      <c r="D523" s="128"/>
      <c r="E523" s="147">
        <f t="shared" si="95"/>
        <v>0</v>
      </c>
      <c r="F523" s="148">
        <f t="shared" si="96"/>
        <v>0</v>
      </c>
      <c r="G523" s="128"/>
      <c r="HV523" s="141"/>
      <c r="HW523" s="141"/>
      <c r="HX523" s="141"/>
      <c r="HY523" s="141"/>
      <c r="HZ523" s="141"/>
      <c r="IA523" s="141"/>
      <c r="IB523" s="141"/>
      <c r="IC523" s="141"/>
    </row>
    <row r="524" s="138" customFormat="1" ht="15" customHeight="1" spans="1:237">
      <c r="A524" s="149">
        <v>2070199</v>
      </c>
      <c r="B524" s="151" t="s">
        <v>423</v>
      </c>
      <c r="C524" s="128"/>
      <c r="D524" s="128">
        <v>20</v>
      </c>
      <c r="E524" s="147">
        <f t="shared" si="95"/>
        <v>20</v>
      </c>
      <c r="F524" s="148">
        <f t="shared" si="96"/>
        <v>0</v>
      </c>
      <c r="G524" s="128">
        <v>20</v>
      </c>
      <c r="HV524" s="141"/>
      <c r="HW524" s="141"/>
      <c r="HX524" s="141"/>
      <c r="HY524" s="141"/>
      <c r="HZ524" s="141"/>
      <c r="IA524" s="141"/>
      <c r="IB524" s="141"/>
      <c r="IC524" s="141"/>
    </row>
    <row r="525" s="138" customFormat="1" ht="15" customHeight="1" spans="1:237">
      <c r="A525" s="149">
        <v>20702</v>
      </c>
      <c r="B525" s="150" t="s">
        <v>424</v>
      </c>
      <c r="C525" s="132">
        <f t="shared" ref="C525:G525" si="97">SUM(C526:C532)</f>
        <v>865</v>
      </c>
      <c r="D525" s="132">
        <f t="shared" si="97"/>
        <v>125</v>
      </c>
      <c r="E525" s="147">
        <f t="shared" si="95"/>
        <v>-740</v>
      </c>
      <c r="F525" s="148">
        <f t="shared" si="96"/>
        <v>-85.5491329479769</v>
      </c>
      <c r="G525" s="132">
        <f t="shared" si="97"/>
        <v>125</v>
      </c>
      <c r="HV525" s="141"/>
      <c r="HW525" s="141"/>
      <c r="HX525" s="141"/>
      <c r="HY525" s="141"/>
      <c r="HZ525" s="141"/>
      <c r="IA525" s="141"/>
      <c r="IB525" s="141"/>
      <c r="IC525" s="141"/>
    </row>
    <row r="526" s="138" customFormat="1" ht="15" customHeight="1" spans="1:237">
      <c r="A526" s="149">
        <v>2070201</v>
      </c>
      <c r="B526" s="151" t="s">
        <v>62</v>
      </c>
      <c r="C526" s="128"/>
      <c r="D526" s="128"/>
      <c r="E526" s="147">
        <f t="shared" si="95"/>
        <v>0</v>
      </c>
      <c r="F526" s="148">
        <f t="shared" si="96"/>
        <v>0</v>
      </c>
      <c r="G526" s="128"/>
      <c r="HV526" s="141"/>
      <c r="HW526" s="141"/>
      <c r="HX526" s="141"/>
      <c r="HY526" s="141"/>
      <c r="HZ526" s="141"/>
      <c r="IA526" s="141"/>
      <c r="IB526" s="141"/>
      <c r="IC526" s="141"/>
    </row>
    <row r="527" s="138" customFormat="1" ht="15" customHeight="1" spans="1:237">
      <c r="A527" s="149">
        <v>2070202</v>
      </c>
      <c r="B527" s="151" t="s">
        <v>63</v>
      </c>
      <c r="C527" s="128"/>
      <c r="D527" s="128"/>
      <c r="E527" s="147">
        <f t="shared" si="95"/>
        <v>0</v>
      </c>
      <c r="F527" s="148">
        <f t="shared" si="96"/>
        <v>0</v>
      </c>
      <c r="G527" s="128"/>
      <c r="HV527" s="141"/>
      <c r="HW527" s="141"/>
      <c r="HX527" s="141"/>
      <c r="HY527" s="141"/>
      <c r="HZ527" s="141"/>
      <c r="IA527" s="141"/>
      <c r="IB527" s="141"/>
      <c r="IC527" s="141"/>
    </row>
    <row r="528" s="138" customFormat="1" ht="15" customHeight="1" spans="1:237">
      <c r="A528" s="149">
        <v>2070203</v>
      </c>
      <c r="B528" s="151" t="s">
        <v>64</v>
      </c>
      <c r="C528" s="128"/>
      <c r="D528" s="128"/>
      <c r="E528" s="147">
        <f t="shared" si="95"/>
        <v>0</v>
      </c>
      <c r="F528" s="148">
        <f t="shared" si="96"/>
        <v>0</v>
      </c>
      <c r="G528" s="128"/>
      <c r="HV528" s="141"/>
      <c r="HW528" s="141"/>
      <c r="HX528" s="141"/>
      <c r="HY528" s="141"/>
      <c r="HZ528" s="141"/>
      <c r="IA528" s="141"/>
      <c r="IB528" s="141"/>
      <c r="IC528" s="141"/>
    </row>
    <row r="529" s="138" customFormat="1" ht="15" customHeight="1" spans="1:237">
      <c r="A529" s="149">
        <v>2070204</v>
      </c>
      <c r="B529" s="151" t="s">
        <v>425</v>
      </c>
      <c r="C529" s="128"/>
      <c r="D529" s="128"/>
      <c r="E529" s="147">
        <f t="shared" si="95"/>
        <v>0</v>
      </c>
      <c r="F529" s="148">
        <f t="shared" si="96"/>
        <v>0</v>
      </c>
      <c r="G529" s="128"/>
      <c r="HV529" s="141"/>
      <c r="HW529" s="141"/>
      <c r="HX529" s="141"/>
      <c r="HY529" s="141"/>
      <c r="HZ529" s="141"/>
      <c r="IA529" s="141"/>
      <c r="IB529" s="141"/>
      <c r="IC529" s="141"/>
    </row>
    <row r="530" s="138" customFormat="1" ht="15" customHeight="1" spans="1:237">
      <c r="A530" s="149">
        <v>2070205</v>
      </c>
      <c r="B530" s="151" t="s">
        <v>426</v>
      </c>
      <c r="C530" s="128">
        <v>865</v>
      </c>
      <c r="D530" s="128">
        <v>125</v>
      </c>
      <c r="E530" s="147">
        <f t="shared" si="95"/>
        <v>-740</v>
      </c>
      <c r="F530" s="148">
        <f t="shared" si="96"/>
        <v>-85.5491329479769</v>
      </c>
      <c r="G530" s="128">
        <v>125</v>
      </c>
      <c r="HV530" s="141"/>
      <c r="HW530" s="141"/>
      <c r="HX530" s="141"/>
      <c r="HY530" s="141"/>
      <c r="HZ530" s="141"/>
      <c r="IA530" s="141"/>
      <c r="IB530" s="141"/>
      <c r="IC530" s="141"/>
    </row>
    <row r="531" s="138" customFormat="1" ht="15" customHeight="1" spans="1:237">
      <c r="A531" s="149">
        <v>2070206</v>
      </c>
      <c r="B531" s="151" t="s">
        <v>427</v>
      </c>
      <c r="C531" s="128"/>
      <c r="D531" s="128"/>
      <c r="E531" s="147">
        <f t="shared" si="95"/>
        <v>0</v>
      </c>
      <c r="F531" s="148">
        <f t="shared" si="96"/>
        <v>0</v>
      </c>
      <c r="G531" s="128"/>
      <c r="HV531" s="141"/>
      <c r="HW531" s="141"/>
      <c r="HX531" s="141"/>
      <c r="HY531" s="141"/>
      <c r="HZ531" s="141"/>
      <c r="IA531" s="141"/>
      <c r="IB531" s="141"/>
      <c r="IC531" s="141"/>
    </row>
    <row r="532" s="138" customFormat="1" ht="15" customHeight="1" spans="1:237">
      <c r="A532" s="149">
        <v>2070299</v>
      </c>
      <c r="B532" s="151" t="s">
        <v>428</v>
      </c>
      <c r="C532" s="128"/>
      <c r="D532" s="128"/>
      <c r="E532" s="147">
        <f t="shared" si="95"/>
        <v>0</v>
      </c>
      <c r="F532" s="148">
        <f t="shared" si="96"/>
        <v>0</v>
      </c>
      <c r="G532" s="128"/>
      <c r="HV532" s="141"/>
      <c r="HW532" s="141"/>
      <c r="HX532" s="141"/>
      <c r="HY532" s="141"/>
      <c r="HZ532" s="141"/>
      <c r="IA532" s="141"/>
      <c r="IB532" s="141"/>
      <c r="IC532" s="141"/>
    </row>
    <row r="533" s="138" customFormat="1" ht="15" customHeight="1" spans="1:237">
      <c r="A533" s="149">
        <v>20703</v>
      </c>
      <c r="B533" s="150" t="s">
        <v>429</v>
      </c>
      <c r="C533" s="132">
        <f t="shared" ref="C533:G533" si="98">SUM(C534:C543)</f>
        <v>25</v>
      </c>
      <c r="D533" s="132">
        <f t="shared" si="98"/>
        <v>17</v>
      </c>
      <c r="E533" s="147">
        <f t="shared" si="95"/>
        <v>-8</v>
      </c>
      <c r="F533" s="148">
        <f t="shared" si="96"/>
        <v>-32</v>
      </c>
      <c r="G533" s="132">
        <f t="shared" si="98"/>
        <v>17</v>
      </c>
      <c r="HV533" s="141"/>
      <c r="HW533" s="141"/>
      <c r="HX533" s="141"/>
      <c r="HY533" s="141"/>
      <c r="HZ533" s="141"/>
      <c r="IA533" s="141"/>
      <c r="IB533" s="141"/>
      <c r="IC533" s="141"/>
    </row>
    <row r="534" s="138" customFormat="1" ht="15" customHeight="1" spans="1:237">
      <c r="A534" s="149">
        <v>2070301</v>
      </c>
      <c r="B534" s="151" t="s">
        <v>62</v>
      </c>
      <c r="C534" s="128"/>
      <c r="D534" s="128"/>
      <c r="E534" s="147">
        <f t="shared" si="95"/>
        <v>0</v>
      </c>
      <c r="F534" s="148">
        <f t="shared" si="96"/>
        <v>0</v>
      </c>
      <c r="G534" s="128"/>
      <c r="HV534" s="141"/>
      <c r="HW534" s="141"/>
      <c r="HX534" s="141"/>
      <c r="HY534" s="141"/>
      <c r="HZ534" s="141"/>
      <c r="IA534" s="141"/>
      <c r="IB534" s="141"/>
      <c r="IC534" s="141"/>
    </row>
    <row r="535" s="138" customFormat="1" ht="15" customHeight="1" spans="1:237">
      <c r="A535" s="149">
        <v>2070302</v>
      </c>
      <c r="B535" s="151" t="s">
        <v>63</v>
      </c>
      <c r="C535" s="128"/>
      <c r="D535" s="128"/>
      <c r="E535" s="147">
        <f t="shared" si="95"/>
        <v>0</v>
      </c>
      <c r="F535" s="148">
        <f t="shared" si="96"/>
        <v>0</v>
      </c>
      <c r="G535" s="128"/>
      <c r="HV535" s="141"/>
      <c r="HW535" s="141"/>
      <c r="HX535" s="141"/>
      <c r="HY535" s="141"/>
      <c r="HZ535" s="141"/>
      <c r="IA535" s="141"/>
      <c r="IB535" s="141"/>
      <c r="IC535" s="141"/>
    </row>
    <row r="536" s="138" customFormat="1" ht="15" customHeight="1" spans="1:237">
      <c r="A536" s="149">
        <v>2070303</v>
      </c>
      <c r="B536" s="151" t="s">
        <v>64</v>
      </c>
      <c r="C536" s="128"/>
      <c r="D536" s="128"/>
      <c r="E536" s="147">
        <f t="shared" si="95"/>
        <v>0</v>
      </c>
      <c r="F536" s="148">
        <f t="shared" si="96"/>
        <v>0</v>
      </c>
      <c r="G536" s="128"/>
      <c r="HV536" s="141"/>
      <c r="HW536" s="141"/>
      <c r="HX536" s="141"/>
      <c r="HY536" s="141"/>
      <c r="HZ536" s="141"/>
      <c r="IA536" s="141"/>
      <c r="IB536" s="141"/>
      <c r="IC536" s="141"/>
    </row>
    <row r="537" s="138" customFormat="1" ht="15" customHeight="1" spans="1:237">
      <c r="A537" s="149">
        <v>2070304</v>
      </c>
      <c r="B537" s="151" t="s">
        <v>430</v>
      </c>
      <c r="C537" s="128"/>
      <c r="D537" s="128"/>
      <c r="E537" s="147">
        <f t="shared" si="95"/>
        <v>0</v>
      </c>
      <c r="F537" s="148">
        <f t="shared" si="96"/>
        <v>0</v>
      </c>
      <c r="G537" s="128"/>
      <c r="HV537" s="141"/>
      <c r="HW537" s="141"/>
      <c r="HX537" s="141"/>
      <c r="HY537" s="141"/>
      <c r="HZ537" s="141"/>
      <c r="IA537" s="141"/>
      <c r="IB537" s="141"/>
      <c r="IC537" s="141"/>
    </row>
    <row r="538" s="138" customFormat="1" ht="15" customHeight="1" spans="1:237">
      <c r="A538" s="149">
        <v>2070305</v>
      </c>
      <c r="B538" s="151" t="s">
        <v>431</v>
      </c>
      <c r="C538" s="128">
        <v>25</v>
      </c>
      <c r="D538" s="128"/>
      <c r="E538" s="147">
        <f t="shared" si="95"/>
        <v>-25</v>
      </c>
      <c r="F538" s="148">
        <f t="shared" si="96"/>
        <v>-100</v>
      </c>
      <c r="G538" s="128"/>
      <c r="HV538" s="141"/>
      <c r="HW538" s="141"/>
      <c r="HX538" s="141"/>
      <c r="HY538" s="141"/>
      <c r="HZ538" s="141"/>
      <c r="IA538" s="141"/>
      <c r="IB538" s="141"/>
      <c r="IC538" s="141"/>
    </row>
    <row r="539" s="138" customFormat="1" ht="15" customHeight="1" spans="1:237">
      <c r="A539" s="149">
        <v>2070306</v>
      </c>
      <c r="B539" s="151" t="s">
        <v>432</v>
      </c>
      <c r="C539" s="128"/>
      <c r="D539" s="128">
        <v>10</v>
      </c>
      <c r="E539" s="147">
        <f t="shared" si="95"/>
        <v>10</v>
      </c>
      <c r="F539" s="148">
        <f t="shared" si="96"/>
        <v>0</v>
      </c>
      <c r="G539" s="128">
        <v>10</v>
      </c>
      <c r="HV539" s="141"/>
      <c r="HW539" s="141"/>
      <c r="HX539" s="141"/>
      <c r="HY539" s="141"/>
      <c r="HZ539" s="141"/>
      <c r="IA539" s="141"/>
      <c r="IB539" s="141"/>
      <c r="IC539" s="141"/>
    </row>
    <row r="540" s="138" customFormat="1" ht="15" customHeight="1" spans="1:237">
      <c r="A540" s="149">
        <v>2070307</v>
      </c>
      <c r="B540" s="151" t="s">
        <v>433</v>
      </c>
      <c r="C540" s="128"/>
      <c r="D540" s="128"/>
      <c r="E540" s="147">
        <f t="shared" si="95"/>
        <v>0</v>
      </c>
      <c r="F540" s="148">
        <f t="shared" si="96"/>
        <v>0</v>
      </c>
      <c r="G540" s="128"/>
      <c r="HV540" s="141"/>
      <c r="HW540" s="141"/>
      <c r="HX540" s="141"/>
      <c r="HY540" s="141"/>
      <c r="HZ540" s="141"/>
      <c r="IA540" s="141"/>
      <c r="IB540" s="141"/>
      <c r="IC540" s="141"/>
    </row>
    <row r="541" s="138" customFormat="1" ht="15" customHeight="1" spans="1:237">
      <c r="A541" s="149">
        <v>2070308</v>
      </c>
      <c r="B541" s="151" t="s">
        <v>434</v>
      </c>
      <c r="C541" s="128"/>
      <c r="D541" s="128">
        <v>7</v>
      </c>
      <c r="E541" s="147">
        <f t="shared" si="95"/>
        <v>7</v>
      </c>
      <c r="F541" s="148">
        <f t="shared" si="96"/>
        <v>0</v>
      </c>
      <c r="G541" s="128">
        <v>7</v>
      </c>
      <c r="HV541" s="141"/>
      <c r="HW541" s="141"/>
      <c r="HX541" s="141"/>
      <c r="HY541" s="141"/>
      <c r="HZ541" s="141"/>
      <c r="IA541" s="141"/>
      <c r="IB541" s="141"/>
      <c r="IC541" s="141"/>
    </row>
    <row r="542" s="138" customFormat="1" ht="15" customHeight="1" spans="1:237">
      <c r="A542" s="149">
        <v>2070309</v>
      </c>
      <c r="B542" s="151" t="s">
        <v>435</v>
      </c>
      <c r="C542" s="128"/>
      <c r="D542" s="128"/>
      <c r="E542" s="147">
        <f t="shared" si="95"/>
        <v>0</v>
      </c>
      <c r="F542" s="148">
        <f t="shared" si="96"/>
        <v>0</v>
      </c>
      <c r="G542" s="128"/>
      <c r="HV542" s="141"/>
      <c r="HW542" s="141"/>
      <c r="HX542" s="141"/>
      <c r="HY542" s="141"/>
      <c r="HZ542" s="141"/>
      <c r="IA542" s="141"/>
      <c r="IB542" s="141"/>
      <c r="IC542" s="141"/>
    </row>
    <row r="543" s="138" customFormat="1" ht="15" customHeight="1" spans="1:237">
      <c r="A543" s="149">
        <v>2070399</v>
      </c>
      <c r="B543" s="151" t="s">
        <v>436</v>
      </c>
      <c r="C543" s="128"/>
      <c r="D543" s="128"/>
      <c r="E543" s="147">
        <f t="shared" si="95"/>
        <v>0</v>
      </c>
      <c r="F543" s="148">
        <f t="shared" si="96"/>
        <v>0</v>
      </c>
      <c r="G543" s="128"/>
      <c r="HV543" s="141"/>
      <c r="HW543" s="141"/>
      <c r="HX543" s="141"/>
      <c r="HY543" s="141"/>
      <c r="HZ543" s="141"/>
      <c r="IA543" s="141"/>
      <c r="IB543" s="141"/>
      <c r="IC543" s="141"/>
    </row>
    <row r="544" s="138" customFormat="1" ht="15" customHeight="1" spans="1:237">
      <c r="A544" s="149">
        <v>20706</v>
      </c>
      <c r="B544" s="150" t="s">
        <v>437</v>
      </c>
      <c r="C544" s="132">
        <f t="shared" ref="C544:G544" si="99">SUM(C545:C552)</f>
        <v>58</v>
      </c>
      <c r="D544" s="132">
        <f t="shared" si="99"/>
        <v>55</v>
      </c>
      <c r="E544" s="147">
        <f t="shared" si="95"/>
        <v>-3</v>
      </c>
      <c r="F544" s="148">
        <f t="shared" si="96"/>
        <v>-5.17241379310345</v>
      </c>
      <c r="G544" s="132">
        <f t="shared" si="99"/>
        <v>55</v>
      </c>
      <c r="HV544" s="141"/>
      <c r="HW544" s="141"/>
      <c r="HX544" s="141"/>
      <c r="HY544" s="141"/>
      <c r="HZ544" s="141"/>
      <c r="IA544" s="141"/>
      <c r="IB544" s="141"/>
      <c r="IC544" s="141"/>
    </row>
    <row r="545" s="138" customFormat="1" ht="15" customHeight="1" spans="1:237">
      <c r="A545" s="149">
        <v>2070601</v>
      </c>
      <c r="B545" s="151" t="s">
        <v>62</v>
      </c>
      <c r="C545" s="128"/>
      <c r="D545" s="128"/>
      <c r="E545" s="147">
        <f t="shared" si="95"/>
        <v>0</v>
      </c>
      <c r="F545" s="148">
        <f t="shared" si="96"/>
        <v>0</v>
      </c>
      <c r="G545" s="128"/>
      <c r="HV545" s="141"/>
      <c r="HW545" s="141"/>
      <c r="HX545" s="141"/>
      <c r="HY545" s="141"/>
      <c r="HZ545" s="141"/>
      <c r="IA545" s="141"/>
      <c r="IB545" s="141"/>
      <c r="IC545" s="141"/>
    </row>
    <row r="546" s="138" customFormat="1" ht="15" customHeight="1" spans="1:237">
      <c r="A546" s="149">
        <v>2070602</v>
      </c>
      <c r="B546" s="151" t="s">
        <v>63</v>
      </c>
      <c r="C546" s="128"/>
      <c r="D546" s="128"/>
      <c r="E546" s="147">
        <f t="shared" si="95"/>
        <v>0</v>
      </c>
      <c r="F546" s="148">
        <f t="shared" si="96"/>
        <v>0</v>
      </c>
      <c r="G546" s="128"/>
      <c r="HV546" s="141"/>
      <c r="HW546" s="141"/>
      <c r="HX546" s="141"/>
      <c r="HY546" s="141"/>
      <c r="HZ546" s="141"/>
      <c r="IA546" s="141"/>
      <c r="IB546" s="141"/>
      <c r="IC546" s="141"/>
    </row>
    <row r="547" s="138" customFormat="1" ht="15" customHeight="1" spans="1:237">
      <c r="A547" s="149">
        <v>2070603</v>
      </c>
      <c r="B547" s="151" t="s">
        <v>64</v>
      </c>
      <c r="C547" s="128"/>
      <c r="D547" s="128"/>
      <c r="E547" s="147">
        <f t="shared" si="95"/>
        <v>0</v>
      </c>
      <c r="F547" s="148">
        <f t="shared" si="96"/>
        <v>0</v>
      </c>
      <c r="G547" s="128"/>
      <c r="HV547" s="141"/>
      <c r="HW547" s="141"/>
      <c r="HX547" s="141"/>
      <c r="HY547" s="141"/>
      <c r="HZ547" s="141"/>
      <c r="IA547" s="141"/>
      <c r="IB547" s="141"/>
      <c r="IC547" s="141"/>
    </row>
    <row r="548" s="138" customFormat="1" ht="15" customHeight="1" spans="1:237">
      <c r="A548" s="149">
        <v>2070604</v>
      </c>
      <c r="B548" s="151" t="s">
        <v>438</v>
      </c>
      <c r="C548" s="128"/>
      <c r="D548" s="128"/>
      <c r="E548" s="147">
        <f t="shared" si="95"/>
        <v>0</v>
      </c>
      <c r="F548" s="148">
        <f t="shared" si="96"/>
        <v>0</v>
      </c>
      <c r="G548" s="128"/>
      <c r="HV548" s="141"/>
      <c r="HW548" s="141"/>
      <c r="HX548" s="141"/>
      <c r="HY548" s="141"/>
      <c r="HZ548" s="141"/>
      <c r="IA548" s="141"/>
      <c r="IB548" s="141"/>
      <c r="IC548" s="141"/>
    </row>
    <row r="549" s="138" customFormat="1" ht="15" customHeight="1" spans="1:237">
      <c r="A549" s="149">
        <v>2070605</v>
      </c>
      <c r="B549" s="151" t="s">
        <v>439</v>
      </c>
      <c r="C549" s="128"/>
      <c r="D549" s="128"/>
      <c r="E549" s="147">
        <f t="shared" si="95"/>
        <v>0</v>
      </c>
      <c r="F549" s="148">
        <f t="shared" si="96"/>
        <v>0</v>
      </c>
      <c r="G549" s="128"/>
      <c r="HV549" s="141"/>
      <c r="HW549" s="141"/>
      <c r="HX549" s="141"/>
      <c r="HY549" s="141"/>
      <c r="HZ549" s="141"/>
      <c r="IA549" s="141"/>
      <c r="IB549" s="141"/>
      <c r="IC549" s="141"/>
    </row>
    <row r="550" s="138" customFormat="1" ht="15" customHeight="1" spans="1:237">
      <c r="A550" s="149">
        <v>2070606</v>
      </c>
      <c r="B550" s="151" t="s">
        <v>440</v>
      </c>
      <c r="C550" s="128"/>
      <c r="D550" s="128"/>
      <c r="E550" s="147">
        <f t="shared" si="95"/>
        <v>0</v>
      </c>
      <c r="F550" s="148">
        <f t="shared" si="96"/>
        <v>0</v>
      </c>
      <c r="G550" s="128"/>
      <c r="HV550" s="141"/>
      <c r="HW550" s="141"/>
      <c r="HX550" s="141"/>
      <c r="HY550" s="141"/>
      <c r="HZ550" s="141"/>
      <c r="IA550" s="141"/>
      <c r="IB550" s="141"/>
      <c r="IC550" s="141"/>
    </row>
    <row r="551" s="138" customFormat="1" ht="15" customHeight="1" spans="1:237">
      <c r="A551" s="149">
        <v>2070607</v>
      </c>
      <c r="B551" s="151" t="s">
        <v>441</v>
      </c>
      <c r="C551" s="128"/>
      <c r="D551" s="128"/>
      <c r="E551" s="147">
        <f t="shared" si="95"/>
        <v>0</v>
      </c>
      <c r="F551" s="148">
        <f t="shared" si="96"/>
        <v>0</v>
      </c>
      <c r="G551" s="128"/>
      <c r="HV551" s="141"/>
      <c r="HW551" s="141"/>
      <c r="HX551" s="141"/>
      <c r="HY551" s="141"/>
      <c r="HZ551" s="141"/>
      <c r="IA551" s="141"/>
      <c r="IB551" s="141"/>
      <c r="IC551" s="141"/>
    </row>
    <row r="552" s="138" customFormat="1" ht="15" customHeight="1" spans="1:237">
      <c r="A552" s="149">
        <v>2070699</v>
      </c>
      <c r="B552" s="151" t="s">
        <v>442</v>
      </c>
      <c r="C552" s="128">
        <v>58</v>
      </c>
      <c r="D552" s="128">
        <v>55</v>
      </c>
      <c r="E552" s="147">
        <f t="shared" si="95"/>
        <v>-3</v>
      </c>
      <c r="F552" s="148">
        <f t="shared" si="96"/>
        <v>-5.17241379310345</v>
      </c>
      <c r="G552" s="128">
        <v>55</v>
      </c>
      <c r="HV552" s="141"/>
      <c r="HW552" s="141"/>
      <c r="HX552" s="141"/>
      <c r="HY552" s="141"/>
      <c r="HZ552" s="141"/>
      <c r="IA552" s="141"/>
      <c r="IB552" s="141"/>
      <c r="IC552" s="141"/>
    </row>
    <row r="553" s="138" customFormat="1" ht="15" customHeight="1" spans="1:237">
      <c r="A553" s="149">
        <v>20708</v>
      </c>
      <c r="B553" s="150" t="s">
        <v>443</v>
      </c>
      <c r="C553" s="128">
        <f t="shared" ref="C553:G553" si="100">SUM(C554:C560)</f>
        <v>1816</v>
      </c>
      <c r="D553" s="128">
        <f t="shared" si="100"/>
        <v>204</v>
      </c>
      <c r="E553" s="147">
        <f t="shared" si="95"/>
        <v>-1612</v>
      </c>
      <c r="F553" s="148">
        <f t="shared" si="96"/>
        <v>-88.7665198237885</v>
      </c>
      <c r="G553" s="128">
        <f t="shared" si="100"/>
        <v>204</v>
      </c>
      <c r="HV553" s="141"/>
      <c r="HW553" s="141"/>
      <c r="HX553" s="141"/>
      <c r="HY553" s="141"/>
      <c r="HZ553" s="141"/>
      <c r="IA553" s="141"/>
      <c r="IB553" s="141"/>
      <c r="IC553" s="141"/>
    </row>
    <row r="554" s="138" customFormat="1" ht="15" customHeight="1" spans="1:237">
      <c r="A554" s="149">
        <v>2070801</v>
      </c>
      <c r="B554" s="151" t="s">
        <v>62</v>
      </c>
      <c r="C554" s="128"/>
      <c r="D554" s="128"/>
      <c r="E554" s="147">
        <f t="shared" si="95"/>
        <v>0</v>
      </c>
      <c r="F554" s="148">
        <f t="shared" si="96"/>
        <v>0</v>
      </c>
      <c r="G554" s="128"/>
      <c r="HV554" s="141"/>
      <c r="HW554" s="141"/>
      <c r="HX554" s="141"/>
      <c r="HY554" s="141"/>
      <c r="HZ554" s="141"/>
      <c r="IA554" s="141"/>
      <c r="IB554" s="141"/>
      <c r="IC554" s="141"/>
    </row>
    <row r="555" s="138" customFormat="1" ht="15" customHeight="1" spans="1:237">
      <c r="A555" s="149">
        <v>2070802</v>
      </c>
      <c r="B555" s="151" t="s">
        <v>63</v>
      </c>
      <c r="C555" s="128"/>
      <c r="D555" s="128"/>
      <c r="E555" s="147">
        <f t="shared" si="95"/>
        <v>0</v>
      </c>
      <c r="F555" s="148">
        <f t="shared" si="96"/>
        <v>0</v>
      </c>
      <c r="G555" s="128"/>
      <c r="HV555" s="141"/>
      <c r="HW555" s="141"/>
      <c r="HX555" s="141"/>
      <c r="HY555" s="141"/>
      <c r="HZ555" s="141"/>
      <c r="IA555" s="141"/>
      <c r="IB555" s="141"/>
      <c r="IC555" s="141"/>
    </row>
    <row r="556" s="138" customFormat="1" ht="15" customHeight="1" spans="1:237">
      <c r="A556" s="149">
        <v>2070803</v>
      </c>
      <c r="B556" s="151" t="s">
        <v>64</v>
      </c>
      <c r="C556" s="128"/>
      <c r="D556" s="128"/>
      <c r="E556" s="147">
        <f t="shared" si="95"/>
        <v>0</v>
      </c>
      <c r="F556" s="148">
        <f t="shared" si="96"/>
        <v>0</v>
      </c>
      <c r="G556" s="128"/>
      <c r="HV556" s="141"/>
      <c r="HW556" s="141"/>
      <c r="HX556" s="141"/>
      <c r="HY556" s="141"/>
      <c r="HZ556" s="141"/>
      <c r="IA556" s="141"/>
      <c r="IB556" s="141"/>
      <c r="IC556" s="141"/>
    </row>
    <row r="557" s="138" customFormat="1" ht="15" customHeight="1" spans="1:237">
      <c r="A557" s="149">
        <v>2070804</v>
      </c>
      <c r="B557" s="151" t="s">
        <v>444</v>
      </c>
      <c r="C557" s="128"/>
      <c r="D557" s="128"/>
      <c r="E557" s="147">
        <f t="shared" si="95"/>
        <v>0</v>
      </c>
      <c r="F557" s="148">
        <f t="shared" si="96"/>
        <v>0</v>
      </c>
      <c r="G557" s="128"/>
      <c r="HV557" s="141"/>
      <c r="HW557" s="141"/>
      <c r="HX557" s="141"/>
      <c r="HY557" s="141"/>
      <c r="HZ557" s="141"/>
      <c r="IA557" s="141"/>
      <c r="IB557" s="141"/>
      <c r="IC557" s="141"/>
    </row>
    <row r="558" s="138" customFormat="1" ht="15" customHeight="1" spans="1:237">
      <c r="A558" s="149">
        <v>2070805</v>
      </c>
      <c r="B558" s="151" t="s">
        <v>445</v>
      </c>
      <c r="C558" s="128">
        <v>1816</v>
      </c>
      <c r="D558" s="128">
        <v>204</v>
      </c>
      <c r="E558" s="147">
        <f t="shared" si="95"/>
        <v>-1612</v>
      </c>
      <c r="F558" s="148">
        <f t="shared" si="96"/>
        <v>-88.7665198237885</v>
      </c>
      <c r="G558" s="128">
        <v>204</v>
      </c>
      <c r="HV558" s="141"/>
      <c r="HW558" s="141"/>
      <c r="HX558" s="141"/>
      <c r="HY558" s="141"/>
      <c r="HZ558" s="141"/>
      <c r="IA558" s="141"/>
      <c r="IB558" s="141"/>
      <c r="IC558" s="141"/>
    </row>
    <row r="559" s="138" customFormat="1" ht="15" customHeight="1" spans="1:237">
      <c r="A559" s="149">
        <v>2070806</v>
      </c>
      <c r="B559" s="151" t="s">
        <v>446</v>
      </c>
      <c r="C559" s="128"/>
      <c r="D559" s="128"/>
      <c r="E559" s="147">
        <f t="shared" si="95"/>
        <v>0</v>
      </c>
      <c r="F559" s="148">
        <f t="shared" si="96"/>
        <v>0</v>
      </c>
      <c r="G559" s="128"/>
      <c r="HV559" s="141"/>
      <c r="HW559" s="141"/>
      <c r="HX559" s="141"/>
      <c r="HY559" s="141"/>
      <c r="HZ559" s="141"/>
      <c r="IA559" s="141"/>
      <c r="IB559" s="141"/>
      <c r="IC559" s="141"/>
    </row>
    <row r="560" s="138" customFormat="1" ht="15" customHeight="1" spans="1:237">
      <c r="A560" s="149">
        <v>2070899</v>
      </c>
      <c r="B560" s="151" t="s">
        <v>447</v>
      </c>
      <c r="C560" s="128"/>
      <c r="D560" s="128"/>
      <c r="E560" s="147">
        <f t="shared" si="95"/>
        <v>0</v>
      </c>
      <c r="F560" s="148">
        <f t="shared" si="96"/>
        <v>0</v>
      </c>
      <c r="G560" s="128"/>
      <c r="HV560" s="141"/>
      <c r="HW560" s="141"/>
      <c r="HX560" s="141"/>
      <c r="HY560" s="141"/>
      <c r="HZ560" s="141"/>
      <c r="IA560" s="141"/>
      <c r="IB560" s="141"/>
      <c r="IC560" s="141"/>
    </row>
    <row r="561" s="138" customFormat="1" ht="15" customHeight="1" spans="1:237">
      <c r="A561" s="149">
        <v>20799</v>
      </c>
      <c r="B561" s="150" t="s">
        <v>448</v>
      </c>
      <c r="C561" s="132">
        <f t="shared" ref="C561:G561" si="101">SUM(C562:C564)</f>
        <v>0</v>
      </c>
      <c r="D561" s="132">
        <f t="shared" si="101"/>
        <v>0</v>
      </c>
      <c r="E561" s="147">
        <f t="shared" si="95"/>
        <v>0</v>
      </c>
      <c r="F561" s="148">
        <f t="shared" si="96"/>
        <v>0</v>
      </c>
      <c r="G561" s="132">
        <f t="shared" si="101"/>
        <v>0</v>
      </c>
      <c r="HV561" s="141"/>
      <c r="HW561" s="141"/>
      <c r="HX561" s="141"/>
      <c r="HY561" s="141"/>
      <c r="HZ561" s="141"/>
      <c r="IA561" s="141"/>
      <c r="IB561" s="141"/>
      <c r="IC561" s="141"/>
    </row>
    <row r="562" s="138" customFormat="1" ht="15" customHeight="1" spans="1:237">
      <c r="A562" s="149">
        <v>2079902</v>
      </c>
      <c r="B562" s="151" t="s">
        <v>449</v>
      </c>
      <c r="C562" s="128"/>
      <c r="D562" s="128"/>
      <c r="E562" s="147">
        <f t="shared" si="95"/>
        <v>0</v>
      </c>
      <c r="F562" s="148">
        <f t="shared" si="96"/>
        <v>0</v>
      </c>
      <c r="G562" s="128"/>
      <c r="HV562" s="141"/>
      <c r="HW562" s="141"/>
      <c r="HX562" s="141"/>
      <c r="HY562" s="141"/>
      <c r="HZ562" s="141"/>
      <c r="IA562" s="141"/>
      <c r="IB562" s="141"/>
      <c r="IC562" s="141"/>
    </row>
    <row r="563" s="138" customFormat="1" ht="15" customHeight="1" spans="1:237">
      <c r="A563" s="149">
        <v>2079903</v>
      </c>
      <c r="B563" s="151" t="s">
        <v>450</v>
      </c>
      <c r="C563" s="128"/>
      <c r="D563" s="128"/>
      <c r="E563" s="147">
        <f t="shared" si="95"/>
        <v>0</v>
      </c>
      <c r="F563" s="148">
        <f t="shared" si="96"/>
        <v>0</v>
      </c>
      <c r="G563" s="128"/>
      <c r="HV563" s="141"/>
      <c r="HW563" s="141"/>
      <c r="HX563" s="141"/>
      <c r="HY563" s="141"/>
      <c r="HZ563" s="141"/>
      <c r="IA563" s="141"/>
      <c r="IB563" s="141"/>
      <c r="IC563" s="141"/>
    </row>
    <row r="564" s="138" customFormat="1" ht="15" customHeight="1" spans="1:237">
      <c r="A564" s="149">
        <v>2079999</v>
      </c>
      <c r="B564" s="151" t="s">
        <v>451</v>
      </c>
      <c r="C564" s="128"/>
      <c r="D564" s="128"/>
      <c r="E564" s="147">
        <f t="shared" si="95"/>
        <v>0</v>
      </c>
      <c r="F564" s="148">
        <f t="shared" si="96"/>
        <v>0</v>
      </c>
      <c r="G564" s="128"/>
      <c r="HV564" s="141"/>
      <c r="HW564" s="141"/>
      <c r="HX564" s="141"/>
      <c r="HY564" s="141"/>
      <c r="HZ564" s="141"/>
      <c r="IA564" s="141"/>
      <c r="IB564" s="141"/>
      <c r="IC564" s="141"/>
    </row>
    <row r="565" s="138" customFormat="1" ht="15" customHeight="1" spans="1:237">
      <c r="A565" s="149">
        <v>208</v>
      </c>
      <c r="B565" s="150" t="s">
        <v>452</v>
      </c>
      <c r="C565" s="132">
        <f t="shared" ref="C565:G565" si="102">C566+C580+C588+C590+C598+C602+C612+C620+C627+C635+C644+C649+C652+C655+C658+C661+C664+C668+C673+C681+C684</f>
        <v>36144</v>
      </c>
      <c r="D565" s="132">
        <f t="shared" si="102"/>
        <v>33177</v>
      </c>
      <c r="E565" s="147">
        <f t="shared" si="95"/>
        <v>-2967</v>
      </c>
      <c r="F565" s="148">
        <f t="shared" si="96"/>
        <v>-8.20883134130146</v>
      </c>
      <c r="G565" s="132">
        <f t="shared" si="102"/>
        <v>53545</v>
      </c>
      <c r="HV565" s="141"/>
      <c r="HW565" s="141"/>
      <c r="HX565" s="141"/>
      <c r="HY565" s="141"/>
      <c r="HZ565" s="141"/>
      <c r="IA565" s="141"/>
      <c r="IB565" s="141"/>
      <c r="IC565" s="141"/>
    </row>
    <row r="566" s="138" customFormat="1" ht="15" customHeight="1" spans="1:237">
      <c r="A566" s="149">
        <v>20801</v>
      </c>
      <c r="B566" s="150" t="s">
        <v>453</v>
      </c>
      <c r="C566" s="132">
        <f t="shared" ref="C566:G566" si="103">SUM(C567:C579)</f>
        <v>2129</v>
      </c>
      <c r="D566" s="132">
        <f t="shared" si="103"/>
        <v>2362</v>
      </c>
      <c r="E566" s="147">
        <f t="shared" si="95"/>
        <v>233</v>
      </c>
      <c r="F566" s="148">
        <f t="shared" si="96"/>
        <v>10.9441052137154</v>
      </c>
      <c r="G566" s="132">
        <f t="shared" si="103"/>
        <v>2362</v>
      </c>
      <c r="HV566" s="141"/>
      <c r="HW566" s="141"/>
      <c r="HX566" s="141"/>
      <c r="HY566" s="141"/>
      <c r="HZ566" s="141"/>
      <c r="IA566" s="141"/>
      <c r="IB566" s="141"/>
      <c r="IC566" s="141"/>
    </row>
    <row r="567" s="138" customFormat="1" ht="15" customHeight="1" spans="1:237">
      <c r="A567" s="149">
        <v>2080101</v>
      </c>
      <c r="B567" s="151" t="s">
        <v>62</v>
      </c>
      <c r="C567" s="128">
        <v>100</v>
      </c>
      <c r="D567" s="128">
        <v>360</v>
      </c>
      <c r="E567" s="147">
        <f t="shared" si="95"/>
        <v>260</v>
      </c>
      <c r="F567" s="148">
        <f t="shared" si="96"/>
        <v>260</v>
      </c>
      <c r="G567" s="128">
        <v>360</v>
      </c>
      <c r="HV567" s="141"/>
      <c r="HW567" s="141"/>
      <c r="HX567" s="141"/>
      <c r="HY567" s="141"/>
      <c r="HZ567" s="141"/>
      <c r="IA567" s="141"/>
      <c r="IB567" s="141"/>
      <c r="IC567" s="141"/>
    </row>
    <row r="568" s="138" customFormat="1" ht="15" customHeight="1" spans="1:237">
      <c r="A568" s="149">
        <v>2080102</v>
      </c>
      <c r="B568" s="151" t="s">
        <v>63</v>
      </c>
      <c r="C568" s="128"/>
      <c r="D568" s="128"/>
      <c r="E568" s="147">
        <f t="shared" si="95"/>
        <v>0</v>
      </c>
      <c r="F568" s="148">
        <f t="shared" si="96"/>
        <v>0</v>
      </c>
      <c r="G568" s="128"/>
      <c r="HV568" s="141"/>
      <c r="HW568" s="141"/>
      <c r="HX568" s="141"/>
      <c r="HY568" s="141"/>
      <c r="HZ568" s="141"/>
      <c r="IA568" s="141"/>
      <c r="IB568" s="141"/>
      <c r="IC568" s="141"/>
    </row>
    <row r="569" s="138" customFormat="1" ht="15" customHeight="1" spans="1:237">
      <c r="A569" s="149">
        <v>2080103</v>
      </c>
      <c r="B569" s="151" t="s">
        <v>64</v>
      </c>
      <c r="C569" s="128">
        <v>28</v>
      </c>
      <c r="D569" s="128"/>
      <c r="E569" s="147">
        <f t="shared" si="95"/>
        <v>-28</v>
      </c>
      <c r="F569" s="148">
        <f t="shared" si="96"/>
        <v>-100</v>
      </c>
      <c r="G569" s="128"/>
      <c r="HV569" s="141"/>
      <c r="HW569" s="141"/>
      <c r="HX569" s="141"/>
      <c r="HY569" s="141"/>
      <c r="HZ569" s="141"/>
      <c r="IA569" s="141"/>
      <c r="IB569" s="141"/>
      <c r="IC569" s="141"/>
    </row>
    <row r="570" s="138" customFormat="1" ht="15" customHeight="1" spans="1:237">
      <c r="A570" s="149">
        <v>2080104</v>
      </c>
      <c r="B570" s="151" t="s">
        <v>454</v>
      </c>
      <c r="C570" s="128"/>
      <c r="D570" s="128"/>
      <c r="E570" s="147">
        <f t="shared" si="95"/>
        <v>0</v>
      </c>
      <c r="F570" s="148">
        <f t="shared" si="96"/>
        <v>0</v>
      </c>
      <c r="G570" s="128"/>
      <c r="HV570" s="141"/>
      <c r="HW570" s="141"/>
      <c r="HX570" s="141"/>
      <c r="HY570" s="141"/>
      <c r="HZ570" s="141"/>
      <c r="IA570" s="141"/>
      <c r="IB570" s="141"/>
      <c r="IC570" s="141"/>
    </row>
    <row r="571" s="138" customFormat="1" ht="15" customHeight="1" spans="1:237">
      <c r="A571" s="149">
        <v>2080105</v>
      </c>
      <c r="B571" s="151" t="s">
        <v>455</v>
      </c>
      <c r="C571" s="128">
        <v>51</v>
      </c>
      <c r="D571" s="128">
        <v>50</v>
      </c>
      <c r="E571" s="147">
        <f t="shared" si="95"/>
        <v>-1</v>
      </c>
      <c r="F571" s="148">
        <f t="shared" si="96"/>
        <v>-1.96078431372549</v>
      </c>
      <c r="G571" s="128">
        <v>50</v>
      </c>
      <c r="HV571" s="141"/>
      <c r="HW571" s="141"/>
      <c r="HX571" s="141"/>
      <c r="HY571" s="141"/>
      <c r="HZ571" s="141"/>
      <c r="IA571" s="141"/>
      <c r="IB571" s="141"/>
      <c r="IC571" s="141"/>
    </row>
    <row r="572" s="138" customFormat="1" ht="15" customHeight="1" spans="1:237">
      <c r="A572" s="149">
        <v>2080106</v>
      </c>
      <c r="B572" s="151" t="s">
        <v>456</v>
      </c>
      <c r="C572" s="128">
        <v>297</v>
      </c>
      <c r="D572" s="128">
        <v>54</v>
      </c>
      <c r="E572" s="147">
        <f t="shared" si="95"/>
        <v>-243</v>
      </c>
      <c r="F572" s="148">
        <f t="shared" si="96"/>
        <v>-81.8181818181818</v>
      </c>
      <c r="G572" s="128">
        <v>54</v>
      </c>
      <c r="HV572" s="141"/>
      <c r="HW572" s="141"/>
      <c r="HX572" s="141"/>
      <c r="HY572" s="141"/>
      <c r="HZ572" s="141"/>
      <c r="IA572" s="141"/>
      <c r="IB572" s="141"/>
      <c r="IC572" s="141"/>
    </row>
    <row r="573" s="138" customFormat="1" ht="15" customHeight="1" spans="1:237">
      <c r="A573" s="149">
        <v>2080107</v>
      </c>
      <c r="B573" s="151" t="s">
        <v>457</v>
      </c>
      <c r="C573" s="128"/>
      <c r="D573" s="128"/>
      <c r="E573" s="147">
        <f t="shared" si="95"/>
        <v>0</v>
      </c>
      <c r="F573" s="148">
        <f t="shared" si="96"/>
        <v>0</v>
      </c>
      <c r="G573" s="128"/>
      <c r="HV573" s="141"/>
      <c r="HW573" s="141"/>
      <c r="HX573" s="141"/>
      <c r="HY573" s="141"/>
      <c r="HZ573" s="141"/>
      <c r="IA573" s="141"/>
      <c r="IB573" s="141"/>
      <c r="IC573" s="141"/>
    </row>
    <row r="574" s="138" customFormat="1" ht="15" customHeight="1" spans="1:237">
      <c r="A574" s="149">
        <v>2080108</v>
      </c>
      <c r="B574" s="151" t="s">
        <v>103</v>
      </c>
      <c r="C574" s="128"/>
      <c r="D574" s="128"/>
      <c r="E574" s="147">
        <f t="shared" si="95"/>
        <v>0</v>
      </c>
      <c r="F574" s="148">
        <f t="shared" si="96"/>
        <v>0</v>
      </c>
      <c r="G574" s="128"/>
      <c r="HV574" s="141"/>
      <c r="HW574" s="141"/>
      <c r="HX574" s="141"/>
      <c r="HY574" s="141"/>
      <c r="HZ574" s="141"/>
      <c r="IA574" s="141"/>
      <c r="IB574" s="141"/>
      <c r="IC574" s="141"/>
    </row>
    <row r="575" s="138" customFormat="1" ht="15" customHeight="1" spans="1:237">
      <c r="A575" s="149">
        <v>2080109</v>
      </c>
      <c r="B575" s="151" t="s">
        <v>458</v>
      </c>
      <c r="C575" s="128">
        <v>36</v>
      </c>
      <c r="D575" s="128">
        <v>46</v>
      </c>
      <c r="E575" s="147">
        <f t="shared" si="95"/>
        <v>10</v>
      </c>
      <c r="F575" s="148">
        <f t="shared" si="96"/>
        <v>27.7777777777778</v>
      </c>
      <c r="G575" s="128">
        <v>46</v>
      </c>
      <c r="HV575" s="141"/>
      <c r="HW575" s="141"/>
      <c r="HX575" s="141"/>
      <c r="HY575" s="141"/>
      <c r="HZ575" s="141"/>
      <c r="IA575" s="141"/>
      <c r="IB575" s="141"/>
      <c r="IC575" s="141"/>
    </row>
    <row r="576" s="138" customFormat="1" ht="15" customHeight="1" spans="1:237">
      <c r="A576" s="149">
        <v>2080110</v>
      </c>
      <c r="B576" s="151" t="s">
        <v>459</v>
      </c>
      <c r="C576" s="128"/>
      <c r="D576" s="128"/>
      <c r="E576" s="147">
        <f t="shared" si="95"/>
        <v>0</v>
      </c>
      <c r="F576" s="148">
        <f t="shared" si="96"/>
        <v>0</v>
      </c>
      <c r="G576" s="128"/>
      <c r="HV576" s="141"/>
      <c r="HW576" s="141"/>
      <c r="HX576" s="141"/>
      <c r="HY576" s="141"/>
      <c r="HZ576" s="141"/>
      <c r="IA576" s="141"/>
      <c r="IB576" s="141"/>
      <c r="IC576" s="141"/>
    </row>
    <row r="577" s="138" customFormat="1" ht="15" customHeight="1" spans="1:237">
      <c r="A577" s="149">
        <v>2080111</v>
      </c>
      <c r="B577" s="151" t="s">
        <v>460</v>
      </c>
      <c r="C577" s="128"/>
      <c r="D577" s="128">
        <v>6</v>
      </c>
      <c r="E577" s="147">
        <f t="shared" si="95"/>
        <v>6</v>
      </c>
      <c r="F577" s="148">
        <f t="shared" si="96"/>
        <v>0</v>
      </c>
      <c r="G577" s="128">
        <v>6</v>
      </c>
      <c r="HV577" s="141"/>
      <c r="HW577" s="141"/>
      <c r="HX577" s="141"/>
      <c r="HY577" s="141"/>
      <c r="HZ577" s="141"/>
      <c r="IA577" s="141"/>
      <c r="IB577" s="141"/>
      <c r="IC577" s="141"/>
    </row>
    <row r="578" s="138" customFormat="1" ht="15" customHeight="1" spans="1:237">
      <c r="A578" s="149">
        <v>2080112</v>
      </c>
      <c r="B578" s="151" t="s">
        <v>461</v>
      </c>
      <c r="C578" s="128"/>
      <c r="D578" s="128"/>
      <c r="E578" s="147">
        <f t="shared" si="95"/>
        <v>0</v>
      </c>
      <c r="F578" s="148">
        <f t="shared" si="96"/>
        <v>0</v>
      </c>
      <c r="G578" s="128"/>
      <c r="HV578" s="141"/>
      <c r="HW578" s="141"/>
      <c r="HX578" s="141"/>
      <c r="HY578" s="141"/>
      <c r="HZ578" s="141"/>
      <c r="IA578" s="141"/>
      <c r="IB578" s="141"/>
      <c r="IC578" s="141"/>
    </row>
    <row r="579" s="138" customFormat="1" ht="15" customHeight="1" spans="1:237">
      <c r="A579" s="149">
        <v>2080199</v>
      </c>
      <c r="B579" s="151" t="s">
        <v>462</v>
      </c>
      <c r="C579" s="128">
        <v>1617</v>
      </c>
      <c r="D579" s="128">
        <v>1846</v>
      </c>
      <c r="E579" s="147">
        <f t="shared" si="95"/>
        <v>229</v>
      </c>
      <c r="F579" s="148">
        <f t="shared" si="96"/>
        <v>14.1620284477427</v>
      </c>
      <c r="G579" s="128">
        <v>1846</v>
      </c>
      <c r="HV579" s="141"/>
      <c r="HW579" s="141"/>
      <c r="HX579" s="141"/>
      <c r="HY579" s="141"/>
      <c r="HZ579" s="141"/>
      <c r="IA579" s="141"/>
      <c r="IB579" s="141"/>
      <c r="IC579" s="141"/>
    </row>
    <row r="580" s="138" customFormat="1" ht="15" customHeight="1" spans="1:237">
      <c r="A580" s="149">
        <v>20802</v>
      </c>
      <c r="B580" s="150" t="s">
        <v>463</v>
      </c>
      <c r="C580" s="132">
        <f t="shared" ref="C580:G580" si="104">SUM(C581:C587)</f>
        <v>161</v>
      </c>
      <c r="D580" s="132">
        <f t="shared" si="104"/>
        <v>135</v>
      </c>
      <c r="E580" s="147">
        <f t="shared" si="95"/>
        <v>-26</v>
      </c>
      <c r="F580" s="148">
        <f t="shared" si="96"/>
        <v>-16.1490683229814</v>
      </c>
      <c r="G580" s="132">
        <f t="shared" si="104"/>
        <v>310</v>
      </c>
      <c r="HV580" s="141"/>
      <c r="HW580" s="141"/>
      <c r="HX580" s="141"/>
      <c r="HY580" s="141"/>
      <c r="HZ580" s="141"/>
      <c r="IA580" s="141"/>
      <c r="IB580" s="141"/>
      <c r="IC580" s="141"/>
    </row>
    <row r="581" s="138" customFormat="1" ht="15" customHeight="1" spans="1:237">
      <c r="A581" s="149">
        <v>2080201</v>
      </c>
      <c r="B581" s="151" t="s">
        <v>62</v>
      </c>
      <c r="C581" s="128">
        <v>96</v>
      </c>
      <c r="D581" s="128">
        <v>75</v>
      </c>
      <c r="E581" s="147">
        <f t="shared" ref="E581:E644" si="105">D581-C581</f>
        <v>-21</v>
      </c>
      <c r="F581" s="148">
        <f t="shared" ref="F581:F644" si="106">IF(C581=0,,E581/C581*100)</f>
        <v>-21.875</v>
      </c>
      <c r="G581" s="128">
        <v>75</v>
      </c>
      <c r="HV581" s="141"/>
      <c r="HW581" s="141"/>
      <c r="HX581" s="141"/>
      <c r="HY581" s="141"/>
      <c r="HZ581" s="141"/>
      <c r="IA581" s="141"/>
      <c r="IB581" s="141"/>
      <c r="IC581" s="141"/>
    </row>
    <row r="582" s="138" customFormat="1" ht="15" customHeight="1" spans="1:237">
      <c r="A582" s="149">
        <v>2080202</v>
      </c>
      <c r="B582" s="151" t="s">
        <v>63</v>
      </c>
      <c r="C582" s="128"/>
      <c r="D582" s="128"/>
      <c r="E582" s="147">
        <f t="shared" si="105"/>
        <v>0</v>
      </c>
      <c r="F582" s="148">
        <f t="shared" si="106"/>
        <v>0</v>
      </c>
      <c r="G582" s="128"/>
      <c r="HV582" s="141"/>
      <c r="HW582" s="141"/>
      <c r="HX582" s="141"/>
      <c r="HY582" s="141"/>
      <c r="HZ582" s="141"/>
      <c r="IA582" s="141"/>
      <c r="IB582" s="141"/>
      <c r="IC582" s="141"/>
    </row>
    <row r="583" s="138" customFormat="1" ht="15" customHeight="1" spans="1:237">
      <c r="A583" s="149">
        <v>2080203</v>
      </c>
      <c r="B583" s="151" t="s">
        <v>64</v>
      </c>
      <c r="C583" s="128"/>
      <c r="D583" s="128"/>
      <c r="E583" s="147">
        <f t="shared" si="105"/>
        <v>0</v>
      </c>
      <c r="F583" s="148">
        <f t="shared" si="106"/>
        <v>0</v>
      </c>
      <c r="G583" s="128"/>
      <c r="HV583" s="141"/>
      <c r="HW583" s="141"/>
      <c r="HX583" s="141"/>
      <c r="HY583" s="141"/>
      <c r="HZ583" s="141"/>
      <c r="IA583" s="141"/>
      <c r="IB583" s="141"/>
      <c r="IC583" s="141"/>
    </row>
    <row r="584" s="138" customFormat="1" ht="15" customHeight="1" spans="1:237">
      <c r="A584" s="149">
        <v>2080206</v>
      </c>
      <c r="B584" s="151" t="s">
        <v>464</v>
      </c>
      <c r="C584" s="128">
        <v>3</v>
      </c>
      <c r="D584" s="128">
        <v>2</v>
      </c>
      <c r="E584" s="147">
        <f t="shared" si="105"/>
        <v>-1</v>
      </c>
      <c r="F584" s="148">
        <f t="shared" si="106"/>
        <v>-33.3333333333333</v>
      </c>
      <c r="G584" s="128">
        <v>2</v>
      </c>
      <c r="HV584" s="141"/>
      <c r="HW584" s="141"/>
      <c r="HX584" s="141"/>
      <c r="HY584" s="141"/>
      <c r="HZ584" s="141"/>
      <c r="IA584" s="141"/>
      <c r="IB584" s="141"/>
      <c r="IC584" s="141"/>
    </row>
    <row r="585" s="138" customFormat="1" ht="15" customHeight="1" spans="1:237">
      <c r="A585" s="149">
        <v>2080207</v>
      </c>
      <c r="B585" s="151" t="s">
        <v>465</v>
      </c>
      <c r="C585" s="128">
        <v>20</v>
      </c>
      <c r="D585" s="128">
        <v>19</v>
      </c>
      <c r="E585" s="147">
        <f t="shared" si="105"/>
        <v>-1</v>
      </c>
      <c r="F585" s="148">
        <f t="shared" si="106"/>
        <v>-5</v>
      </c>
      <c r="G585" s="128">
        <v>29</v>
      </c>
      <c r="HV585" s="141"/>
      <c r="HW585" s="141"/>
      <c r="HX585" s="141"/>
      <c r="HY585" s="141"/>
      <c r="HZ585" s="141"/>
      <c r="IA585" s="141"/>
      <c r="IB585" s="141"/>
      <c r="IC585" s="141"/>
    </row>
    <row r="586" s="138" customFormat="1" ht="15" customHeight="1" spans="1:237">
      <c r="A586" s="149">
        <v>2080208</v>
      </c>
      <c r="B586" s="151" t="s">
        <v>466</v>
      </c>
      <c r="C586" s="128">
        <v>3</v>
      </c>
      <c r="D586" s="128">
        <v>3</v>
      </c>
      <c r="E586" s="147">
        <f t="shared" si="105"/>
        <v>0</v>
      </c>
      <c r="F586" s="148">
        <f t="shared" si="106"/>
        <v>0</v>
      </c>
      <c r="G586" s="128">
        <v>3</v>
      </c>
      <c r="HV586" s="141"/>
      <c r="HW586" s="141"/>
      <c r="HX586" s="141"/>
      <c r="HY586" s="141"/>
      <c r="HZ586" s="141"/>
      <c r="IA586" s="141"/>
      <c r="IB586" s="141"/>
      <c r="IC586" s="141"/>
    </row>
    <row r="587" s="138" customFormat="1" ht="15" customHeight="1" spans="1:237">
      <c r="A587" s="149">
        <v>2080299</v>
      </c>
      <c r="B587" s="151" t="s">
        <v>467</v>
      </c>
      <c r="C587" s="128">
        <v>39</v>
      </c>
      <c r="D587" s="128">
        <v>36</v>
      </c>
      <c r="E587" s="147">
        <f t="shared" si="105"/>
        <v>-3</v>
      </c>
      <c r="F587" s="148">
        <f t="shared" si="106"/>
        <v>-7.69230769230769</v>
      </c>
      <c r="G587" s="128">
        <v>201</v>
      </c>
      <c r="HV587" s="141"/>
      <c r="HW587" s="141"/>
      <c r="HX587" s="141"/>
      <c r="HY587" s="141"/>
      <c r="HZ587" s="141"/>
      <c r="IA587" s="141"/>
      <c r="IB587" s="141"/>
      <c r="IC587" s="141"/>
    </row>
    <row r="588" s="138" customFormat="1" ht="15" customHeight="1" spans="1:237">
      <c r="A588" s="149">
        <v>20804</v>
      </c>
      <c r="B588" s="150" t="s">
        <v>468</v>
      </c>
      <c r="C588" s="132">
        <f t="shared" ref="C588:G588" si="107">SUM(C589)</f>
        <v>0</v>
      </c>
      <c r="D588" s="132">
        <f t="shared" si="107"/>
        <v>0</v>
      </c>
      <c r="E588" s="147">
        <f t="shared" si="105"/>
        <v>0</v>
      </c>
      <c r="F588" s="148">
        <f t="shared" si="106"/>
        <v>0</v>
      </c>
      <c r="G588" s="132">
        <f t="shared" si="107"/>
        <v>0</v>
      </c>
      <c r="HV588" s="141"/>
      <c r="HW588" s="141"/>
      <c r="HX588" s="141"/>
      <c r="HY588" s="141"/>
      <c r="HZ588" s="141"/>
      <c r="IA588" s="141"/>
      <c r="IB588" s="141"/>
      <c r="IC588" s="141"/>
    </row>
    <row r="589" s="138" customFormat="1" ht="15" customHeight="1" spans="1:237">
      <c r="A589" s="149">
        <v>2080402</v>
      </c>
      <c r="B589" s="151" t="s">
        <v>469</v>
      </c>
      <c r="C589" s="128"/>
      <c r="D589" s="128"/>
      <c r="E589" s="147">
        <f t="shared" si="105"/>
        <v>0</v>
      </c>
      <c r="F589" s="148">
        <f t="shared" si="106"/>
        <v>0</v>
      </c>
      <c r="G589" s="128"/>
      <c r="HV589" s="141"/>
      <c r="HW589" s="141"/>
      <c r="HX589" s="141"/>
      <c r="HY589" s="141"/>
      <c r="HZ589" s="141"/>
      <c r="IA589" s="141"/>
      <c r="IB589" s="141"/>
      <c r="IC589" s="141"/>
    </row>
    <row r="590" s="138" customFormat="1" ht="15" customHeight="1" spans="1:237">
      <c r="A590" s="149">
        <v>20805</v>
      </c>
      <c r="B590" s="150" t="s">
        <v>470</v>
      </c>
      <c r="C590" s="132">
        <f t="shared" ref="C590:G590" si="108">SUM(C591:C597)</f>
        <v>21519</v>
      </c>
      <c r="D590" s="132">
        <f t="shared" si="108"/>
        <v>25106</v>
      </c>
      <c r="E590" s="147">
        <f t="shared" si="105"/>
        <v>3587</v>
      </c>
      <c r="F590" s="148">
        <f t="shared" si="106"/>
        <v>16.6689901947117</v>
      </c>
      <c r="G590" s="132">
        <f t="shared" si="108"/>
        <v>28022</v>
      </c>
      <c r="HV590" s="141"/>
      <c r="HW590" s="141"/>
      <c r="HX590" s="141"/>
      <c r="HY590" s="141"/>
      <c r="HZ590" s="141"/>
      <c r="IA590" s="141"/>
      <c r="IB590" s="141"/>
      <c r="IC590" s="141"/>
    </row>
    <row r="591" s="138" customFormat="1" ht="15" customHeight="1" spans="1:237">
      <c r="A591" s="149">
        <v>2080501</v>
      </c>
      <c r="B591" s="151" t="s">
        <v>471</v>
      </c>
      <c r="C591" s="128">
        <v>656</v>
      </c>
      <c r="D591" s="128">
        <v>575</v>
      </c>
      <c r="E591" s="147">
        <f t="shared" si="105"/>
        <v>-81</v>
      </c>
      <c r="F591" s="148">
        <f t="shared" si="106"/>
        <v>-12.3475609756098</v>
      </c>
      <c r="G591" s="128">
        <v>575</v>
      </c>
      <c r="HV591" s="141"/>
      <c r="HW591" s="141"/>
      <c r="HX591" s="141"/>
      <c r="HY591" s="141"/>
      <c r="HZ591" s="141"/>
      <c r="IA591" s="141"/>
      <c r="IB591" s="141"/>
      <c r="IC591" s="141"/>
    </row>
    <row r="592" s="138" customFormat="1" ht="15" customHeight="1" spans="1:237">
      <c r="A592" s="149">
        <v>2080502</v>
      </c>
      <c r="B592" s="151" t="s">
        <v>472</v>
      </c>
      <c r="C592" s="128">
        <v>18</v>
      </c>
      <c r="D592" s="128"/>
      <c r="E592" s="147">
        <f t="shared" si="105"/>
        <v>-18</v>
      </c>
      <c r="F592" s="148">
        <f t="shared" si="106"/>
        <v>-100</v>
      </c>
      <c r="G592" s="128"/>
      <c r="HV592" s="141"/>
      <c r="HW592" s="141"/>
      <c r="HX592" s="141"/>
      <c r="HY592" s="141"/>
      <c r="HZ592" s="141"/>
      <c r="IA592" s="141"/>
      <c r="IB592" s="141"/>
      <c r="IC592" s="141"/>
    </row>
    <row r="593" s="138" customFormat="1" ht="15" customHeight="1" spans="1:237">
      <c r="A593" s="149">
        <v>2080503</v>
      </c>
      <c r="B593" s="151" t="s">
        <v>473</v>
      </c>
      <c r="C593" s="128">
        <v>22</v>
      </c>
      <c r="D593" s="128">
        <v>40</v>
      </c>
      <c r="E593" s="147">
        <f t="shared" si="105"/>
        <v>18</v>
      </c>
      <c r="F593" s="148">
        <f t="shared" si="106"/>
        <v>81.8181818181818</v>
      </c>
      <c r="G593" s="128">
        <v>40</v>
      </c>
      <c r="HV593" s="141"/>
      <c r="HW593" s="141"/>
      <c r="HX593" s="141"/>
      <c r="HY593" s="141"/>
      <c r="HZ593" s="141"/>
      <c r="IA593" s="141"/>
      <c r="IB593" s="141"/>
      <c r="IC593" s="141"/>
    </row>
    <row r="594" s="138" customFormat="1" ht="15" customHeight="1" spans="1:237">
      <c r="A594" s="149">
        <v>2080505</v>
      </c>
      <c r="B594" s="151" t="s">
        <v>474</v>
      </c>
      <c r="C594" s="128">
        <v>5542</v>
      </c>
      <c r="D594" s="128">
        <v>6651</v>
      </c>
      <c r="E594" s="147">
        <f t="shared" si="105"/>
        <v>1109</v>
      </c>
      <c r="F594" s="148">
        <f t="shared" si="106"/>
        <v>20.0108264164562</v>
      </c>
      <c r="G594" s="128">
        <v>6651</v>
      </c>
      <c r="HV594" s="141"/>
      <c r="HW594" s="141"/>
      <c r="HX594" s="141"/>
      <c r="HY594" s="141"/>
      <c r="HZ594" s="141"/>
      <c r="IA594" s="141"/>
      <c r="IB594" s="141"/>
      <c r="IC594" s="141"/>
    </row>
    <row r="595" s="138" customFormat="1" ht="15" customHeight="1" spans="1:237">
      <c r="A595" s="149">
        <v>2080506</v>
      </c>
      <c r="B595" s="151" t="s">
        <v>475</v>
      </c>
      <c r="C595" s="128">
        <v>65</v>
      </c>
      <c r="D595" s="128">
        <v>54</v>
      </c>
      <c r="E595" s="147">
        <f t="shared" si="105"/>
        <v>-11</v>
      </c>
      <c r="F595" s="148">
        <f t="shared" si="106"/>
        <v>-16.9230769230769</v>
      </c>
      <c r="G595" s="128">
        <v>54</v>
      </c>
      <c r="HV595" s="141"/>
      <c r="HW595" s="141"/>
      <c r="HX595" s="141"/>
      <c r="HY595" s="141"/>
      <c r="HZ595" s="141"/>
      <c r="IA595" s="141"/>
      <c r="IB595" s="141"/>
      <c r="IC595" s="141"/>
    </row>
    <row r="596" s="138" customFormat="1" ht="15" customHeight="1" spans="1:237">
      <c r="A596" s="149">
        <v>2080507</v>
      </c>
      <c r="B596" s="151" t="s">
        <v>476</v>
      </c>
      <c r="C596" s="128">
        <v>15216</v>
      </c>
      <c r="D596" s="128">
        <v>17783</v>
      </c>
      <c r="E596" s="147">
        <f t="shared" si="105"/>
        <v>2567</v>
      </c>
      <c r="F596" s="148">
        <f t="shared" si="106"/>
        <v>16.8703995793901</v>
      </c>
      <c r="G596" s="128">
        <v>20699</v>
      </c>
      <c r="HV596" s="141"/>
      <c r="HW596" s="141"/>
      <c r="HX596" s="141"/>
      <c r="HY596" s="141"/>
      <c r="HZ596" s="141"/>
      <c r="IA596" s="141"/>
      <c r="IB596" s="141"/>
      <c r="IC596" s="141"/>
    </row>
    <row r="597" s="138" customFormat="1" ht="15" customHeight="1" spans="1:237">
      <c r="A597" s="149">
        <v>2080599</v>
      </c>
      <c r="B597" s="151" t="s">
        <v>477</v>
      </c>
      <c r="C597" s="128"/>
      <c r="D597" s="128">
        <v>3</v>
      </c>
      <c r="E597" s="147">
        <f t="shared" si="105"/>
        <v>3</v>
      </c>
      <c r="F597" s="148">
        <f t="shared" si="106"/>
        <v>0</v>
      </c>
      <c r="G597" s="128">
        <v>3</v>
      </c>
      <c r="HV597" s="141"/>
      <c r="HW597" s="141"/>
      <c r="HX597" s="141"/>
      <c r="HY597" s="141"/>
      <c r="HZ597" s="141"/>
      <c r="IA597" s="141"/>
      <c r="IB597" s="141"/>
      <c r="IC597" s="141"/>
    </row>
    <row r="598" s="138" customFormat="1" ht="15" customHeight="1" spans="1:237">
      <c r="A598" s="149">
        <v>20806</v>
      </c>
      <c r="B598" s="150" t="s">
        <v>478</v>
      </c>
      <c r="C598" s="132">
        <f t="shared" ref="C598:G598" si="109">SUM(C599:C601)</f>
        <v>4</v>
      </c>
      <c r="D598" s="132">
        <f t="shared" si="109"/>
        <v>367</v>
      </c>
      <c r="E598" s="147">
        <f t="shared" si="105"/>
        <v>363</v>
      </c>
      <c r="F598" s="148">
        <f t="shared" si="106"/>
        <v>9075</v>
      </c>
      <c r="G598" s="132">
        <f t="shared" si="109"/>
        <v>367</v>
      </c>
      <c r="HV598" s="141"/>
      <c r="HW598" s="141"/>
      <c r="HX598" s="141"/>
      <c r="HY598" s="141"/>
      <c r="HZ598" s="141"/>
      <c r="IA598" s="141"/>
      <c r="IB598" s="141"/>
      <c r="IC598" s="141"/>
    </row>
    <row r="599" s="138" customFormat="1" ht="15" customHeight="1" spans="1:237">
      <c r="A599" s="149">
        <v>2080601</v>
      </c>
      <c r="B599" s="151" t="s">
        <v>479</v>
      </c>
      <c r="C599" s="128">
        <v>4</v>
      </c>
      <c r="D599" s="128">
        <v>367</v>
      </c>
      <c r="E599" s="147">
        <f t="shared" si="105"/>
        <v>363</v>
      </c>
      <c r="F599" s="148">
        <f t="shared" si="106"/>
        <v>9075</v>
      </c>
      <c r="G599" s="128">
        <v>367</v>
      </c>
      <c r="HV599" s="141"/>
      <c r="HW599" s="141"/>
      <c r="HX599" s="141"/>
      <c r="HY599" s="141"/>
      <c r="HZ599" s="141"/>
      <c r="IA599" s="141"/>
      <c r="IB599" s="141"/>
      <c r="IC599" s="141"/>
    </row>
    <row r="600" s="138" customFormat="1" ht="15" customHeight="1" spans="1:237">
      <c r="A600" s="149">
        <v>2080602</v>
      </c>
      <c r="B600" s="151" t="s">
        <v>480</v>
      </c>
      <c r="C600" s="128"/>
      <c r="D600" s="128"/>
      <c r="E600" s="147">
        <f t="shared" si="105"/>
        <v>0</v>
      </c>
      <c r="F600" s="148">
        <f t="shared" si="106"/>
        <v>0</v>
      </c>
      <c r="G600" s="128"/>
      <c r="HV600" s="141"/>
      <c r="HW600" s="141"/>
      <c r="HX600" s="141"/>
      <c r="HY600" s="141"/>
      <c r="HZ600" s="141"/>
      <c r="IA600" s="141"/>
      <c r="IB600" s="141"/>
      <c r="IC600" s="141"/>
    </row>
    <row r="601" s="138" customFormat="1" ht="15" customHeight="1" spans="1:237">
      <c r="A601" s="149">
        <v>2080699</v>
      </c>
      <c r="B601" s="151" t="s">
        <v>481</v>
      </c>
      <c r="C601" s="128"/>
      <c r="D601" s="128"/>
      <c r="E601" s="147">
        <f t="shared" si="105"/>
        <v>0</v>
      </c>
      <c r="F601" s="148">
        <f t="shared" si="106"/>
        <v>0</v>
      </c>
      <c r="G601" s="128"/>
      <c r="HV601" s="141"/>
      <c r="HW601" s="141"/>
      <c r="HX601" s="141"/>
      <c r="HY601" s="141"/>
      <c r="HZ601" s="141"/>
      <c r="IA601" s="141"/>
      <c r="IB601" s="141"/>
      <c r="IC601" s="141"/>
    </row>
    <row r="602" s="138" customFormat="1" ht="15" customHeight="1" spans="1:237">
      <c r="A602" s="149">
        <v>20807</v>
      </c>
      <c r="B602" s="150" t="s">
        <v>482</v>
      </c>
      <c r="C602" s="132">
        <f t="shared" ref="C602:G602" si="110">SUM(C603:C611)</f>
        <v>0</v>
      </c>
      <c r="D602" s="132">
        <f t="shared" si="110"/>
        <v>0</v>
      </c>
      <c r="E602" s="147">
        <f t="shared" si="105"/>
        <v>0</v>
      </c>
      <c r="F602" s="148">
        <f t="shared" si="106"/>
        <v>0</v>
      </c>
      <c r="G602" s="132">
        <f t="shared" si="110"/>
        <v>2955</v>
      </c>
      <c r="HV602" s="141"/>
      <c r="HW602" s="141"/>
      <c r="HX602" s="141"/>
      <c r="HY602" s="141"/>
      <c r="HZ602" s="141"/>
      <c r="IA602" s="141"/>
      <c r="IB602" s="141"/>
      <c r="IC602" s="141"/>
    </row>
    <row r="603" s="138" customFormat="1" ht="15" customHeight="1" spans="1:237">
      <c r="A603" s="149">
        <v>2080701</v>
      </c>
      <c r="B603" s="151" t="s">
        <v>483</v>
      </c>
      <c r="C603" s="128"/>
      <c r="D603" s="128"/>
      <c r="E603" s="147">
        <f t="shared" si="105"/>
        <v>0</v>
      </c>
      <c r="F603" s="148">
        <f t="shared" si="106"/>
        <v>0</v>
      </c>
      <c r="G603" s="128">
        <v>100</v>
      </c>
      <c r="HV603" s="141"/>
      <c r="HW603" s="141"/>
      <c r="HX603" s="141"/>
      <c r="HY603" s="141"/>
      <c r="HZ603" s="141"/>
      <c r="IA603" s="141"/>
      <c r="IB603" s="141"/>
      <c r="IC603" s="141"/>
    </row>
    <row r="604" s="138" customFormat="1" ht="15" customHeight="1" spans="1:237">
      <c r="A604" s="149">
        <v>2080702</v>
      </c>
      <c r="B604" s="151" t="s">
        <v>484</v>
      </c>
      <c r="C604" s="128"/>
      <c r="D604" s="128"/>
      <c r="E604" s="147">
        <f t="shared" si="105"/>
        <v>0</v>
      </c>
      <c r="F604" s="148">
        <f t="shared" si="106"/>
        <v>0</v>
      </c>
      <c r="G604" s="128"/>
      <c r="HV604" s="141"/>
      <c r="HW604" s="141"/>
      <c r="HX604" s="141"/>
      <c r="HY604" s="141"/>
      <c r="HZ604" s="141"/>
      <c r="IA604" s="141"/>
      <c r="IB604" s="141"/>
      <c r="IC604" s="141"/>
    </row>
    <row r="605" s="138" customFormat="1" ht="15" customHeight="1" spans="1:237">
      <c r="A605" s="149">
        <v>2080704</v>
      </c>
      <c r="B605" s="151" t="s">
        <v>485</v>
      </c>
      <c r="C605" s="128"/>
      <c r="D605" s="128"/>
      <c r="E605" s="147">
        <f t="shared" si="105"/>
        <v>0</v>
      </c>
      <c r="F605" s="148">
        <f t="shared" si="106"/>
        <v>0</v>
      </c>
      <c r="G605" s="128">
        <v>1120</v>
      </c>
      <c r="HV605" s="141"/>
      <c r="HW605" s="141"/>
      <c r="HX605" s="141"/>
      <c r="HY605" s="141"/>
      <c r="HZ605" s="141"/>
      <c r="IA605" s="141"/>
      <c r="IB605" s="141"/>
      <c r="IC605" s="141"/>
    </row>
    <row r="606" s="138" customFormat="1" ht="15" customHeight="1" spans="1:237">
      <c r="A606" s="149">
        <v>2080705</v>
      </c>
      <c r="B606" s="151" t="s">
        <v>486</v>
      </c>
      <c r="C606" s="128"/>
      <c r="D606" s="128"/>
      <c r="E606" s="147">
        <f t="shared" si="105"/>
        <v>0</v>
      </c>
      <c r="F606" s="148">
        <f t="shared" si="106"/>
        <v>0</v>
      </c>
      <c r="G606" s="128">
        <v>1695</v>
      </c>
      <c r="HV606" s="141"/>
      <c r="HW606" s="141"/>
      <c r="HX606" s="141"/>
      <c r="HY606" s="141"/>
      <c r="HZ606" s="141"/>
      <c r="IA606" s="141"/>
      <c r="IB606" s="141"/>
      <c r="IC606" s="141"/>
    </row>
    <row r="607" s="138" customFormat="1" ht="15" customHeight="1" spans="1:237">
      <c r="A607" s="149">
        <v>2080709</v>
      </c>
      <c r="B607" s="151" t="s">
        <v>487</v>
      </c>
      <c r="C607" s="128"/>
      <c r="D607" s="128"/>
      <c r="E607" s="147">
        <f t="shared" si="105"/>
        <v>0</v>
      </c>
      <c r="F607" s="148">
        <f t="shared" si="106"/>
        <v>0</v>
      </c>
      <c r="G607" s="128"/>
      <c r="HV607" s="141"/>
      <c r="HW607" s="141"/>
      <c r="HX607" s="141"/>
      <c r="HY607" s="141"/>
      <c r="HZ607" s="141"/>
      <c r="IA607" s="141"/>
      <c r="IB607" s="141"/>
      <c r="IC607" s="141"/>
    </row>
    <row r="608" s="138" customFormat="1" ht="15" customHeight="1" spans="1:237">
      <c r="A608" s="149">
        <v>2080711</v>
      </c>
      <c r="B608" s="151" t="s">
        <v>488</v>
      </c>
      <c r="C608" s="128"/>
      <c r="D608" s="128"/>
      <c r="E608" s="147">
        <f t="shared" si="105"/>
        <v>0</v>
      </c>
      <c r="F608" s="148">
        <f t="shared" si="106"/>
        <v>0</v>
      </c>
      <c r="G608" s="128"/>
      <c r="HV608" s="141"/>
      <c r="HW608" s="141"/>
      <c r="HX608" s="141"/>
      <c r="HY608" s="141"/>
      <c r="HZ608" s="141"/>
      <c r="IA608" s="141"/>
      <c r="IB608" s="141"/>
      <c r="IC608" s="141"/>
    </row>
    <row r="609" s="138" customFormat="1" ht="15" customHeight="1" spans="1:237">
      <c r="A609" s="149">
        <v>2080712</v>
      </c>
      <c r="B609" s="151" t="s">
        <v>489</v>
      </c>
      <c r="C609" s="128"/>
      <c r="D609" s="128"/>
      <c r="E609" s="147">
        <f t="shared" si="105"/>
        <v>0</v>
      </c>
      <c r="F609" s="148">
        <f t="shared" si="106"/>
        <v>0</v>
      </c>
      <c r="G609" s="128"/>
      <c r="HV609" s="141"/>
      <c r="HW609" s="141"/>
      <c r="HX609" s="141"/>
      <c r="HY609" s="141"/>
      <c r="HZ609" s="141"/>
      <c r="IA609" s="141"/>
      <c r="IB609" s="141"/>
      <c r="IC609" s="141"/>
    </row>
    <row r="610" s="138" customFormat="1" ht="15" customHeight="1" spans="1:237">
      <c r="A610" s="149">
        <v>2080713</v>
      </c>
      <c r="B610" s="151" t="s">
        <v>490</v>
      </c>
      <c r="C610" s="128"/>
      <c r="D610" s="128"/>
      <c r="E610" s="147">
        <f t="shared" si="105"/>
        <v>0</v>
      </c>
      <c r="F610" s="148">
        <f t="shared" si="106"/>
        <v>0</v>
      </c>
      <c r="G610" s="128">
        <v>40</v>
      </c>
      <c r="HV610" s="141"/>
      <c r="HW610" s="141"/>
      <c r="HX610" s="141"/>
      <c r="HY610" s="141"/>
      <c r="HZ610" s="141"/>
      <c r="IA610" s="141"/>
      <c r="IB610" s="141"/>
      <c r="IC610" s="141"/>
    </row>
    <row r="611" s="138" customFormat="1" ht="15" customHeight="1" spans="1:237">
      <c r="A611" s="149">
        <v>2080799</v>
      </c>
      <c r="B611" s="151" t="s">
        <v>491</v>
      </c>
      <c r="C611" s="128"/>
      <c r="D611" s="128"/>
      <c r="E611" s="147">
        <f t="shared" si="105"/>
        <v>0</v>
      </c>
      <c r="F611" s="148">
        <f t="shared" si="106"/>
        <v>0</v>
      </c>
      <c r="G611" s="128"/>
      <c r="HV611" s="141"/>
      <c r="HW611" s="141"/>
      <c r="HX611" s="141"/>
      <c r="HY611" s="141"/>
      <c r="HZ611" s="141"/>
      <c r="IA611" s="141"/>
      <c r="IB611" s="141"/>
      <c r="IC611" s="141"/>
    </row>
    <row r="612" s="138" customFormat="1" ht="15" customHeight="1" spans="1:237">
      <c r="A612" s="149">
        <v>20808</v>
      </c>
      <c r="B612" s="150" t="s">
        <v>492</v>
      </c>
      <c r="C612" s="132">
        <f t="shared" ref="C612:G612" si="111">SUM(C613:C619)</f>
        <v>1024</v>
      </c>
      <c r="D612" s="132">
        <f t="shared" si="111"/>
        <v>1500</v>
      </c>
      <c r="E612" s="147">
        <f t="shared" si="105"/>
        <v>476</v>
      </c>
      <c r="F612" s="148">
        <f t="shared" si="106"/>
        <v>46.484375</v>
      </c>
      <c r="G612" s="132">
        <f t="shared" si="111"/>
        <v>2662</v>
      </c>
      <c r="HV612" s="141"/>
      <c r="HW612" s="141"/>
      <c r="HX612" s="141"/>
      <c r="HY612" s="141"/>
      <c r="HZ612" s="141"/>
      <c r="IA612" s="141"/>
      <c r="IB612" s="141"/>
      <c r="IC612" s="141"/>
    </row>
    <row r="613" s="138" customFormat="1" ht="15" customHeight="1" spans="1:237">
      <c r="A613" s="149">
        <v>2080801</v>
      </c>
      <c r="B613" s="151" t="s">
        <v>493</v>
      </c>
      <c r="C613" s="128">
        <v>15</v>
      </c>
      <c r="D613" s="128"/>
      <c r="E613" s="147">
        <f t="shared" si="105"/>
        <v>-15</v>
      </c>
      <c r="F613" s="148">
        <f t="shared" si="106"/>
        <v>-100</v>
      </c>
      <c r="G613" s="128">
        <v>33</v>
      </c>
      <c r="HV613" s="141"/>
      <c r="HW613" s="141"/>
      <c r="HX613" s="141"/>
      <c r="HY613" s="141"/>
      <c r="HZ613" s="141"/>
      <c r="IA613" s="141"/>
      <c r="IB613" s="141"/>
      <c r="IC613" s="141"/>
    </row>
    <row r="614" s="138" customFormat="1" ht="15" customHeight="1" spans="1:237">
      <c r="A614" s="149">
        <v>2080802</v>
      </c>
      <c r="B614" s="151" t="s">
        <v>494</v>
      </c>
      <c r="C614" s="128">
        <v>87</v>
      </c>
      <c r="D614" s="128">
        <v>12</v>
      </c>
      <c r="E614" s="147">
        <f t="shared" si="105"/>
        <v>-75</v>
      </c>
      <c r="F614" s="148">
        <f t="shared" si="106"/>
        <v>-86.2068965517241</v>
      </c>
      <c r="G614" s="128">
        <v>530</v>
      </c>
      <c r="HV614" s="141"/>
      <c r="HW614" s="141"/>
      <c r="HX614" s="141"/>
      <c r="HY614" s="141"/>
      <c r="HZ614" s="141"/>
      <c r="IA614" s="141"/>
      <c r="IB614" s="141"/>
      <c r="IC614" s="141"/>
    </row>
    <row r="615" s="138" customFormat="1" ht="15" customHeight="1" spans="1:237">
      <c r="A615" s="149">
        <v>2080803</v>
      </c>
      <c r="B615" s="151" t="s">
        <v>495</v>
      </c>
      <c r="C615" s="128">
        <v>276</v>
      </c>
      <c r="D615" s="128">
        <v>152</v>
      </c>
      <c r="E615" s="147">
        <f t="shared" si="105"/>
        <v>-124</v>
      </c>
      <c r="F615" s="148">
        <f t="shared" si="106"/>
        <v>-44.9275362318841</v>
      </c>
      <c r="G615" s="128">
        <v>353</v>
      </c>
      <c r="HV615" s="141"/>
      <c r="HW615" s="141"/>
      <c r="HX615" s="141"/>
      <c r="HY615" s="141"/>
      <c r="HZ615" s="141"/>
      <c r="IA615" s="141"/>
      <c r="IB615" s="141"/>
      <c r="IC615" s="141"/>
    </row>
    <row r="616" s="138" customFormat="1" ht="15" customHeight="1" spans="1:237">
      <c r="A616" s="149">
        <v>2080804</v>
      </c>
      <c r="B616" s="151" t="s">
        <v>496</v>
      </c>
      <c r="C616" s="128">
        <v>31</v>
      </c>
      <c r="D616" s="128">
        <v>25</v>
      </c>
      <c r="E616" s="147">
        <f t="shared" si="105"/>
        <v>-6</v>
      </c>
      <c r="F616" s="148">
        <f t="shared" si="106"/>
        <v>-19.3548387096774</v>
      </c>
      <c r="G616" s="128">
        <v>25</v>
      </c>
      <c r="HV616" s="141"/>
      <c r="HW616" s="141"/>
      <c r="HX616" s="141"/>
      <c r="HY616" s="141"/>
      <c r="HZ616" s="141"/>
      <c r="IA616" s="141"/>
      <c r="IB616" s="141"/>
      <c r="IC616" s="141"/>
    </row>
    <row r="617" s="138" customFormat="1" ht="15" customHeight="1" spans="1:237">
      <c r="A617" s="149">
        <v>2080805</v>
      </c>
      <c r="B617" s="151" t="s">
        <v>497</v>
      </c>
      <c r="C617" s="128">
        <v>158</v>
      </c>
      <c r="D617" s="128">
        <v>452</v>
      </c>
      <c r="E617" s="147">
        <f t="shared" si="105"/>
        <v>294</v>
      </c>
      <c r="F617" s="148">
        <f t="shared" si="106"/>
        <v>186.075949367089</v>
      </c>
      <c r="G617" s="128">
        <v>485</v>
      </c>
      <c r="HV617" s="141"/>
      <c r="HW617" s="141"/>
      <c r="HX617" s="141"/>
      <c r="HY617" s="141"/>
      <c r="HZ617" s="141"/>
      <c r="IA617" s="141"/>
      <c r="IB617" s="141"/>
      <c r="IC617" s="141"/>
    </row>
    <row r="618" s="138" customFormat="1" ht="15" customHeight="1" spans="1:237">
      <c r="A618" s="149">
        <v>2080806</v>
      </c>
      <c r="B618" s="151" t="s">
        <v>498</v>
      </c>
      <c r="C618" s="128">
        <v>77</v>
      </c>
      <c r="D618" s="128"/>
      <c r="E618" s="147">
        <f t="shared" si="105"/>
        <v>-77</v>
      </c>
      <c r="F618" s="148">
        <f t="shared" si="106"/>
        <v>-100</v>
      </c>
      <c r="G618" s="128">
        <v>295</v>
      </c>
      <c r="HV618" s="141"/>
      <c r="HW618" s="141"/>
      <c r="HX618" s="141"/>
      <c r="HY618" s="141"/>
      <c r="HZ618" s="141"/>
      <c r="IA618" s="141"/>
      <c r="IB618" s="141"/>
      <c r="IC618" s="141"/>
    </row>
    <row r="619" s="138" customFormat="1" ht="15" customHeight="1" spans="1:237">
      <c r="A619" s="149">
        <v>2080899</v>
      </c>
      <c r="B619" s="151" t="s">
        <v>499</v>
      </c>
      <c r="C619" s="128">
        <v>380</v>
      </c>
      <c r="D619" s="128">
        <v>859</v>
      </c>
      <c r="E619" s="147">
        <f t="shared" si="105"/>
        <v>479</v>
      </c>
      <c r="F619" s="148">
        <f t="shared" si="106"/>
        <v>126.052631578947</v>
      </c>
      <c r="G619" s="128">
        <v>941</v>
      </c>
      <c r="HV619" s="141"/>
      <c r="HW619" s="141"/>
      <c r="HX619" s="141"/>
      <c r="HY619" s="141"/>
      <c r="HZ619" s="141"/>
      <c r="IA619" s="141"/>
      <c r="IB619" s="141"/>
      <c r="IC619" s="141"/>
    </row>
    <row r="620" s="138" customFormat="1" ht="15" customHeight="1" spans="1:237">
      <c r="A620" s="149">
        <v>20809</v>
      </c>
      <c r="B620" s="150" t="s">
        <v>500</v>
      </c>
      <c r="C620" s="132">
        <f t="shared" ref="C620:G620" si="112">SUM(C621:C626)</f>
        <v>175</v>
      </c>
      <c r="D620" s="132">
        <f t="shared" si="112"/>
        <v>106</v>
      </c>
      <c r="E620" s="147">
        <f t="shared" si="105"/>
        <v>-69</v>
      </c>
      <c r="F620" s="148">
        <f t="shared" si="106"/>
        <v>-39.4285714285714</v>
      </c>
      <c r="G620" s="132">
        <f t="shared" si="112"/>
        <v>540</v>
      </c>
      <c r="HV620" s="141"/>
      <c r="HW620" s="141"/>
      <c r="HX620" s="141"/>
      <c r="HY620" s="141"/>
      <c r="HZ620" s="141"/>
      <c r="IA620" s="141"/>
      <c r="IB620" s="141"/>
      <c r="IC620" s="141"/>
    </row>
    <row r="621" s="138" customFormat="1" ht="15" customHeight="1" spans="1:237">
      <c r="A621" s="149">
        <v>2080901</v>
      </c>
      <c r="B621" s="151" t="s">
        <v>501</v>
      </c>
      <c r="C621" s="128">
        <v>108</v>
      </c>
      <c r="D621" s="128"/>
      <c r="E621" s="147">
        <f t="shared" si="105"/>
        <v>-108</v>
      </c>
      <c r="F621" s="148">
        <f t="shared" si="106"/>
        <v>-100</v>
      </c>
      <c r="G621" s="128">
        <v>46</v>
      </c>
      <c r="HV621" s="141"/>
      <c r="HW621" s="141"/>
      <c r="HX621" s="141"/>
      <c r="HY621" s="141"/>
      <c r="HZ621" s="141"/>
      <c r="IA621" s="141"/>
      <c r="IB621" s="141"/>
      <c r="IC621" s="141"/>
    </row>
    <row r="622" s="138" customFormat="1" ht="15" customHeight="1" spans="1:237">
      <c r="A622" s="149">
        <v>2080902</v>
      </c>
      <c r="B622" s="151" t="s">
        <v>502</v>
      </c>
      <c r="C622" s="128"/>
      <c r="D622" s="128"/>
      <c r="E622" s="147">
        <f t="shared" si="105"/>
        <v>0</v>
      </c>
      <c r="F622" s="148">
        <f t="shared" si="106"/>
        <v>0</v>
      </c>
      <c r="G622" s="128"/>
      <c r="HV622" s="141"/>
      <c r="HW622" s="141"/>
      <c r="HX622" s="141"/>
      <c r="HY622" s="141"/>
      <c r="HZ622" s="141"/>
      <c r="IA622" s="141"/>
      <c r="IB622" s="141"/>
      <c r="IC622" s="141"/>
    </row>
    <row r="623" s="138" customFormat="1" ht="15" customHeight="1" spans="1:237">
      <c r="A623" s="149">
        <v>2080903</v>
      </c>
      <c r="B623" s="151" t="s">
        <v>503</v>
      </c>
      <c r="C623" s="128"/>
      <c r="D623" s="128"/>
      <c r="E623" s="147">
        <f t="shared" si="105"/>
        <v>0</v>
      </c>
      <c r="F623" s="148">
        <f t="shared" si="106"/>
        <v>0</v>
      </c>
      <c r="G623" s="128"/>
      <c r="HV623" s="141"/>
      <c r="HW623" s="141"/>
      <c r="HX623" s="141"/>
      <c r="HY623" s="141"/>
      <c r="HZ623" s="141"/>
      <c r="IA623" s="141"/>
      <c r="IB623" s="141"/>
      <c r="IC623" s="141"/>
    </row>
    <row r="624" s="138" customFormat="1" ht="15" customHeight="1" spans="1:237">
      <c r="A624" s="149">
        <v>2080904</v>
      </c>
      <c r="B624" s="151" t="s">
        <v>504</v>
      </c>
      <c r="C624" s="128"/>
      <c r="D624" s="128"/>
      <c r="E624" s="147">
        <f t="shared" si="105"/>
        <v>0</v>
      </c>
      <c r="F624" s="148">
        <f t="shared" si="106"/>
        <v>0</v>
      </c>
      <c r="G624" s="128"/>
      <c r="HV624" s="141"/>
      <c r="HW624" s="141"/>
      <c r="HX624" s="141"/>
      <c r="HY624" s="141"/>
      <c r="HZ624" s="141"/>
      <c r="IA624" s="141"/>
      <c r="IB624" s="141"/>
      <c r="IC624" s="141"/>
    </row>
    <row r="625" s="138" customFormat="1" ht="15" customHeight="1" spans="1:237">
      <c r="A625" s="149">
        <v>2080905</v>
      </c>
      <c r="B625" s="151" t="s">
        <v>505</v>
      </c>
      <c r="C625" s="128">
        <v>67</v>
      </c>
      <c r="D625" s="128">
        <v>106</v>
      </c>
      <c r="E625" s="147">
        <f t="shared" si="105"/>
        <v>39</v>
      </c>
      <c r="F625" s="148">
        <f t="shared" si="106"/>
        <v>58.2089552238806</v>
      </c>
      <c r="G625" s="128">
        <v>181</v>
      </c>
      <c r="HV625" s="141"/>
      <c r="HW625" s="141"/>
      <c r="HX625" s="141"/>
      <c r="HY625" s="141"/>
      <c r="HZ625" s="141"/>
      <c r="IA625" s="141"/>
      <c r="IB625" s="141"/>
      <c r="IC625" s="141"/>
    </row>
    <row r="626" s="138" customFormat="1" ht="15" customHeight="1" spans="1:237">
      <c r="A626" s="149">
        <v>2080999</v>
      </c>
      <c r="B626" s="151" t="s">
        <v>506</v>
      </c>
      <c r="C626" s="128"/>
      <c r="D626" s="128"/>
      <c r="E626" s="147">
        <f t="shared" si="105"/>
        <v>0</v>
      </c>
      <c r="F626" s="148">
        <f t="shared" si="106"/>
        <v>0</v>
      </c>
      <c r="G626" s="128">
        <v>313</v>
      </c>
      <c r="HV626" s="141"/>
      <c r="HW626" s="141"/>
      <c r="HX626" s="141"/>
      <c r="HY626" s="141"/>
      <c r="HZ626" s="141"/>
      <c r="IA626" s="141"/>
      <c r="IB626" s="141"/>
      <c r="IC626" s="141"/>
    </row>
    <row r="627" s="138" customFormat="1" ht="15" customHeight="1" spans="1:237">
      <c r="A627" s="149">
        <v>20810</v>
      </c>
      <c r="B627" s="150" t="s">
        <v>507</v>
      </c>
      <c r="C627" s="132">
        <f t="shared" ref="C627:G627" si="113">SUM(C628:C634)</f>
        <v>742</v>
      </c>
      <c r="D627" s="132">
        <f t="shared" si="113"/>
        <v>999</v>
      </c>
      <c r="E627" s="147">
        <f t="shared" si="105"/>
        <v>257</v>
      </c>
      <c r="F627" s="148">
        <f t="shared" si="106"/>
        <v>34.6361185983828</v>
      </c>
      <c r="G627" s="132">
        <f t="shared" si="113"/>
        <v>1135</v>
      </c>
      <c r="HV627" s="141"/>
      <c r="HW627" s="141"/>
      <c r="HX627" s="141"/>
      <c r="HY627" s="141"/>
      <c r="HZ627" s="141"/>
      <c r="IA627" s="141"/>
      <c r="IB627" s="141"/>
      <c r="IC627" s="141"/>
    </row>
    <row r="628" s="138" customFormat="1" ht="15" customHeight="1" spans="1:237">
      <c r="A628" s="149">
        <v>2081001</v>
      </c>
      <c r="B628" s="151" t="s">
        <v>508</v>
      </c>
      <c r="C628" s="128"/>
      <c r="D628" s="128">
        <v>70</v>
      </c>
      <c r="E628" s="147">
        <f t="shared" si="105"/>
        <v>70</v>
      </c>
      <c r="F628" s="148">
        <f t="shared" si="106"/>
        <v>0</v>
      </c>
      <c r="G628" s="128">
        <v>120</v>
      </c>
      <c r="HV628" s="141"/>
      <c r="HW628" s="141"/>
      <c r="HX628" s="141"/>
      <c r="HY628" s="141"/>
      <c r="HZ628" s="141"/>
      <c r="IA628" s="141"/>
      <c r="IB628" s="141"/>
      <c r="IC628" s="141"/>
    </row>
    <row r="629" s="138" customFormat="1" ht="15" customHeight="1" spans="1:237">
      <c r="A629" s="149">
        <v>2081002</v>
      </c>
      <c r="B629" s="151" t="s">
        <v>509</v>
      </c>
      <c r="C629" s="128"/>
      <c r="D629" s="128">
        <v>81</v>
      </c>
      <c r="E629" s="147">
        <f t="shared" si="105"/>
        <v>81</v>
      </c>
      <c r="F629" s="148">
        <f t="shared" si="106"/>
        <v>0</v>
      </c>
      <c r="G629" s="128">
        <v>101</v>
      </c>
      <c r="HV629" s="141"/>
      <c r="HW629" s="141"/>
      <c r="HX629" s="141"/>
      <c r="HY629" s="141"/>
      <c r="HZ629" s="141"/>
      <c r="IA629" s="141"/>
      <c r="IB629" s="141"/>
      <c r="IC629" s="141"/>
    </row>
    <row r="630" s="138" customFormat="1" ht="15" customHeight="1" spans="1:237">
      <c r="A630" s="149">
        <v>2081003</v>
      </c>
      <c r="B630" s="151" t="s">
        <v>510</v>
      </c>
      <c r="C630" s="128"/>
      <c r="D630" s="128"/>
      <c r="E630" s="147">
        <f t="shared" si="105"/>
        <v>0</v>
      </c>
      <c r="F630" s="148">
        <f t="shared" si="106"/>
        <v>0</v>
      </c>
      <c r="G630" s="128"/>
      <c r="HV630" s="141"/>
      <c r="HW630" s="141"/>
      <c r="HX630" s="141"/>
      <c r="HY630" s="141"/>
      <c r="HZ630" s="141"/>
      <c r="IA630" s="141"/>
      <c r="IB630" s="141"/>
      <c r="IC630" s="141"/>
    </row>
    <row r="631" s="138" customFormat="1" ht="15" customHeight="1" spans="1:237">
      <c r="A631" s="149">
        <v>2081004</v>
      </c>
      <c r="B631" s="151" t="s">
        <v>511</v>
      </c>
      <c r="C631" s="128">
        <v>408</v>
      </c>
      <c r="D631" s="128">
        <v>491</v>
      </c>
      <c r="E631" s="147">
        <f t="shared" si="105"/>
        <v>83</v>
      </c>
      <c r="F631" s="148">
        <f t="shared" si="106"/>
        <v>20.343137254902</v>
      </c>
      <c r="G631" s="128">
        <v>491</v>
      </c>
      <c r="HV631" s="141"/>
      <c r="HW631" s="141"/>
      <c r="HX631" s="141"/>
      <c r="HY631" s="141"/>
      <c r="HZ631" s="141"/>
      <c r="IA631" s="141"/>
      <c r="IB631" s="141"/>
      <c r="IC631" s="141"/>
    </row>
    <row r="632" s="138" customFormat="1" ht="15" customHeight="1" spans="1:237">
      <c r="A632" s="149">
        <v>2081005</v>
      </c>
      <c r="B632" s="151" t="s">
        <v>512</v>
      </c>
      <c r="C632" s="128">
        <v>324</v>
      </c>
      <c r="D632" s="128">
        <v>341</v>
      </c>
      <c r="E632" s="147">
        <f t="shared" si="105"/>
        <v>17</v>
      </c>
      <c r="F632" s="148">
        <f t="shared" si="106"/>
        <v>5.24691358024691</v>
      </c>
      <c r="G632" s="128">
        <v>398</v>
      </c>
      <c r="HV632" s="141"/>
      <c r="HW632" s="141"/>
      <c r="HX632" s="141"/>
      <c r="HY632" s="141"/>
      <c r="HZ632" s="141"/>
      <c r="IA632" s="141"/>
      <c r="IB632" s="141"/>
      <c r="IC632" s="141"/>
    </row>
    <row r="633" s="138" customFormat="1" ht="15" customHeight="1" spans="1:237">
      <c r="A633" s="149">
        <v>2081006</v>
      </c>
      <c r="B633" s="151" t="s">
        <v>513</v>
      </c>
      <c r="C633" s="128"/>
      <c r="D633" s="128"/>
      <c r="E633" s="147">
        <f t="shared" si="105"/>
        <v>0</v>
      </c>
      <c r="F633" s="148">
        <f t="shared" si="106"/>
        <v>0</v>
      </c>
      <c r="G633" s="128"/>
      <c r="HV633" s="141"/>
      <c r="HW633" s="141"/>
      <c r="HX633" s="141"/>
      <c r="HY633" s="141"/>
      <c r="HZ633" s="141"/>
      <c r="IA633" s="141"/>
      <c r="IB633" s="141"/>
      <c r="IC633" s="141"/>
    </row>
    <row r="634" s="138" customFormat="1" ht="15" customHeight="1" spans="1:237">
      <c r="A634" s="149">
        <v>2081099</v>
      </c>
      <c r="B634" s="151" t="s">
        <v>514</v>
      </c>
      <c r="C634" s="128">
        <v>10</v>
      </c>
      <c r="D634" s="128">
        <v>16</v>
      </c>
      <c r="E634" s="147">
        <f t="shared" si="105"/>
        <v>6</v>
      </c>
      <c r="F634" s="148">
        <f t="shared" si="106"/>
        <v>60</v>
      </c>
      <c r="G634" s="128">
        <v>25</v>
      </c>
      <c r="HV634" s="141"/>
      <c r="HW634" s="141"/>
      <c r="HX634" s="141"/>
      <c r="HY634" s="141"/>
      <c r="HZ634" s="141"/>
      <c r="IA634" s="141"/>
      <c r="IB634" s="141"/>
      <c r="IC634" s="141"/>
    </row>
    <row r="635" s="138" customFormat="1" ht="15" customHeight="1" spans="1:237">
      <c r="A635" s="149">
        <v>20811</v>
      </c>
      <c r="B635" s="150" t="s">
        <v>515</v>
      </c>
      <c r="C635" s="132">
        <f t="shared" ref="C635:G635" si="114">SUM(C636:C643)</f>
        <v>476</v>
      </c>
      <c r="D635" s="132">
        <f t="shared" si="114"/>
        <v>496</v>
      </c>
      <c r="E635" s="147">
        <f t="shared" si="105"/>
        <v>20</v>
      </c>
      <c r="F635" s="148">
        <f t="shared" si="106"/>
        <v>4.20168067226891</v>
      </c>
      <c r="G635" s="132">
        <f t="shared" si="114"/>
        <v>583</v>
      </c>
      <c r="HV635" s="141"/>
      <c r="HW635" s="141"/>
      <c r="HX635" s="141"/>
      <c r="HY635" s="141"/>
      <c r="HZ635" s="141"/>
      <c r="IA635" s="141"/>
      <c r="IB635" s="141"/>
      <c r="IC635" s="141"/>
    </row>
    <row r="636" s="138" customFormat="1" ht="15" customHeight="1" spans="1:237">
      <c r="A636" s="149">
        <v>2081101</v>
      </c>
      <c r="B636" s="151" t="s">
        <v>62</v>
      </c>
      <c r="C636" s="128">
        <v>58</v>
      </c>
      <c r="D636" s="128">
        <v>80</v>
      </c>
      <c r="E636" s="147">
        <f t="shared" si="105"/>
        <v>22</v>
      </c>
      <c r="F636" s="148">
        <f t="shared" si="106"/>
        <v>37.9310344827586</v>
      </c>
      <c r="G636" s="128">
        <v>80</v>
      </c>
      <c r="HV636" s="141"/>
      <c r="HW636" s="141"/>
      <c r="HX636" s="141"/>
      <c r="HY636" s="141"/>
      <c r="HZ636" s="141"/>
      <c r="IA636" s="141"/>
      <c r="IB636" s="141"/>
      <c r="IC636" s="141"/>
    </row>
    <row r="637" s="138" customFormat="1" ht="15" customHeight="1" spans="1:237">
      <c r="A637" s="149">
        <v>2081102</v>
      </c>
      <c r="B637" s="151" t="s">
        <v>63</v>
      </c>
      <c r="C637" s="128"/>
      <c r="D637" s="128"/>
      <c r="E637" s="147">
        <f t="shared" si="105"/>
        <v>0</v>
      </c>
      <c r="F637" s="148">
        <f t="shared" si="106"/>
        <v>0</v>
      </c>
      <c r="G637" s="128"/>
      <c r="HV637" s="141"/>
      <c r="HW637" s="141"/>
      <c r="HX637" s="141"/>
      <c r="HY637" s="141"/>
      <c r="HZ637" s="141"/>
      <c r="IA637" s="141"/>
      <c r="IB637" s="141"/>
      <c r="IC637" s="141"/>
    </row>
    <row r="638" s="138" customFormat="1" ht="15" customHeight="1" spans="1:237">
      <c r="A638" s="149">
        <v>2081103</v>
      </c>
      <c r="B638" s="151" t="s">
        <v>64</v>
      </c>
      <c r="C638" s="128"/>
      <c r="D638" s="128"/>
      <c r="E638" s="147">
        <f t="shared" si="105"/>
        <v>0</v>
      </c>
      <c r="F638" s="148">
        <f t="shared" si="106"/>
        <v>0</v>
      </c>
      <c r="G638" s="128"/>
      <c r="HV638" s="141"/>
      <c r="HW638" s="141"/>
      <c r="HX638" s="141"/>
      <c r="HY638" s="141"/>
      <c r="HZ638" s="141"/>
      <c r="IA638" s="141"/>
      <c r="IB638" s="141"/>
      <c r="IC638" s="141"/>
    </row>
    <row r="639" s="138" customFormat="1" ht="15" customHeight="1" spans="1:237">
      <c r="A639" s="149">
        <v>2081104</v>
      </c>
      <c r="B639" s="151" t="s">
        <v>516</v>
      </c>
      <c r="C639" s="128">
        <v>10</v>
      </c>
      <c r="D639" s="128">
        <v>10</v>
      </c>
      <c r="E639" s="147">
        <f t="shared" si="105"/>
        <v>0</v>
      </c>
      <c r="F639" s="148">
        <f t="shared" si="106"/>
        <v>0</v>
      </c>
      <c r="G639" s="128">
        <v>10</v>
      </c>
      <c r="HV639" s="141"/>
      <c r="HW639" s="141"/>
      <c r="HX639" s="141"/>
      <c r="HY639" s="141"/>
      <c r="HZ639" s="141"/>
      <c r="IA639" s="141"/>
      <c r="IB639" s="141"/>
      <c r="IC639" s="141"/>
    </row>
    <row r="640" s="138" customFormat="1" ht="15" customHeight="1" spans="1:237">
      <c r="A640" s="149">
        <v>2081105</v>
      </c>
      <c r="B640" s="151" t="s">
        <v>517</v>
      </c>
      <c r="C640" s="128">
        <v>25</v>
      </c>
      <c r="D640" s="128"/>
      <c r="E640" s="147">
        <f t="shared" si="105"/>
        <v>-25</v>
      </c>
      <c r="F640" s="148">
        <f t="shared" si="106"/>
        <v>-100</v>
      </c>
      <c r="G640" s="128"/>
      <c r="HV640" s="141"/>
      <c r="HW640" s="141"/>
      <c r="HX640" s="141"/>
      <c r="HY640" s="141"/>
      <c r="HZ640" s="141"/>
      <c r="IA640" s="141"/>
      <c r="IB640" s="141"/>
      <c r="IC640" s="141"/>
    </row>
    <row r="641" s="138" customFormat="1" ht="15" customHeight="1" spans="1:237">
      <c r="A641" s="149">
        <v>2081106</v>
      </c>
      <c r="B641" s="151" t="s">
        <v>518</v>
      </c>
      <c r="C641" s="128"/>
      <c r="D641" s="128"/>
      <c r="E641" s="147">
        <f t="shared" si="105"/>
        <v>0</v>
      </c>
      <c r="F641" s="148">
        <f t="shared" si="106"/>
        <v>0</v>
      </c>
      <c r="G641" s="128"/>
      <c r="HV641" s="141"/>
      <c r="HW641" s="141"/>
      <c r="HX641" s="141"/>
      <c r="HY641" s="141"/>
      <c r="HZ641" s="141"/>
      <c r="IA641" s="141"/>
      <c r="IB641" s="141"/>
      <c r="IC641" s="141"/>
    </row>
    <row r="642" s="138" customFormat="1" ht="15" customHeight="1" spans="1:237">
      <c r="A642" s="149">
        <v>2081107</v>
      </c>
      <c r="B642" s="151" t="s">
        <v>519</v>
      </c>
      <c r="C642" s="128">
        <v>307</v>
      </c>
      <c r="D642" s="128">
        <v>307</v>
      </c>
      <c r="E642" s="147">
        <f t="shared" si="105"/>
        <v>0</v>
      </c>
      <c r="F642" s="148">
        <f t="shared" si="106"/>
        <v>0</v>
      </c>
      <c r="G642" s="128">
        <v>394</v>
      </c>
      <c r="HV642" s="141"/>
      <c r="HW642" s="141"/>
      <c r="HX642" s="141"/>
      <c r="HY642" s="141"/>
      <c r="HZ642" s="141"/>
      <c r="IA642" s="141"/>
      <c r="IB642" s="141"/>
      <c r="IC642" s="141"/>
    </row>
    <row r="643" s="138" customFormat="1" ht="15" customHeight="1" spans="1:237">
      <c r="A643" s="149">
        <v>2081199</v>
      </c>
      <c r="B643" s="151" t="s">
        <v>520</v>
      </c>
      <c r="C643" s="128">
        <v>76</v>
      </c>
      <c r="D643" s="128">
        <v>99</v>
      </c>
      <c r="E643" s="147">
        <f t="shared" si="105"/>
        <v>23</v>
      </c>
      <c r="F643" s="148">
        <f t="shared" si="106"/>
        <v>30.2631578947368</v>
      </c>
      <c r="G643" s="128">
        <v>99</v>
      </c>
      <c r="HV643" s="141"/>
      <c r="HW643" s="141"/>
      <c r="HX643" s="141"/>
      <c r="HY643" s="141"/>
      <c r="HZ643" s="141"/>
      <c r="IA643" s="141"/>
      <c r="IB643" s="141"/>
      <c r="IC643" s="141"/>
    </row>
    <row r="644" s="138" customFormat="1" ht="15" customHeight="1" spans="1:237">
      <c r="A644" s="149">
        <v>20816</v>
      </c>
      <c r="B644" s="150" t="s">
        <v>521</v>
      </c>
      <c r="C644" s="132">
        <f t="shared" ref="C644:G644" si="115">SUM(C645:C648)</f>
        <v>0</v>
      </c>
      <c r="D644" s="132">
        <f t="shared" si="115"/>
        <v>0</v>
      </c>
      <c r="E644" s="147">
        <f t="shared" si="105"/>
        <v>0</v>
      </c>
      <c r="F644" s="148">
        <f t="shared" si="106"/>
        <v>0</v>
      </c>
      <c r="G644" s="132">
        <f t="shared" si="115"/>
        <v>0</v>
      </c>
      <c r="HV644" s="141"/>
      <c r="HW644" s="141"/>
      <c r="HX644" s="141"/>
      <c r="HY644" s="141"/>
      <c r="HZ644" s="141"/>
      <c r="IA644" s="141"/>
      <c r="IB644" s="141"/>
      <c r="IC644" s="141"/>
    </row>
    <row r="645" s="138" customFormat="1" ht="15" customHeight="1" spans="1:237">
      <c r="A645" s="149">
        <v>2081601</v>
      </c>
      <c r="B645" s="151" t="s">
        <v>62</v>
      </c>
      <c r="C645" s="128"/>
      <c r="D645" s="128"/>
      <c r="E645" s="147">
        <f t="shared" ref="E645:E708" si="116">D645-C645</f>
        <v>0</v>
      </c>
      <c r="F645" s="148">
        <f t="shared" ref="F645:F708" si="117">IF(C645=0,,E645/C645*100)</f>
        <v>0</v>
      </c>
      <c r="G645" s="128"/>
      <c r="HV645" s="141"/>
      <c r="HW645" s="141"/>
      <c r="HX645" s="141"/>
      <c r="HY645" s="141"/>
      <c r="HZ645" s="141"/>
      <c r="IA645" s="141"/>
      <c r="IB645" s="141"/>
      <c r="IC645" s="141"/>
    </row>
    <row r="646" s="138" customFormat="1" ht="15" customHeight="1" spans="1:237">
      <c r="A646" s="149">
        <v>2081602</v>
      </c>
      <c r="B646" s="151" t="s">
        <v>63</v>
      </c>
      <c r="C646" s="128"/>
      <c r="D646" s="128"/>
      <c r="E646" s="147">
        <f t="shared" si="116"/>
        <v>0</v>
      </c>
      <c r="F646" s="148">
        <f t="shared" si="117"/>
        <v>0</v>
      </c>
      <c r="G646" s="128"/>
      <c r="HV646" s="141"/>
      <c r="HW646" s="141"/>
      <c r="HX646" s="141"/>
      <c r="HY646" s="141"/>
      <c r="HZ646" s="141"/>
      <c r="IA646" s="141"/>
      <c r="IB646" s="141"/>
      <c r="IC646" s="141"/>
    </row>
    <row r="647" s="138" customFormat="1" ht="15" customHeight="1" spans="1:237">
      <c r="A647" s="149">
        <v>2081603</v>
      </c>
      <c r="B647" s="151" t="s">
        <v>64</v>
      </c>
      <c r="C647" s="128"/>
      <c r="D647" s="128"/>
      <c r="E647" s="147">
        <f t="shared" si="116"/>
        <v>0</v>
      </c>
      <c r="F647" s="148">
        <f t="shared" si="117"/>
        <v>0</v>
      </c>
      <c r="G647" s="128"/>
      <c r="HV647" s="141"/>
      <c r="HW647" s="141"/>
      <c r="HX647" s="141"/>
      <c r="HY647" s="141"/>
      <c r="HZ647" s="141"/>
      <c r="IA647" s="141"/>
      <c r="IB647" s="141"/>
      <c r="IC647" s="141"/>
    </row>
    <row r="648" s="138" customFormat="1" ht="15" customHeight="1" spans="1:237">
      <c r="A648" s="149">
        <v>2081699</v>
      </c>
      <c r="B648" s="151" t="s">
        <v>522</v>
      </c>
      <c r="C648" s="128"/>
      <c r="D648" s="128"/>
      <c r="E648" s="147">
        <f t="shared" si="116"/>
        <v>0</v>
      </c>
      <c r="F648" s="148">
        <f t="shared" si="117"/>
        <v>0</v>
      </c>
      <c r="G648" s="128"/>
      <c r="HV648" s="141"/>
      <c r="HW648" s="141"/>
      <c r="HX648" s="141"/>
      <c r="HY648" s="141"/>
      <c r="HZ648" s="141"/>
      <c r="IA648" s="141"/>
      <c r="IB648" s="141"/>
      <c r="IC648" s="141"/>
    </row>
    <row r="649" s="138" customFormat="1" ht="15" customHeight="1" spans="1:237">
      <c r="A649" s="149">
        <v>20819</v>
      </c>
      <c r="B649" s="150" t="s">
        <v>523</v>
      </c>
      <c r="C649" s="132">
        <f t="shared" ref="C649:G649" si="118">SUM(C650:C651)</f>
        <v>0</v>
      </c>
      <c r="D649" s="132">
        <f t="shared" si="118"/>
        <v>0</v>
      </c>
      <c r="E649" s="147">
        <f t="shared" si="116"/>
        <v>0</v>
      </c>
      <c r="F649" s="148">
        <f t="shared" si="117"/>
        <v>0</v>
      </c>
      <c r="G649" s="132">
        <f t="shared" si="118"/>
        <v>6138</v>
      </c>
      <c r="HV649" s="141"/>
      <c r="HW649" s="141"/>
      <c r="HX649" s="141"/>
      <c r="HY649" s="141"/>
      <c r="HZ649" s="141"/>
      <c r="IA649" s="141"/>
      <c r="IB649" s="141"/>
      <c r="IC649" s="141"/>
    </row>
    <row r="650" s="138" customFormat="1" ht="15" customHeight="1" spans="1:237">
      <c r="A650" s="149">
        <v>2081901</v>
      </c>
      <c r="B650" s="151" t="s">
        <v>524</v>
      </c>
      <c r="C650" s="128"/>
      <c r="D650" s="128"/>
      <c r="E650" s="147">
        <f t="shared" si="116"/>
        <v>0</v>
      </c>
      <c r="F650" s="148">
        <f t="shared" si="117"/>
        <v>0</v>
      </c>
      <c r="G650" s="128">
        <v>3358</v>
      </c>
      <c r="HV650" s="141"/>
      <c r="HW650" s="141"/>
      <c r="HX650" s="141"/>
      <c r="HY650" s="141"/>
      <c r="HZ650" s="141"/>
      <c r="IA650" s="141"/>
      <c r="IB650" s="141"/>
      <c r="IC650" s="141"/>
    </row>
    <row r="651" s="138" customFormat="1" ht="15" customHeight="1" spans="1:237">
      <c r="A651" s="149">
        <v>2081902</v>
      </c>
      <c r="B651" s="151" t="s">
        <v>525</v>
      </c>
      <c r="C651" s="128"/>
      <c r="D651" s="128"/>
      <c r="E651" s="147">
        <f t="shared" si="116"/>
        <v>0</v>
      </c>
      <c r="F651" s="148">
        <f t="shared" si="117"/>
        <v>0</v>
      </c>
      <c r="G651" s="128">
        <v>2780</v>
      </c>
      <c r="HV651" s="141"/>
      <c r="HW651" s="141"/>
      <c r="HX651" s="141"/>
      <c r="HY651" s="141"/>
      <c r="HZ651" s="141"/>
      <c r="IA651" s="141"/>
      <c r="IB651" s="141"/>
      <c r="IC651" s="141"/>
    </row>
    <row r="652" s="138" customFormat="1" ht="15" customHeight="1" spans="1:237">
      <c r="A652" s="149">
        <v>20820</v>
      </c>
      <c r="B652" s="150" t="s">
        <v>526</v>
      </c>
      <c r="C652" s="132">
        <f t="shared" ref="C652:G652" si="119">SUM(C653:C654)</f>
        <v>34</v>
      </c>
      <c r="D652" s="132">
        <f t="shared" si="119"/>
        <v>30</v>
      </c>
      <c r="E652" s="147">
        <f t="shared" si="116"/>
        <v>-4</v>
      </c>
      <c r="F652" s="148">
        <f t="shared" si="117"/>
        <v>-11.7647058823529</v>
      </c>
      <c r="G652" s="132">
        <f t="shared" si="119"/>
        <v>1666</v>
      </c>
      <c r="HV652" s="141"/>
      <c r="HW652" s="141"/>
      <c r="HX652" s="141"/>
      <c r="HY652" s="141"/>
      <c r="HZ652" s="141"/>
      <c r="IA652" s="141"/>
      <c r="IB652" s="141"/>
      <c r="IC652" s="141"/>
    </row>
    <row r="653" s="138" customFormat="1" ht="15" customHeight="1" spans="1:237">
      <c r="A653" s="149">
        <v>2082001</v>
      </c>
      <c r="B653" s="151" t="s">
        <v>527</v>
      </c>
      <c r="C653" s="128">
        <v>30</v>
      </c>
      <c r="D653" s="128">
        <v>30</v>
      </c>
      <c r="E653" s="147">
        <f t="shared" si="116"/>
        <v>0</v>
      </c>
      <c r="F653" s="148">
        <f t="shared" si="117"/>
        <v>0</v>
      </c>
      <c r="G653" s="128">
        <v>1646</v>
      </c>
      <c r="HV653" s="141"/>
      <c r="HW653" s="141"/>
      <c r="HX653" s="141"/>
      <c r="HY653" s="141"/>
      <c r="HZ653" s="141"/>
      <c r="IA653" s="141"/>
      <c r="IB653" s="141"/>
      <c r="IC653" s="141"/>
    </row>
    <row r="654" s="138" customFormat="1" ht="15" customHeight="1" spans="1:237">
      <c r="A654" s="149">
        <v>2082002</v>
      </c>
      <c r="B654" s="151" t="s">
        <v>528</v>
      </c>
      <c r="C654" s="128">
        <v>4</v>
      </c>
      <c r="D654" s="128"/>
      <c r="E654" s="147">
        <f t="shared" si="116"/>
        <v>-4</v>
      </c>
      <c r="F654" s="148">
        <f t="shared" si="117"/>
        <v>-100</v>
      </c>
      <c r="G654" s="128">
        <v>20</v>
      </c>
      <c r="HV654" s="141"/>
      <c r="HW654" s="141"/>
      <c r="HX654" s="141"/>
      <c r="HY654" s="141"/>
      <c r="HZ654" s="141"/>
      <c r="IA654" s="141"/>
      <c r="IB654" s="141"/>
      <c r="IC654" s="141"/>
    </row>
    <row r="655" s="138" customFormat="1" ht="15" customHeight="1" spans="1:237">
      <c r="A655" s="149">
        <v>20821</v>
      </c>
      <c r="B655" s="150" t="s">
        <v>529</v>
      </c>
      <c r="C655" s="132">
        <f t="shared" ref="C655:G655" si="120">SUM(C656:C657)</f>
        <v>5</v>
      </c>
      <c r="D655" s="132">
        <f t="shared" si="120"/>
        <v>5</v>
      </c>
      <c r="E655" s="147">
        <f t="shared" si="116"/>
        <v>0</v>
      </c>
      <c r="F655" s="148">
        <f t="shared" si="117"/>
        <v>0</v>
      </c>
      <c r="G655" s="132">
        <f t="shared" si="120"/>
        <v>2475</v>
      </c>
      <c r="HV655" s="141"/>
      <c r="HW655" s="141"/>
      <c r="HX655" s="141"/>
      <c r="HY655" s="141"/>
      <c r="HZ655" s="141"/>
      <c r="IA655" s="141"/>
      <c r="IB655" s="141"/>
      <c r="IC655" s="141"/>
    </row>
    <row r="656" s="138" customFormat="1" ht="15" customHeight="1" spans="1:237">
      <c r="A656" s="149">
        <v>2082101</v>
      </c>
      <c r="B656" s="151" t="s">
        <v>530</v>
      </c>
      <c r="C656" s="128"/>
      <c r="D656" s="128"/>
      <c r="E656" s="147">
        <f t="shared" si="116"/>
        <v>0</v>
      </c>
      <c r="F656" s="148">
        <f t="shared" si="117"/>
        <v>0</v>
      </c>
      <c r="G656" s="128">
        <v>190</v>
      </c>
      <c r="HV656" s="141"/>
      <c r="HW656" s="141"/>
      <c r="HX656" s="141"/>
      <c r="HY656" s="141"/>
      <c r="HZ656" s="141"/>
      <c r="IA656" s="141"/>
      <c r="IB656" s="141"/>
      <c r="IC656" s="141"/>
    </row>
    <row r="657" s="138" customFormat="1" ht="15" customHeight="1" spans="1:237">
      <c r="A657" s="149">
        <v>2082102</v>
      </c>
      <c r="B657" s="151" t="s">
        <v>531</v>
      </c>
      <c r="C657" s="128">
        <v>5</v>
      </c>
      <c r="D657" s="128">
        <v>5</v>
      </c>
      <c r="E657" s="147">
        <f t="shared" si="116"/>
        <v>0</v>
      </c>
      <c r="F657" s="148">
        <f t="shared" si="117"/>
        <v>0</v>
      </c>
      <c r="G657" s="128">
        <v>2285</v>
      </c>
      <c r="HV657" s="141"/>
      <c r="HW657" s="141"/>
      <c r="HX657" s="141"/>
      <c r="HY657" s="141"/>
      <c r="HZ657" s="141"/>
      <c r="IA657" s="141"/>
      <c r="IB657" s="141"/>
      <c r="IC657" s="141"/>
    </row>
    <row r="658" s="138" customFormat="1" ht="15" customHeight="1" spans="1:237">
      <c r="A658" s="149">
        <v>20824</v>
      </c>
      <c r="B658" s="150" t="s">
        <v>532</v>
      </c>
      <c r="C658" s="132">
        <f t="shared" ref="C658:G658" si="121">SUM(C659:C660)</f>
        <v>0</v>
      </c>
      <c r="D658" s="132">
        <f t="shared" si="121"/>
        <v>0</v>
      </c>
      <c r="E658" s="147">
        <f t="shared" si="116"/>
        <v>0</v>
      </c>
      <c r="F658" s="148">
        <f t="shared" si="117"/>
        <v>0</v>
      </c>
      <c r="G658" s="132">
        <f t="shared" si="121"/>
        <v>0</v>
      </c>
      <c r="HV658" s="141"/>
      <c r="HW658" s="141"/>
      <c r="HX658" s="141"/>
      <c r="HY658" s="141"/>
      <c r="HZ658" s="141"/>
      <c r="IA658" s="141"/>
      <c r="IB658" s="141"/>
      <c r="IC658" s="141"/>
    </row>
    <row r="659" s="138" customFormat="1" ht="15" customHeight="1" spans="1:237">
      <c r="A659" s="149">
        <v>2082401</v>
      </c>
      <c r="B659" s="151" t="s">
        <v>533</v>
      </c>
      <c r="C659" s="128"/>
      <c r="D659" s="128"/>
      <c r="E659" s="147">
        <f t="shared" si="116"/>
        <v>0</v>
      </c>
      <c r="F659" s="148">
        <f t="shared" si="117"/>
        <v>0</v>
      </c>
      <c r="G659" s="128"/>
      <c r="HV659" s="141"/>
      <c r="HW659" s="141"/>
      <c r="HX659" s="141"/>
      <c r="HY659" s="141"/>
      <c r="HZ659" s="141"/>
      <c r="IA659" s="141"/>
      <c r="IB659" s="141"/>
      <c r="IC659" s="141"/>
    </row>
    <row r="660" s="138" customFormat="1" ht="15" customHeight="1" spans="1:237">
      <c r="A660" s="149">
        <v>2082402</v>
      </c>
      <c r="B660" s="151" t="s">
        <v>534</v>
      </c>
      <c r="C660" s="128"/>
      <c r="D660" s="128"/>
      <c r="E660" s="147">
        <f t="shared" si="116"/>
        <v>0</v>
      </c>
      <c r="F660" s="148">
        <f t="shared" si="117"/>
        <v>0</v>
      </c>
      <c r="G660" s="128"/>
      <c r="HV660" s="141"/>
      <c r="HW660" s="141"/>
      <c r="HX660" s="141"/>
      <c r="HY660" s="141"/>
      <c r="HZ660" s="141"/>
      <c r="IA660" s="141"/>
      <c r="IB660" s="141"/>
      <c r="IC660" s="141"/>
    </row>
    <row r="661" s="138" customFormat="1" ht="15" customHeight="1" spans="1:237">
      <c r="A661" s="149">
        <v>20825</v>
      </c>
      <c r="B661" s="150" t="s">
        <v>535</v>
      </c>
      <c r="C661" s="132">
        <f t="shared" ref="C661:G661" si="122">SUM(C662:C663)</f>
        <v>135</v>
      </c>
      <c r="D661" s="132">
        <f t="shared" si="122"/>
        <v>11</v>
      </c>
      <c r="E661" s="147">
        <f t="shared" si="116"/>
        <v>-124</v>
      </c>
      <c r="F661" s="148">
        <f t="shared" si="117"/>
        <v>-91.8518518518518</v>
      </c>
      <c r="G661" s="132">
        <f t="shared" si="122"/>
        <v>30</v>
      </c>
      <c r="HV661" s="141"/>
      <c r="HW661" s="141"/>
      <c r="HX661" s="141"/>
      <c r="HY661" s="141"/>
      <c r="HZ661" s="141"/>
      <c r="IA661" s="141"/>
      <c r="IB661" s="141"/>
      <c r="IC661" s="141"/>
    </row>
    <row r="662" s="138" customFormat="1" ht="15" customHeight="1" spans="1:237">
      <c r="A662" s="149">
        <v>2082501</v>
      </c>
      <c r="B662" s="151" t="s">
        <v>536</v>
      </c>
      <c r="C662" s="128">
        <v>75</v>
      </c>
      <c r="D662" s="128">
        <v>11</v>
      </c>
      <c r="E662" s="147">
        <f t="shared" si="116"/>
        <v>-64</v>
      </c>
      <c r="F662" s="148">
        <f t="shared" si="117"/>
        <v>-85.3333333333333</v>
      </c>
      <c r="G662" s="128">
        <v>30</v>
      </c>
      <c r="HV662" s="141"/>
      <c r="HW662" s="141"/>
      <c r="HX662" s="141"/>
      <c r="HY662" s="141"/>
      <c r="HZ662" s="141"/>
      <c r="IA662" s="141"/>
      <c r="IB662" s="141"/>
      <c r="IC662" s="141"/>
    </row>
    <row r="663" s="138" customFormat="1" ht="15" customHeight="1" spans="1:237">
      <c r="A663" s="149">
        <v>2082502</v>
      </c>
      <c r="B663" s="151" t="s">
        <v>537</v>
      </c>
      <c r="C663" s="128">
        <v>60</v>
      </c>
      <c r="D663" s="128"/>
      <c r="E663" s="147">
        <f t="shared" si="116"/>
        <v>-60</v>
      </c>
      <c r="F663" s="148">
        <f t="shared" si="117"/>
        <v>-100</v>
      </c>
      <c r="G663" s="128"/>
      <c r="HV663" s="141"/>
      <c r="HW663" s="141"/>
      <c r="HX663" s="141"/>
      <c r="HY663" s="141"/>
      <c r="HZ663" s="141"/>
      <c r="IA663" s="141"/>
      <c r="IB663" s="141"/>
      <c r="IC663" s="141"/>
    </row>
    <row r="664" s="138" customFormat="1" ht="15" customHeight="1" spans="1:237">
      <c r="A664" s="149">
        <v>20826</v>
      </c>
      <c r="B664" s="150" t="s">
        <v>538</v>
      </c>
      <c r="C664" s="132">
        <f t="shared" ref="C664:G664" si="123">SUM(C665:C667)</f>
        <v>9177</v>
      </c>
      <c r="D664" s="132">
        <f t="shared" si="123"/>
        <v>1405</v>
      </c>
      <c r="E664" s="147">
        <f t="shared" si="116"/>
        <v>-7772</v>
      </c>
      <c r="F664" s="148">
        <f t="shared" si="117"/>
        <v>-84.6899858341506</v>
      </c>
      <c r="G664" s="132">
        <f t="shared" si="123"/>
        <v>3645</v>
      </c>
      <c r="HV664" s="141"/>
      <c r="HW664" s="141"/>
      <c r="HX664" s="141"/>
      <c r="HY664" s="141"/>
      <c r="HZ664" s="141"/>
      <c r="IA664" s="141"/>
      <c r="IB664" s="141"/>
      <c r="IC664" s="141"/>
    </row>
    <row r="665" s="138" customFormat="1" ht="15" customHeight="1" spans="1:237">
      <c r="A665" s="149">
        <v>2082601</v>
      </c>
      <c r="B665" s="151" t="s">
        <v>539</v>
      </c>
      <c r="C665" s="128">
        <v>7859</v>
      </c>
      <c r="D665" s="128"/>
      <c r="E665" s="147">
        <f t="shared" si="116"/>
        <v>-7859</v>
      </c>
      <c r="F665" s="148">
        <f t="shared" si="117"/>
        <v>-100</v>
      </c>
      <c r="G665" s="128"/>
      <c r="HV665" s="141"/>
      <c r="HW665" s="141"/>
      <c r="HX665" s="141"/>
      <c r="HY665" s="141"/>
      <c r="HZ665" s="141"/>
      <c r="IA665" s="141"/>
      <c r="IB665" s="141"/>
      <c r="IC665" s="141"/>
    </row>
    <row r="666" s="138" customFormat="1" ht="15" customHeight="1" spans="1:237">
      <c r="A666" s="149">
        <v>2082602</v>
      </c>
      <c r="B666" s="151" t="s">
        <v>540</v>
      </c>
      <c r="C666" s="128">
        <v>1318</v>
      </c>
      <c r="D666" s="128">
        <v>1405</v>
      </c>
      <c r="E666" s="147">
        <f t="shared" si="116"/>
        <v>87</v>
      </c>
      <c r="F666" s="148">
        <f t="shared" si="117"/>
        <v>6.60091047040971</v>
      </c>
      <c r="G666" s="128">
        <v>3645</v>
      </c>
      <c r="HV666" s="141"/>
      <c r="HW666" s="141"/>
      <c r="HX666" s="141"/>
      <c r="HY666" s="141"/>
      <c r="HZ666" s="141"/>
      <c r="IA666" s="141"/>
      <c r="IB666" s="141"/>
      <c r="IC666" s="141"/>
    </row>
    <row r="667" s="138" customFormat="1" ht="15" customHeight="1" spans="1:237">
      <c r="A667" s="149">
        <v>2082699</v>
      </c>
      <c r="B667" s="151" t="s">
        <v>541</v>
      </c>
      <c r="C667" s="128"/>
      <c r="D667" s="128"/>
      <c r="E667" s="147">
        <f t="shared" si="116"/>
        <v>0</v>
      </c>
      <c r="F667" s="148">
        <f t="shared" si="117"/>
        <v>0</v>
      </c>
      <c r="G667" s="128"/>
      <c r="HV667" s="141"/>
      <c r="HW667" s="141"/>
      <c r="HX667" s="141"/>
      <c r="HY667" s="141"/>
      <c r="HZ667" s="141"/>
      <c r="IA667" s="141"/>
      <c r="IB667" s="141"/>
      <c r="IC667" s="141"/>
    </row>
    <row r="668" s="138" customFormat="1" ht="15" customHeight="1" spans="1:237">
      <c r="A668" s="149">
        <v>20827</v>
      </c>
      <c r="B668" s="150" t="s">
        <v>542</v>
      </c>
      <c r="C668" s="132">
        <f t="shared" ref="C668:G668" si="124">SUM(C669:C672)</f>
        <v>0</v>
      </c>
      <c r="D668" s="132">
        <f t="shared" si="124"/>
        <v>0</v>
      </c>
      <c r="E668" s="147">
        <f t="shared" si="116"/>
        <v>0</v>
      </c>
      <c r="F668" s="148">
        <f t="shared" si="117"/>
        <v>0</v>
      </c>
      <c r="G668" s="132">
        <f t="shared" si="124"/>
        <v>0</v>
      </c>
      <c r="HV668" s="141"/>
      <c r="HW668" s="141"/>
      <c r="HX668" s="141"/>
      <c r="HY668" s="141"/>
      <c r="HZ668" s="141"/>
      <c r="IA668" s="141"/>
      <c r="IB668" s="141"/>
      <c r="IC668" s="141"/>
    </row>
    <row r="669" s="138" customFormat="1" ht="15" customHeight="1" spans="1:237">
      <c r="A669" s="149">
        <v>2082701</v>
      </c>
      <c r="B669" s="151" t="s">
        <v>543</v>
      </c>
      <c r="C669" s="128"/>
      <c r="D669" s="128"/>
      <c r="E669" s="147">
        <f t="shared" si="116"/>
        <v>0</v>
      </c>
      <c r="F669" s="148">
        <f t="shared" si="117"/>
        <v>0</v>
      </c>
      <c r="G669" s="128"/>
      <c r="HV669" s="141"/>
      <c r="HW669" s="141"/>
      <c r="HX669" s="141"/>
      <c r="HY669" s="141"/>
      <c r="HZ669" s="141"/>
      <c r="IA669" s="141"/>
      <c r="IB669" s="141"/>
      <c r="IC669" s="141"/>
    </row>
    <row r="670" s="138" customFormat="1" ht="15" customHeight="1" spans="1:237">
      <c r="A670" s="149">
        <v>2082702</v>
      </c>
      <c r="B670" s="151" t="s">
        <v>544</v>
      </c>
      <c r="C670" s="128"/>
      <c r="D670" s="128"/>
      <c r="E670" s="147">
        <f t="shared" si="116"/>
        <v>0</v>
      </c>
      <c r="F670" s="148">
        <f t="shared" si="117"/>
        <v>0</v>
      </c>
      <c r="G670" s="128"/>
      <c r="HV670" s="141"/>
      <c r="HW670" s="141"/>
      <c r="HX670" s="141"/>
      <c r="HY670" s="141"/>
      <c r="HZ670" s="141"/>
      <c r="IA670" s="141"/>
      <c r="IB670" s="141"/>
      <c r="IC670" s="141"/>
    </row>
    <row r="671" s="138" customFormat="1" ht="15" customHeight="1" spans="1:237">
      <c r="A671" s="149">
        <v>2082703</v>
      </c>
      <c r="B671" s="151" t="s">
        <v>545</v>
      </c>
      <c r="C671" s="128"/>
      <c r="D671" s="128"/>
      <c r="E671" s="147">
        <f t="shared" si="116"/>
        <v>0</v>
      </c>
      <c r="F671" s="148">
        <f t="shared" si="117"/>
        <v>0</v>
      </c>
      <c r="G671" s="128"/>
      <c r="HV671" s="141"/>
      <c r="HW671" s="141"/>
      <c r="HX671" s="141"/>
      <c r="HY671" s="141"/>
      <c r="HZ671" s="141"/>
      <c r="IA671" s="141"/>
      <c r="IB671" s="141"/>
      <c r="IC671" s="141"/>
    </row>
    <row r="672" s="138" customFormat="1" ht="15" customHeight="1" spans="1:237">
      <c r="A672" s="149">
        <v>2082799</v>
      </c>
      <c r="B672" s="151" t="s">
        <v>546</v>
      </c>
      <c r="C672" s="128"/>
      <c r="D672" s="128"/>
      <c r="E672" s="147">
        <f t="shared" si="116"/>
        <v>0</v>
      </c>
      <c r="F672" s="148">
        <f t="shared" si="117"/>
        <v>0</v>
      </c>
      <c r="G672" s="128"/>
      <c r="HV672" s="141"/>
      <c r="HW672" s="141"/>
      <c r="HX672" s="141"/>
      <c r="HY672" s="141"/>
      <c r="HZ672" s="141"/>
      <c r="IA672" s="141"/>
      <c r="IB672" s="141"/>
      <c r="IC672" s="141"/>
    </row>
    <row r="673" s="138" customFormat="1" ht="15" customHeight="1" spans="1:237">
      <c r="A673" s="149">
        <v>20828</v>
      </c>
      <c r="B673" s="150" t="s">
        <v>547</v>
      </c>
      <c r="C673" s="128">
        <f t="shared" ref="C673:G673" si="125">SUM(C674:C680)</f>
        <v>282</v>
      </c>
      <c r="D673" s="128">
        <f t="shared" si="125"/>
        <v>272</v>
      </c>
      <c r="E673" s="147">
        <f t="shared" si="116"/>
        <v>-10</v>
      </c>
      <c r="F673" s="148">
        <f t="shared" si="117"/>
        <v>-3.54609929078014</v>
      </c>
      <c r="G673" s="128">
        <f t="shared" si="125"/>
        <v>272</v>
      </c>
      <c r="HV673" s="141"/>
      <c r="HW673" s="141"/>
      <c r="HX673" s="141"/>
      <c r="HY673" s="141"/>
      <c r="HZ673" s="141"/>
      <c r="IA673" s="141"/>
      <c r="IB673" s="141"/>
      <c r="IC673" s="141"/>
    </row>
    <row r="674" s="138" customFormat="1" ht="15" customHeight="1" spans="1:237">
      <c r="A674" s="149">
        <v>2082801</v>
      </c>
      <c r="B674" s="151" t="s">
        <v>62</v>
      </c>
      <c r="C674" s="128">
        <v>106</v>
      </c>
      <c r="D674" s="128">
        <v>95</v>
      </c>
      <c r="E674" s="147">
        <f t="shared" si="116"/>
        <v>-11</v>
      </c>
      <c r="F674" s="148">
        <f t="shared" si="117"/>
        <v>-10.377358490566</v>
      </c>
      <c r="G674" s="128">
        <v>95</v>
      </c>
      <c r="HV674" s="141"/>
      <c r="HW674" s="141"/>
      <c r="HX674" s="141"/>
      <c r="HY674" s="141"/>
      <c r="HZ674" s="141"/>
      <c r="IA674" s="141"/>
      <c r="IB674" s="141"/>
      <c r="IC674" s="141"/>
    </row>
    <row r="675" s="138" customFormat="1" ht="15" customHeight="1" spans="1:237">
      <c r="A675" s="149">
        <v>2082802</v>
      </c>
      <c r="B675" s="151" t="s">
        <v>63</v>
      </c>
      <c r="C675" s="128"/>
      <c r="D675" s="128"/>
      <c r="E675" s="147">
        <f t="shared" si="116"/>
        <v>0</v>
      </c>
      <c r="F675" s="148">
        <f t="shared" si="117"/>
        <v>0</v>
      </c>
      <c r="G675" s="128"/>
      <c r="HV675" s="141"/>
      <c r="HW675" s="141"/>
      <c r="HX675" s="141"/>
      <c r="HY675" s="141"/>
      <c r="HZ675" s="141"/>
      <c r="IA675" s="141"/>
      <c r="IB675" s="141"/>
      <c r="IC675" s="141"/>
    </row>
    <row r="676" s="138" customFormat="1" ht="15" customHeight="1" spans="1:237">
      <c r="A676" s="149">
        <v>2082803</v>
      </c>
      <c r="B676" s="151" t="s">
        <v>64</v>
      </c>
      <c r="C676" s="128"/>
      <c r="D676" s="128"/>
      <c r="E676" s="147">
        <f t="shared" si="116"/>
        <v>0</v>
      </c>
      <c r="F676" s="148">
        <f t="shared" si="117"/>
        <v>0</v>
      </c>
      <c r="G676" s="128"/>
      <c r="HV676" s="141"/>
      <c r="HW676" s="141"/>
      <c r="HX676" s="141"/>
      <c r="HY676" s="141"/>
      <c r="HZ676" s="141"/>
      <c r="IA676" s="141"/>
      <c r="IB676" s="141"/>
      <c r="IC676" s="141"/>
    </row>
    <row r="677" s="138" customFormat="1" ht="15" customHeight="1" spans="1:237">
      <c r="A677" s="149">
        <v>2082804</v>
      </c>
      <c r="B677" s="151" t="s">
        <v>548</v>
      </c>
      <c r="C677" s="128">
        <v>18</v>
      </c>
      <c r="D677" s="128">
        <v>10</v>
      </c>
      <c r="E677" s="147">
        <f t="shared" si="116"/>
        <v>-8</v>
      </c>
      <c r="F677" s="148">
        <f t="shared" si="117"/>
        <v>-44.4444444444444</v>
      </c>
      <c r="G677" s="128">
        <v>10</v>
      </c>
      <c r="HV677" s="141"/>
      <c r="HW677" s="141"/>
      <c r="HX677" s="141"/>
      <c r="HY677" s="141"/>
      <c r="HZ677" s="141"/>
      <c r="IA677" s="141"/>
      <c r="IB677" s="141"/>
      <c r="IC677" s="141"/>
    </row>
    <row r="678" s="138" customFormat="1" ht="15" customHeight="1" spans="1:237">
      <c r="A678" s="149">
        <v>2082805</v>
      </c>
      <c r="B678" s="151" t="s">
        <v>549</v>
      </c>
      <c r="C678" s="128"/>
      <c r="D678" s="128"/>
      <c r="E678" s="147">
        <f t="shared" si="116"/>
        <v>0</v>
      </c>
      <c r="F678" s="148">
        <f t="shared" si="117"/>
        <v>0</v>
      </c>
      <c r="G678" s="128"/>
      <c r="HV678" s="141"/>
      <c r="HW678" s="141"/>
      <c r="HX678" s="141"/>
      <c r="HY678" s="141"/>
      <c r="HZ678" s="141"/>
      <c r="IA678" s="141"/>
      <c r="IB678" s="141"/>
      <c r="IC678" s="141"/>
    </row>
    <row r="679" s="138" customFormat="1" ht="15" customHeight="1" spans="1:237">
      <c r="A679" s="149">
        <v>2082850</v>
      </c>
      <c r="B679" s="151" t="s">
        <v>71</v>
      </c>
      <c r="C679" s="128">
        <v>158</v>
      </c>
      <c r="D679" s="128">
        <v>167</v>
      </c>
      <c r="E679" s="147">
        <f t="shared" si="116"/>
        <v>9</v>
      </c>
      <c r="F679" s="148">
        <f t="shared" si="117"/>
        <v>5.69620253164557</v>
      </c>
      <c r="G679" s="128">
        <v>167</v>
      </c>
      <c r="HV679" s="141"/>
      <c r="HW679" s="141"/>
      <c r="HX679" s="141"/>
      <c r="HY679" s="141"/>
      <c r="HZ679" s="141"/>
      <c r="IA679" s="141"/>
      <c r="IB679" s="141"/>
      <c r="IC679" s="141"/>
    </row>
    <row r="680" s="138" customFormat="1" ht="15" customHeight="1" spans="1:237">
      <c r="A680" s="149">
        <v>2082899</v>
      </c>
      <c r="B680" s="151" t="s">
        <v>550</v>
      </c>
      <c r="C680" s="128"/>
      <c r="D680" s="128"/>
      <c r="E680" s="147">
        <f t="shared" si="116"/>
        <v>0</v>
      </c>
      <c r="F680" s="148">
        <f t="shared" si="117"/>
        <v>0</v>
      </c>
      <c r="G680" s="128"/>
      <c r="HV680" s="141"/>
      <c r="HW680" s="141"/>
      <c r="HX680" s="141"/>
      <c r="HY680" s="141"/>
      <c r="HZ680" s="141"/>
      <c r="IA680" s="141"/>
      <c r="IB680" s="141"/>
      <c r="IC680" s="141"/>
    </row>
    <row r="681" s="138" customFormat="1" ht="15" customHeight="1" spans="1:237">
      <c r="A681" s="149">
        <v>20830</v>
      </c>
      <c r="B681" s="150" t="s">
        <v>551</v>
      </c>
      <c r="C681" s="128">
        <f t="shared" ref="C681:G681" si="126">SUM(C682:C683)</f>
        <v>0</v>
      </c>
      <c r="D681" s="128">
        <f t="shared" si="126"/>
        <v>0</v>
      </c>
      <c r="E681" s="147">
        <f t="shared" si="116"/>
        <v>0</v>
      </c>
      <c r="F681" s="148">
        <f t="shared" si="117"/>
        <v>0</v>
      </c>
      <c r="G681" s="128">
        <f t="shared" si="126"/>
        <v>0</v>
      </c>
      <c r="HV681" s="141"/>
      <c r="HW681" s="141"/>
      <c r="HX681" s="141"/>
      <c r="HY681" s="141"/>
      <c r="HZ681" s="141"/>
      <c r="IA681" s="141"/>
      <c r="IB681" s="141"/>
      <c r="IC681" s="141"/>
    </row>
    <row r="682" s="138" customFormat="1" ht="15" customHeight="1" spans="1:237">
      <c r="A682" s="149">
        <v>2083001</v>
      </c>
      <c r="B682" s="151" t="s">
        <v>552</v>
      </c>
      <c r="C682" s="128"/>
      <c r="D682" s="128"/>
      <c r="E682" s="147">
        <f t="shared" si="116"/>
        <v>0</v>
      </c>
      <c r="F682" s="148">
        <f t="shared" si="117"/>
        <v>0</v>
      </c>
      <c r="G682" s="128"/>
      <c r="HV682" s="141"/>
      <c r="HW682" s="141"/>
      <c r="HX682" s="141"/>
      <c r="HY682" s="141"/>
      <c r="HZ682" s="141"/>
      <c r="IA682" s="141"/>
      <c r="IB682" s="141"/>
      <c r="IC682" s="141"/>
    </row>
    <row r="683" s="138" customFormat="1" ht="15" customHeight="1" spans="1:237">
      <c r="A683" s="149">
        <v>2083099</v>
      </c>
      <c r="B683" s="151" t="s">
        <v>553</v>
      </c>
      <c r="C683" s="128"/>
      <c r="D683" s="128"/>
      <c r="E683" s="147">
        <f t="shared" si="116"/>
        <v>0</v>
      </c>
      <c r="F683" s="148">
        <f t="shared" si="117"/>
        <v>0</v>
      </c>
      <c r="G683" s="128"/>
      <c r="HV683" s="141"/>
      <c r="HW683" s="141"/>
      <c r="HX683" s="141"/>
      <c r="HY683" s="141"/>
      <c r="HZ683" s="141"/>
      <c r="IA683" s="141"/>
      <c r="IB683" s="141"/>
      <c r="IC683" s="141"/>
    </row>
    <row r="684" s="138" customFormat="1" ht="15" customHeight="1" spans="1:237">
      <c r="A684" s="149">
        <v>20899</v>
      </c>
      <c r="B684" s="150" t="s">
        <v>554</v>
      </c>
      <c r="C684" s="132">
        <f t="shared" ref="C684:G684" si="127">C685</f>
        <v>281</v>
      </c>
      <c r="D684" s="132">
        <f t="shared" si="127"/>
        <v>383</v>
      </c>
      <c r="E684" s="147">
        <f t="shared" si="116"/>
        <v>102</v>
      </c>
      <c r="F684" s="148">
        <f t="shared" si="117"/>
        <v>36.2989323843416</v>
      </c>
      <c r="G684" s="132">
        <f t="shared" si="127"/>
        <v>383</v>
      </c>
      <c r="HV684" s="141"/>
      <c r="HW684" s="141"/>
      <c r="HX684" s="141"/>
      <c r="HY684" s="141"/>
      <c r="HZ684" s="141"/>
      <c r="IA684" s="141"/>
      <c r="IB684" s="141"/>
      <c r="IC684" s="141"/>
    </row>
    <row r="685" s="138" customFormat="1" ht="15" customHeight="1" spans="1:237">
      <c r="A685" s="149">
        <v>2089901</v>
      </c>
      <c r="B685" s="151" t="s">
        <v>555</v>
      </c>
      <c r="C685" s="128">
        <v>281</v>
      </c>
      <c r="D685" s="128">
        <v>383</v>
      </c>
      <c r="E685" s="147">
        <f t="shared" si="116"/>
        <v>102</v>
      </c>
      <c r="F685" s="148">
        <f t="shared" si="117"/>
        <v>36.2989323843416</v>
      </c>
      <c r="G685" s="128">
        <v>383</v>
      </c>
      <c r="HV685" s="141"/>
      <c r="HW685" s="141"/>
      <c r="HX685" s="141"/>
      <c r="HY685" s="141"/>
      <c r="HZ685" s="141"/>
      <c r="IA685" s="141"/>
      <c r="IB685" s="141"/>
      <c r="IC685" s="141"/>
    </row>
    <row r="686" s="138" customFormat="1" ht="15" customHeight="1" spans="1:237">
      <c r="A686" s="149">
        <v>210</v>
      </c>
      <c r="B686" s="150" t="s">
        <v>556</v>
      </c>
      <c r="C686" s="132">
        <f t="shared" ref="C686:G686" si="128">C687+C692+C706+C710+C722+C725+C729+C734+C738+C742+C745+C754+C756</f>
        <v>9105</v>
      </c>
      <c r="D686" s="132">
        <f t="shared" si="128"/>
        <v>11804</v>
      </c>
      <c r="E686" s="147">
        <f t="shared" si="116"/>
        <v>2699</v>
      </c>
      <c r="F686" s="148">
        <f t="shared" si="117"/>
        <v>29.6430532674355</v>
      </c>
      <c r="G686" s="132">
        <f t="shared" si="128"/>
        <v>27131</v>
      </c>
      <c r="HV686" s="141"/>
      <c r="HW686" s="141"/>
      <c r="HX686" s="141"/>
      <c r="HY686" s="141"/>
      <c r="HZ686" s="141"/>
      <c r="IA686" s="141"/>
      <c r="IB686" s="141"/>
      <c r="IC686" s="141"/>
    </row>
    <row r="687" s="138" customFormat="1" ht="15" customHeight="1" spans="1:237">
      <c r="A687" s="149">
        <v>21001</v>
      </c>
      <c r="B687" s="150" t="s">
        <v>557</v>
      </c>
      <c r="C687" s="132">
        <f t="shared" ref="C687:G687" si="129">SUM(C688:C691)</f>
        <v>127</v>
      </c>
      <c r="D687" s="132">
        <f t="shared" si="129"/>
        <v>142</v>
      </c>
      <c r="E687" s="147">
        <f t="shared" si="116"/>
        <v>15</v>
      </c>
      <c r="F687" s="148">
        <f t="shared" si="117"/>
        <v>11.8110236220472</v>
      </c>
      <c r="G687" s="132">
        <f t="shared" si="129"/>
        <v>142</v>
      </c>
      <c r="HV687" s="141"/>
      <c r="HW687" s="141"/>
      <c r="HX687" s="141"/>
      <c r="HY687" s="141"/>
      <c r="HZ687" s="141"/>
      <c r="IA687" s="141"/>
      <c r="IB687" s="141"/>
      <c r="IC687" s="141"/>
    </row>
    <row r="688" s="138" customFormat="1" ht="15" customHeight="1" spans="1:237">
      <c r="A688" s="149">
        <v>2100101</v>
      </c>
      <c r="B688" s="151" t="s">
        <v>62</v>
      </c>
      <c r="C688" s="128">
        <v>127</v>
      </c>
      <c r="D688" s="128">
        <v>134</v>
      </c>
      <c r="E688" s="147">
        <f t="shared" si="116"/>
        <v>7</v>
      </c>
      <c r="F688" s="148">
        <f t="shared" si="117"/>
        <v>5.51181102362205</v>
      </c>
      <c r="G688" s="128">
        <v>134</v>
      </c>
      <c r="HV688" s="141"/>
      <c r="HW688" s="141"/>
      <c r="HX688" s="141"/>
      <c r="HY688" s="141"/>
      <c r="HZ688" s="141"/>
      <c r="IA688" s="141"/>
      <c r="IB688" s="141"/>
      <c r="IC688" s="141"/>
    </row>
    <row r="689" s="138" customFormat="1" ht="15" customHeight="1" spans="1:237">
      <c r="A689" s="149">
        <v>2100102</v>
      </c>
      <c r="B689" s="151" t="s">
        <v>63</v>
      </c>
      <c r="C689" s="128"/>
      <c r="D689" s="128"/>
      <c r="E689" s="147">
        <f t="shared" si="116"/>
        <v>0</v>
      </c>
      <c r="F689" s="148">
        <f t="shared" si="117"/>
        <v>0</v>
      </c>
      <c r="G689" s="128"/>
      <c r="HV689" s="141"/>
      <c r="HW689" s="141"/>
      <c r="HX689" s="141"/>
      <c r="HY689" s="141"/>
      <c r="HZ689" s="141"/>
      <c r="IA689" s="141"/>
      <c r="IB689" s="141"/>
      <c r="IC689" s="141"/>
    </row>
    <row r="690" s="138" customFormat="1" ht="15" customHeight="1" spans="1:237">
      <c r="A690" s="149">
        <v>2100103</v>
      </c>
      <c r="B690" s="151" t="s">
        <v>64</v>
      </c>
      <c r="C690" s="128"/>
      <c r="D690" s="128"/>
      <c r="E690" s="147">
        <f t="shared" si="116"/>
        <v>0</v>
      </c>
      <c r="F690" s="148">
        <f t="shared" si="117"/>
        <v>0</v>
      </c>
      <c r="G690" s="128"/>
      <c r="HV690" s="141"/>
      <c r="HW690" s="141"/>
      <c r="HX690" s="141"/>
      <c r="HY690" s="141"/>
      <c r="HZ690" s="141"/>
      <c r="IA690" s="141"/>
      <c r="IB690" s="141"/>
      <c r="IC690" s="141"/>
    </row>
    <row r="691" s="138" customFormat="1" ht="15" customHeight="1" spans="1:237">
      <c r="A691" s="149">
        <v>2100199</v>
      </c>
      <c r="B691" s="151" t="s">
        <v>558</v>
      </c>
      <c r="C691" s="128"/>
      <c r="D691" s="128">
        <v>8</v>
      </c>
      <c r="E691" s="147">
        <f t="shared" si="116"/>
        <v>8</v>
      </c>
      <c r="F691" s="148">
        <f t="shared" si="117"/>
        <v>0</v>
      </c>
      <c r="G691" s="128">
        <v>8</v>
      </c>
      <c r="HV691" s="141"/>
      <c r="HW691" s="141"/>
      <c r="HX691" s="141"/>
      <c r="HY691" s="141"/>
      <c r="HZ691" s="141"/>
      <c r="IA691" s="141"/>
      <c r="IB691" s="141"/>
      <c r="IC691" s="141"/>
    </row>
    <row r="692" s="138" customFormat="1" ht="15" customHeight="1" spans="1:237">
      <c r="A692" s="149">
        <v>21002</v>
      </c>
      <c r="B692" s="150" t="s">
        <v>559</v>
      </c>
      <c r="C692" s="132">
        <f t="shared" ref="C692:G692" si="130">SUM(C693:C705)</f>
        <v>552</v>
      </c>
      <c r="D692" s="132">
        <f t="shared" si="130"/>
        <v>871</v>
      </c>
      <c r="E692" s="147">
        <f t="shared" si="116"/>
        <v>319</v>
      </c>
      <c r="F692" s="148">
        <f t="shared" si="117"/>
        <v>57.7898550724638</v>
      </c>
      <c r="G692" s="132">
        <f t="shared" si="130"/>
        <v>1271</v>
      </c>
      <c r="HV692" s="141"/>
      <c r="HW692" s="141"/>
      <c r="HX692" s="141"/>
      <c r="HY692" s="141"/>
      <c r="HZ692" s="141"/>
      <c r="IA692" s="141"/>
      <c r="IB692" s="141"/>
      <c r="IC692" s="141"/>
    </row>
    <row r="693" s="138" customFormat="1" ht="15" customHeight="1" spans="1:237">
      <c r="A693" s="149">
        <v>2100201</v>
      </c>
      <c r="B693" s="151" t="s">
        <v>560</v>
      </c>
      <c r="C693" s="128">
        <v>342</v>
      </c>
      <c r="D693" s="128">
        <v>871</v>
      </c>
      <c r="E693" s="147">
        <f t="shared" si="116"/>
        <v>529</v>
      </c>
      <c r="F693" s="148">
        <f t="shared" si="117"/>
        <v>154.678362573099</v>
      </c>
      <c r="G693" s="128">
        <v>1271</v>
      </c>
      <c r="HV693" s="141"/>
      <c r="HW693" s="141"/>
      <c r="HX693" s="141"/>
      <c r="HY693" s="141"/>
      <c r="HZ693" s="141"/>
      <c r="IA693" s="141"/>
      <c r="IB693" s="141"/>
      <c r="IC693" s="141"/>
    </row>
    <row r="694" s="138" customFormat="1" ht="15" customHeight="1" spans="1:237">
      <c r="A694" s="149">
        <v>2100202</v>
      </c>
      <c r="B694" s="151" t="s">
        <v>561</v>
      </c>
      <c r="C694" s="128">
        <v>210</v>
      </c>
      <c r="D694" s="128"/>
      <c r="E694" s="147">
        <f t="shared" si="116"/>
        <v>-210</v>
      </c>
      <c r="F694" s="148">
        <f t="shared" si="117"/>
        <v>-100</v>
      </c>
      <c r="G694" s="128"/>
      <c r="HV694" s="141"/>
      <c r="HW694" s="141"/>
      <c r="HX694" s="141"/>
      <c r="HY694" s="141"/>
      <c r="HZ694" s="141"/>
      <c r="IA694" s="141"/>
      <c r="IB694" s="141"/>
      <c r="IC694" s="141"/>
    </row>
    <row r="695" s="138" customFormat="1" ht="15" customHeight="1" spans="1:237">
      <c r="A695" s="149">
        <v>2100203</v>
      </c>
      <c r="B695" s="151" t="s">
        <v>562</v>
      </c>
      <c r="C695" s="128"/>
      <c r="D695" s="128"/>
      <c r="E695" s="147">
        <f t="shared" si="116"/>
        <v>0</v>
      </c>
      <c r="F695" s="148">
        <f t="shared" si="117"/>
        <v>0</v>
      </c>
      <c r="G695" s="128"/>
      <c r="HV695" s="141"/>
      <c r="HW695" s="141"/>
      <c r="HX695" s="141"/>
      <c r="HY695" s="141"/>
      <c r="HZ695" s="141"/>
      <c r="IA695" s="141"/>
      <c r="IB695" s="141"/>
      <c r="IC695" s="141"/>
    </row>
    <row r="696" s="138" customFormat="1" ht="15" customHeight="1" spans="1:237">
      <c r="A696" s="149">
        <v>2100204</v>
      </c>
      <c r="B696" s="151" t="s">
        <v>563</v>
      </c>
      <c r="C696" s="128"/>
      <c r="D696" s="128"/>
      <c r="E696" s="147">
        <f t="shared" si="116"/>
        <v>0</v>
      </c>
      <c r="F696" s="148">
        <f t="shared" si="117"/>
        <v>0</v>
      </c>
      <c r="G696" s="128"/>
      <c r="HV696" s="141"/>
      <c r="HW696" s="141"/>
      <c r="HX696" s="141"/>
      <c r="HY696" s="141"/>
      <c r="HZ696" s="141"/>
      <c r="IA696" s="141"/>
      <c r="IB696" s="141"/>
      <c r="IC696" s="141"/>
    </row>
    <row r="697" s="138" customFormat="1" ht="15" customHeight="1" spans="1:237">
      <c r="A697" s="149">
        <v>2100205</v>
      </c>
      <c r="B697" s="151" t="s">
        <v>564</v>
      </c>
      <c r="C697" s="128"/>
      <c r="D697" s="128"/>
      <c r="E697" s="147">
        <f t="shared" si="116"/>
        <v>0</v>
      </c>
      <c r="F697" s="148">
        <f t="shared" si="117"/>
        <v>0</v>
      </c>
      <c r="G697" s="128"/>
      <c r="HV697" s="141"/>
      <c r="HW697" s="141"/>
      <c r="HX697" s="141"/>
      <c r="HY697" s="141"/>
      <c r="HZ697" s="141"/>
      <c r="IA697" s="141"/>
      <c r="IB697" s="141"/>
      <c r="IC697" s="141"/>
    </row>
    <row r="698" s="138" customFormat="1" ht="15" customHeight="1" spans="1:237">
      <c r="A698" s="149">
        <v>2100206</v>
      </c>
      <c r="B698" s="151" t="s">
        <v>565</v>
      </c>
      <c r="C698" s="128"/>
      <c r="D698" s="128"/>
      <c r="E698" s="147">
        <f t="shared" si="116"/>
        <v>0</v>
      </c>
      <c r="F698" s="148">
        <f t="shared" si="117"/>
        <v>0</v>
      </c>
      <c r="G698" s="128"/>
      <c r="HV698" s="141"/>
      <c r="HW698" s="141"/>
      <c r="HX698" s="141"/>
      <c r="HY698" s="141"/>
      <c r="HZ698" s="141"/>
      <c r="IA698" s="141"/>
      <c r="IB698" s="141"/>
      <c r="IC698" s="141"/>
    </row>
    <row r="699" s="138" customFormat="1" ht="15" customHeight="1" spans="1:237">
      <c r="A699" s="149">
        <v>2100207</v>
      </c>
      <c r="B699" s="151" t="s">
        <v>566</v>
      </c>
      <c r="C699" s="128"/>
      <c r="D699" s="128"/>
      <c r="E699" s="147">
        <f t="shared" si="116"/>
        <v>0</v>
      </c>
      <c r="F699" s="148">
        <f t="shared" si="117"/>
        <v>0</v>
      </c>
      <c r="G699" s="128"/>
      <c r="HV699" s="141"/>
      <c r="HW699" s="141"/>
      <c r="HX699" s="141"/>
      <c r="HY699" s="141"/>
      <c r="HZ699" s="141"/>
      <c r="IA699" s="141"/>
      <c r="IB699" s="141"/>
      <c r="IC699" s="141"/>
    </row>
    <row r="700" s="138" customFormat="1" ht="15" customHeight="1" spans="1:237">
      <c r="A700" s="149">
        <v>2100208</v>
      </c>
      <c r="B700" s="151" t="s">
        <v>567</v>
      </c>
      <c r="C700" s="128"/>
      <c r="D700" s="128"/>
      <c r="E700" s="147">
        <f t="shared" si="116"/>
        <v>0</v>
      </c>
      <c r="F700" s="148">
        <f t="shared" si="117"/>
        <v>0</v>
      </c>
      <c r="G700" s="128"/>
      <c r="HV700" s="141"/>
      <c r="HW700" s="141"/>
      <c r="HX700" s="141"/>
      <c r="HY700" s="141"/>
      <c r="HZ700" s="141"/>
      <c r="IA700" s="141"/>
      <c r="IB700" s="141"/>
      <c r="IC700" s="141"/>
    </row>
    <row r="701" s="138" customFormat="1" ht="15" customHeight="1" spans="1:237">
      <c r="A701" s="149">
        <v>2100209</v>
      </c>
      <c r="B701" s="151" t="s">
        <v>568</v>
      </c>
      <c r="C701" s="128"/>
      <c r="D701" s="128"/>
      <c r="E701" s="147">
        <f t="shared" si="116"/>
        <v>0</v>
      </c>
      <c r="F701" s="148">
        <f t="shared" si="117"/>
        <v>0</v>
      </c>
      <c r="G701" s="128"/>
      <c r="HV701" s="141"/>
      <c r="HW701" s="141"/>
      <c r="HX701" s="141"/>
      <c r="HY701" s="141"/>
      <c r="HZ701" s="141"/>
      <c r="IA701" s="141"/>
      <c r="IB701" s="141"/>
      <c r="IC701" s="141"/>
    </row>
    <row r="702" s="138" customFormat="1" ht="15" customHeight="1" spans="1:237">
      <c r="A702" s="149">
        <v>2100210</v>
      </c>
      <c r="B702" s="151" t="s">
        <v>569</v>
      </c>
      <c r="C702" s="128"/>
      <c r="D702" s="128"/>
      <c r="E702" s="147">
        <f t="shared" si="116"/>
        <v>0</v>
      </c>
      <c r="F702" s="148">
        <f t="shared" si="117"/>
        <v>0</v>
      </c>
      <c r="G702" s="128"/>
      <c r="HV702" s="141"/>
      <c r="HW702" s="141"/>
      <c r="HX702" s="141"/>
      <c r="HY702" s="141"/>
      <c r="HZ702" s="141"/>
      <c r="IA702" s="141"/>
      <c r="IB702" s="141"/>
      <c r="IC702" s="141"/>
    </row>
    <row r="703" s="138" customFormat="1" ht="15" customHeight="1" spans="1:237">
      <c r="A703" s="149">
        <v>2100211</v>
      </c>
      <c r="B703" s="151" t="s">
        <v>570</v>
      </c>
      <c r="C703" s="128"/>
      <c r="D703" s="128"/>
      <c r="E703" s="147">
        <f t="shared" si="116"/>
        <v>0</v>
      </c>
      <c r="F703" s="148">
        <f t="shared" si="117"/>
        <v>0</v>
      </c>
      <c r="G703" s="128"/>
      <c r="HV703" s="141"/>
      <c r="HW703" s="141"/>
      <c r="HX703" s="141"/>
      <c r="HY703" s="141"/>
      <c r="HZ703" s="141"/>
      <c r="IA703" s="141"/>
      <c r="IB703" s="141"/>
      <c r="IC703" s="141"/>
    </row>
    <row r="704" s="138" customFormat="1" ht="15" customHeight="1" spans="1:237">
      <c r="A704" s="149">
        <v>2100212</v>
      </c>
      <c r="B704" s="151" t="s">
        <v>571</v>
      </c>
      <c r="C704" s="128"/>
      <c r="D704" s="128"/>
      <c r="E704" s="147">
        <f t="shared" si="116"/>
        <v>0</v>
      </c>
      <c r="F704" s="148">
        <f t="shared" si="117"/>
        <v>0</v>
      </c>
      <c r="G704" s="128"/>
      <c r="HV704" s="141"/>
      <c r="HW704" s="141"/>
      <c r="HX704" s="141"/>
      <c r="HY704" s="141"/>
      <c r="HZ704" s="141"/>
      <c r="IA704" s="141"/>
      <c r="IB704" s="141"/>
      <c r="IC704" s="141"/>
    </row>
    <row r="705" s="138" customFormat="1" ht="15" customHeight="1" spans="1:237">
      <c r="A705" s="149">
        <v>2100299</v>
      </c>
      <c r="B705" s="151" t="s">
        <v>572</v>
      </c>
      <c r="C705" s="128"/>
      <c r="D705" s="128"/>
      <c r="E705" s="147">
        <f t="shared" si="116"/>
        <v>0</v>
      </c>
      <c r="F705" s="148">
        <f t="shared" si="117"/>
        <v>0</v>
      </c>
      <c r="G705" s="128"/>
      <c r="HV705" s="141"/>
      <c r="HW705" s="141"/>
      <c r="HX705" s="141"/>
      <c r="HY705" s="141"/>
      <c r="HZ705" s="141"/>
      <c r="IA705" s="141"/>
      <c r="IB705" s="141"/>
      <c r="IC705" s="141"/>
    </row>
    <row r="706" s="138" customFormat="1" ht="15" customHeight="1" spans="1:237">
      <c r="A706" s="149">
        <v>21003</v>
      </c>
      <c r="B706" s="150" t="s">
        <v>573</v>
      </c>
      <c r="C706" s="132">
        <f t="shared" ref="C706:G706" si="131">SUM(C707:C709)</f>
        <v>828</v>
      </c>
      <c r="D706" s="132">
        <f t="shared" si="131"/>
        <v>1059</v>
      </c>
      <c r="E706" s="147">
        <f t="shared" si="116"/>
        <v>231</v>
      </c>
      <c r="F706" s="148">
        <f t="shared" si="117"/>
        <v>27.8985507246377</v>
      </c>
      <c r="G706" s="132">
        <f t="shared" si="131"/>
        <v>2039</v>
      </c>
      <c r="HV706" s="141"/>
      <c r="HW706" s="141"/>
      <c r="HX706" s="141"/>
      <c r="HY706" s="141"/>
      <c r="HZ706" s="141"/>
      <c r="IA706" s="141"/>
      <c r="IB706" s="141"/>
      <c r="IC706" s="141"/>
    </row>
    <row r="707" s="138" customFormat="1" ht="15" customHeight="1" spans="1:237">
      <c r="A707" s="149">
        <v>2100301</v>
      </c>
      <c r="B707" s="151" t="s">
        <v>574</v>
      </c>
      <c r="C707" s="128"/>
      <c r="D707" s="128"/>
      <c r="E707" s="147">
        <f t="shared" si="116"/>
        <v>0</v>
      </c>
      <c r="F707" s="148">
        <f t="shared" si="117"/>
        <v>0</v>
      </c>
      <c r="G707" s="128"/>
      <c r="HV707" s="141"/>
      <c r="HW707" s="141"/>
      <c r="HX707" s="141"/>
      <c r="HY707" s="141"/>
      <c r="HZ707" s="141"/>
      <c r="IA707" s="141"/>
      <c r="IB707" s="141"/>
      <c r="IC707" s="141"/>
    </row>
    <row r="708" s="138" customFormat="1" ht="15" customHeight="1" spans="1:237">
      <c r="A708" s="149">
        <v>2100302</v>
      </c>
      <c r="B708" s="151" t="s">
        <v>575</v>
      </c>
      <c r="C708" s="128">
        <v>828</v>
      </c>
      <c r="D708" s="128">
        <v>1059</v>
      </c>
      <c r="E708" s="147">
        <f t="shared" si="116"/>
        <v>231</v>
      </c>
      <c r="F708" s="148">
        <f t="shared" si="117"/>
        <v>27.8985507246377</v>
      </c>
      <c r="G708" s="128">
        <v>2039</v>
      </c>
      <c r="HV708" s="141"/>
      <c r="HW708" s="141"/>
      <c r="HX708" s="141"/>
      <c r="HY708" s="141"/>
      <c r="HZ708" s="141"/>
      <c r="IA708" s="141"/>
      <c r="IB708" s="141"/>
      <c r="IC708" s="141"/>
    </row>
    <row r="709" s="138" customFormat="1" ht="15" customHeight="1" spans="1:237">
      <c r="A709" s="149">
        <v>2100399</v>
      </c>
      <c r="B709" s="151" t="s">
        <v>576</v>
      </c>
      <c r="C709" s="128"/>
      <c r="D709" s="128"/>
      <c r="E709" s="147">
        <f t="shared" ref="E709:E772" si="132">D709-C709</f>
        <v>0</v>
      </c>
      <c r="F709" s="148">
        <f t="shared" ref="F709:F772" si="133">IF(C709=0,,E709/C709*100)</f>
        <v>0</v>
      </c>
      <c r="G709" s="128"/>
      <c r="HV709" s="141"/>
      <c r="HW709" s="141"/>
      <c r="HX709" s="141"/>
      <c r="HY709" s="141"/>
      <c r="HZ709" s="141"/>
      <c r="IA709" s="141"/>
      <c r="IB709" s="141"/>
      <c r="IC709" s="141"/>
    </row>
    <row r="710" s="138" customFormat="1" ht="15" customHeight="1" spans="1:237">
      <c r="A710" s="149">
        <v>21004</v>
      </c>
      <c r="B710" s="150" t="s">
        <v>577</v>
      </c>
      <c r="C710" s="132">
        <f t="shared" ref="C710:G710" si="134">SUM(C711:C721)</f>
        <v>1438</v>
      </c>
      <c r="D710" s="132">
        <f t="shared" si="134"/>
        <v>2464</v>
      </c>
      <c r="E710" s="147">
        <f t="shared" si="132"/>
        <v>1026</v>
      </c>
      <c r="F710" s="148">
        <f t="shared" si="133"/>
        <v>71.3490959666203</v>
      </c>
      <c r="G710" s="132">
        <f t="shared" si="134"/>
        <v>5257</v>
      </c>
      <c r="HV710" s="141"/>
      <c r="HW710" s="141"/>
      <c r="HX710" s="141"/>
      <c r="HY710" s="141"/>
      <c r="HZ710" s="141"/>
      <c r="IA710" s="141"/>
      <c r="IB710" s="141"/>
      <c r="IC710" s="141"/>
    </row>
    <row r="711" s="138" customFormat="1" ht="15" customHeight="1" spans="1:237">
      <c r="A711" s="149">
        <v>2100401</v>
      </c>
      <c r="B711" s="151" t="s">
        <v>578</v>
      </c>
      <c r="C711" s="128">
        <v>893</v>
      </c>
      <c r="D711" s="128">
        <v>1939</v>
      </c>
      <c r="E711" s="147">
        <f t="shared" si="132"/>
        <v>1046</v>
      </c>
      <c r="F711" s="148">
        <f t="shared" si="133"/>
        <v>117.133258678611</v>
      </c>
      <c r="G711" s="128">
        <v>1939</v>
      </c>
      <c r="HV711" s="141"/>
      <c r="HW711" s="141"/>
      <c r="HX711" s="141"/>
      <c r="HY711" s="141"/>
      <c r="HZ711" s="141"/>
      <c r="IA711" s="141"/>
      <c r="IB711" s="141"/>
      <c r="IC711" s="141"/>
    </row>
    <row r="712" s="138" customFormat="1" ht="15" customHeight="1" spans="1:237">
      <c r="A712" s="149">
        <v>2100402</v>
      </c>
      <c r="B712" s="151" t="s">
        <v>579</v>
      </c>
      <c r="C712" s="128">
        <v>12</v>
      </c>
      <c r="D712" s="128">
        <v>10</v>
      </c>
      <c r="E712" s="147">
        <f t="shared" si="132"/>
        <v>-2</v>
      </c>
      <c r="F712" s="148">
        <f t="shared" si="133"/>
        <v>-16.6666666666667</v>
      </c>
      <c r="G712" s="128">
        <v>10</v>
      </c>
      <c r="HV712" s="141"/>
      <c r="HW712" s="141"/>
      <c r="HX712" s="141"/>
      <c r="HY712" s="141"/>
      <c r="HZ712" s="141"/>
      <c r="IA712" s="141"/>
      <c r="IB712" s="141"/>
      <c r="IC712" s="141"/>
    </row>
    <row r="713" s="138" customFormat="1" ht="15" customHeight="1" spans="1:237">
      <c r="A713" s="149">
        <v>2100403</v>
      </c>
      <c r="B713" s="151" t="s">
        <v>580</v>
      </c>
      <c r="C713" s="128">
        <v>101</v>
      </c>
      <c r="D713" s="128">
        <v>87</v>
      </c>
      <c r="E713" s="147">
        <f t="shared" si="132"/>
        <v>-14</v>
      </c>
      <c r="F713" s="148">
        <f t="shared" si="133"/>
        <v>-13.8613861386139</v>
      </c>
      <c r="G713" s="128">
        <v>87</v>
      </c>
      <c r="HV713" s="141"/>
      <c r="HW713" s="141"/>
      <c r="HX713" s="141"/>
      <c r="HY713" s="141"/>
      <c r="HZ713" s="141"/>
      <c r="IA713" s="141"/>
      <c r="IB713" s="141"/>
      <c r="IC713" s="141"/>
    </row>
    <row r="714" s="138" customFormat="1" ht="15" customHeight="1" spans="1:237">
      <c r="A714" s="149">
        <v>2100404</v>
      </c>
      <c r="B714" s="151" t="s">
        <v>581</v>
      </c>
      <c r="C714" s="128"/>
      <c r="D714" s="128"/>
      <c r="E714" s="147">
        <f t="shared" si="132"/>
        <v>0</v>
      </c>
      <c r="F714" s="148">
        <f t="shared" si="133"/>
        <v>0</v>
      </c>
      <c r="G714" s="128"/>
      <c r="HV714" s="141"/>
      <c r="HW714" s="141"/>
      <c r="HX714" s="141"/>
      <c r="HY714" s="141"/>
      <c r="HZ714" s="141"/>
      <c r="IA714" s="141"/>
      <c r="IB714" s="141"/>
      <c r="IC714" s="141"/>
    </row>
    <row r="715" s="138" customFormat="1" ht="15" customHeight="1" spans="1:237">
      <c r="A715" s="149">
        <v>2100405</v>
      </c>
      <c r="B715" s="151" t="s">
        <v>582</v>
      </c>
      <c r="C715" s="128"/>
      <c r="D715" s="128"/>
      <c r="E715" s="147">
        <f t="shared" si="132"/>
        <v>0</v>
      </c>
      <c r="F715" s="148">
        <f t="shared" si="133"/>
        <v>0</v>
      </c>
      <c r="G715" s="128"/>
      <c r="HV715" s="141"/>
      <c r="HW715" s="141"/>
      <c r="HX715" s="141"/>
      <c r="HY715" s="141"/>
      <c r="HZ715" s="141"/>
      <c r="IA715" s="141"/>
      <c r="IB715" s="141"/>
      <c r="IC715" s="141"/>
    </row>
    <row r="716" s="138" customFormat="1" ht="15" customHeight="1" spans="1:237">
      <c r="A716" s="149">
        <v>2100406</v>
      </c>
      <c r="B716" s="151" t="s">
        <v>583</v>
      </c>
      <c r="C716" s="128"/>
      <c r="D716" s="128"/>
      <c r="E716" s="147">
        <f t="shared" si="132"/>
        <v>0</v>
      </c>
      <c r="F716" s="148">
        <f t="shared" si="133"/>
        <v>0</v>
      </c>
      <c r="G716" s="128"/>
      <c r="HV716" s="141"/>
      <c r="HW716" s="141"/>
      <c r="HX716" s="141"/>
      <c r="HY716" s="141"/>
      <c r="HZ716" s="141"/>
      <c r="IA716" s="141"/>
      <c r="IB716" s="141"/>
      <c r="IC716" s="141"/>
    </row>
    <row r="717" s="138" customFormat="1" ht="15" customHeight="1" spans="1:237">
      <c r="A717" s="149">
        <v>2100407</v>
      </c>
      <c r="B717" s="151" t="s">
        <v>584</v>
      </c>
      <c r="C717" s="128"/>
      <c r="D717" s="128"/>
      <c r="E717" s="147">
        <f t="shared" si="132"/>
        <v>0</v>
      </c>
      <c r="F717" s="148">
        <f t="shared" si="133"/>
        <v>0</v>
      </c>
      <c r="G717" s="128"/>
      <c r="HV717" s="141"/>
      <c r="HW717" s="141"/>
      <c r="HX717" s="141"/>
      <c r="HY717" s="141"/>
      <c r="HZ717" s="141"/>
      <c r="IA717" s="141"/>
      <c r="IB717" s="141"/>
      <c r="IC717" s="141"/>
    </row>
    <row r="718" s="138" customFormat="1" ht="15" customHeight="1" spans="1:237">
      <c r="A718" s="149">
        <v>2100408</v>
      </c>
      <c r="B718" s="151" t="s">
        <v>585</v>
      </c>
      <c r="C718" s="128">
        <v>370</v>
      </c>
      <c r="D718" s="128">
        <v>333</v>
      </c>
      <c r="E718" s="147">
        <f t="shared" si="132"/>
        <v>-37</v>
      </c>
      <c r="F718" s="148">
        <f t="shared" si="133"/>
        <v>-10</v>
      </c>
      <c r="G718" s="128">
        <v>2125</v>
      </c>
      <c r="HV718" s="141"/>
      <c r="HW718" s="141"/>
      <c r="HX718" s="141"/>
      <c r="HY718" s="141"/>
      <c r="HZ718" s="141"/>
      <c r="IA718" s="141"/>
      <c r="IB718" s="141"/>
      <c r="IC718" s="141"/>
    </row>
    <row r="719" s="138" customFormat="1" ht="15" customHeight="1" spans="1:237">
      <c r="A719" s="149">
        <v>2100409</v>
      </c>
      <c r="B719" s="151" t="s">
        <v>586</v>
      </c>
      <c r="C719" s="128">
        <v>41</v>
      </c>
      <c r="D719" s="128">
        <v>78</v>
      </c>
      <c r="E719" s="147">
        <f t="shared" si="132"/>
        <v>37</v>
      </c>
      <c r="F719" s="148">
        <f t="shared" si="133"/>
        <v>90.2439024390244</v>
      </c>
      <c r="G719" s="128">
        <v>1079</v>
      </c>
      <c r="HV719" s="141"/>
      <c r="HW719" s="141"/>
      <c r="HX719" s="141"/>
      <c r="HY719" s="141"/>
      <c r="HZ719" s="141"/>
      <c r="IA719" s="141"/>
      <c r="IB719" s="141"/>
      <c r="IC719" s="141"/>
    </row>
    <row r="720" s="138" customFormat="1" ht="15" customHeight="1" spans="1:237">
      <c r="A720" s="149">
        <v>2100410</v>
      </c>
      <c r="B720" s="151" t="s">
        <v>587</v>
      </c>
      <c r="C720" s="128"/>
      <c r="D720" s="128"/>
      <c r="E720" s="147">
        <f t="shared" si="132"/>
        <v>0</v>
      </c>
      <c r="F720" s="148">
        <f t="shared" si="133"/>
        <v>0</v>
      </c>
      <c r="G720" s="128"/>
      <c r="HV720" s="141"/>
      <c r="HW720" s="141"/>
      <c r="HX720" s="141"/>
      <c r="HY720" s="141"/>
      <c r="HZ720" s="141"/>
      <c r="IA720" s="141"/>
      <c r="IB720" s="141"/>
      <c r="IC720" s="141"/>
    </row>
    <row r="721" s="138" customFormat="1" ht="15" customHeight="1" spans="1:237">
      <c r="A721" s="149">
        <v>2100499</v>
      </c>
      <c r="B721" s="151" t="s">
        <v>588</v>
      </c>
      <c r="C721" s="128">
        <v>21</v>
      </c>
      <c r="D721" s="128">
        <v>17</v>
      </c>
      <c r="E721" s="147">
        <f t="shared" si="132"/>
        <v>-4</v>
      </c>
      <c r="F721" s="148">
        <f t="shared" si="133"/>
        <v>-19.047619047619</v>
      </c>
      <c r="G721" s="128">
        <v>17</v>
      </c>
      <c r="HV721" s="141"/>
      <c r="HW721" s="141"/>
      <c r="HX721" s="141"/>
      <c r="HY721" s="141"/>
      <c r="HZ721" s="141"/>
      <c r="IA721" s="141"/>
      <c r="IB721" s="141"/>
      <c r="IC721" s="141"/>
    </row>
    <row r="722" s="138" customFormat="1" ht="15" customHeight="1" spans="1:237">
      <c r="A722" s="149">
        <v>21006</v>
      </c>
      <c r="B722" s="150" t="s">
        <v>589</v>
      </c>
      <c r="C722" s="132">
        <f t="shared" ref="C722:G722" si="135">SUM(C723:C724)</f>
        <v>0</v>
      </c>
      <c r="D722" s="132">
        <f t="shared" si="135"/>
        <v>0</v>
      </c>
      <c r="E722" s="147">
        <f t="shared" si="132"/>
        <v>0</v>
      </c>
      <c r="F722" s="148">
        <f t="shared" si="133"/>
        <v>0</v>
      </c>
      <c r="G722" s="132">
        <f t="shared" si="135"/>
        <v>0</v>
      </c>
      <c r="HV722" s="141"/>
      <c r="HW722" s="141"/>
      <c r="HX722" s="141"/>
      <c r="HY722" s="141"/>
      <c r="HZ722" s="141"/>
      <c r="IA722" s="141"/>
      <c r="IB722" s="141"/>
      <c r="IC722" s="141"/>
    </row>
    <row r="723" s="138" customFormat="1" ht="15" customHeight="1" spans="1:237">
      <c r="A723" s="149">
        <v>2100601</v>
      </c>
      <c r="B723" s="151" t="s">
        <v>590</v>
      </c>
      <c r="C723" s="128"/>
      <c r="D723" s="128"/>
      <c r="E723" s="147">
        <f t="shared" si="132"/>
        <v>0</v>
      </c>
      <c r="F723" s="148">
        <f t="shared" si="133"/>
        <v>0</v>
      </c>
      <c r="G723" s="128"/>
      <c r="HV723" s="141"/>
      <c r="HW723" s="141"/>
      <c r="HX723" s="141"/>
      <c r="HY723" s="141"/>
      <c r="HZ723" s="141"/>
      <c r="IA723" s="141"/>
      <c r="IB723" s="141"/>
      <c r="IC723" s="141"/>
    </row>
    <row r="724" s="138" customFormat="1" ht="15" customHeight="1" spans="1:237">
      <c r="A724" s="149">
        <v>2100699</v>
      </c>
      <c r="B724" s="151" t="s">
        <v>591</v>
      </c>
      <c r="C724" s="128"/>
      <c r="D724" s="128"/>
      <c r="E724" s="147">
        <f t="shared" si="132"/>
        <v>0</v>
      </c>
      <c r="F724" s="148">
        <f t="shared" si="133"/>
        <v>0</v>
      </c>
      <c r="G724" s="128"/>
      <c r="HV724" s="141"/>
      <c r="HW724" s="141"/>
      <c r="HX724" s="141"/>
      <c r="HY724" s="141"/>
      <c r="HZ724" s="141"/>
      <c r="IA724" s="141"/>
      <c r="IB724" s="141"/>
      <c r="IC724" s="141"/>
    </row>
    <row r="725" s="138" customFormat="1" ht="15" customHeight="1" spans="1:237">
      <c r="A725" s="149">
        <v>21007</v>
      </c>
      <c r="B725" s="150" t="s">
        <v>592</v>
      </c>
      <c r="C725" s="132">
        <f t="shared" ref="C725:G725" si="136">SUM(C726:C728)</f>
        <v>315</v>
      </c>
      <c r="D725" s="132">
        <f t="shared" si="136"/>
        <v>1056</v>
      </c>
      <c r="E725" s="147">
        <f t="shared" si="132"/>
        <v>741</v>
      </c>
      <c r="F725" s="148">
        <f t="shared" si="133"/>
        <v>235.238095238095</v>
      </c>
      <c r="G725" s="132">
        <f t="shared" si="136"/>
        <v>1744</v>
      </c>
      <c r="HV725" s="141"/>
      <c r="HW725" s="141"/>
      <c r="HX725" s="141"/>
      <c r="HY725" s="141"/>
      <c r="HZ725" s="141"/>
      <c r="IA725" s="141"/>
      <c r="IB725" s="141"/>
      <c r="IC725" s="141"/>
    </row>
    <row r="726" s="138" customFormat="1" ht="15" customHeight="1" spans="1:237">
      <c r="A726" s="149">
        <v>2100716</v>
      </c>
      <c r="B726" s="151" t="s">
        <v>593</v>
      </c>
      <c r="C726" s="128"/>
      <c r="D726" s="128"/>
      <c r="E726" s="147">
        <f t="shared" si="132"/>
        <v>0</v>
      </c>
      <c r="F726" s="148">
        <f t="shared" si="133"/>
        <v>0</v>
      </c>
      <c r="G726" s="128"/>
      <c r="HV726" s="141"/>
      <c r="HW726" s="141"/>
      <c r="HX726" s="141"/>
      <c r="HY726" s="141"/>
      <c r="HZ726" s="141"/>
      <c r="IA726" s="141"/>
      <c r="IB726" s="141"/>
      <c r="IC726" s="141"/>
    </row>
    <row r="727" s="138" customFormat="1" ht="15" customHeight="1" spans="1:237">
      <c r="A727" s="149">
        <v>2100717</v>
      </c>
      <c r="B727" s="151" t="s">
        <v>594</v>
      </c>
      <c r="C727" s="128">
        <v>313</v>
      </c>
      <c r="D727" s="128">
        <v>1051</v>
      </c>
      <c r="E727" s="147">
        <f t="shared" si="132"/>
        <v>738</v>
      </c>
      <c r="F727" s="148">
        <f t="shared" si="133"/>
        <v>235.782747603834</v>
      </c>
      <c r="G727" s="128">
        <v>1739</v>
      </c>
      <c r="HV727" s="141"/>
      <c r="HW727" s="141"/>
      <c r="HX727" s="141"/>
      <c r="HY727" s="141"/>
      <c r="HZ727" s="141"/>
      <c r="IA727" s="141"/>
      <c r="IB727" s="141"/>
      <c r="IC727" s="141"/>
    </row>
    <row r="728" s="138" customFormat="1" ht="15" customHeight="1" spans="1:237">
      <c r="A728" s="149">
        <v>2100799</v>
      </c>
      <c r="B728" s="151" t="s">
        <v>595</v>
      </c>
      <c r="C728" s="128">
        <v>2</v>
      </c>
      <c r="D728" s="128">
        <v>5</v>
      </c>
      <c r="E728" s="147">
        <f t="shared" si="132"/>
        <v>3</v>
      </c>
      <c r="F728" s="148">
        <f t="shared" si="133"/>
        <v>150</v>
      </c>
      <c r="G728" s="128">
        <v>5</v>
      </c>
      <c r="HV728" s="141"/>
      <c r="HW728" s="141"/>
      <c r="HX728" s="141"/>
      <c r="HY728" s="141"/>
      <c r="HZ728" s="141"/>
      <c r="IA728" s="141"/>
      <c r="IB728" s="141"/>
      <c r="IC728" s="141"/>
    </row>
    <row r="729" s="138" customFormat="1" ht="15" customHeight="1" spans="1:237">
      <c r="A729" s="149">
        <v>21011</v>
      </c>
      <c r="B729" s="150" t="s">
        <v>596</v>
      </c>
      <c r="C729" s="132">
        <f t="shared" ref="C729:G729" si="137">SUM(C730:C733)</f>
        <v>3109</v>
      </c>
      <c r="D729" s="132">
        <f t="shared" si="137"/>
        <v>3287</v>
      </c>
      <c r="E729" s="147">
        <f t="shared" si="132"/>
        <v>178</v>
      </c>
      <c r="F729" s="148">
        <f t="shared" si="133"/>
        <v>5.72531360566098</v>
      </c>
      <c r="G729" s="132">
        <f t="shared" si="137"/>
        <v>3287</v>
      </c>
      <c r="HV729" s="141"/>
      <c r="HW729" s="141"/>
      <c r="HX729" s="141"/>
      <c r="HY729" s="141"/>
      <c r="HZ729" s="141"/>
      <c r="IA729" s="141"/>
      <c r="IB729" s="141"/>
      <c r="IC729" s="141"/>
    </row>
    <row r="730" s="138" customFormat="1" ht="15" customHeight="1" spans="1:237">
      <c r="A730" s="149">
        <v>2101101</v>
      </c>
      <c r="B730" s="151" t="s">
        <v>597</v>
      </c>
      <c r="C730" s="128">
        <v>734</v>
      </c>
      <c r="D730" s="128">
        <v>767</v>
      </c>
      <c r="E730" s="147">
        <f t="shared" si="132"/>
        <v>33</v>
      </c>
      <c r="F730" s="148">
        <f t="shared" si="133"/>
        <v>4.49591280653951</v>
      </c>
      <c r="G730" s="128">
        <v>767</v>
      </c>
      <c r="HV730" s="141"/>
      <c r="HW730" s="141"/>
      <c r="HX730" s="141"/>
      <c r="HY730" s="141"/>
      <c r="HZ730" s="141"/>
      <c r="IA730" s="141"/>
      <c r="IB730" s="141"/>
      <c r="IC730" s="141"/>
    </row>
    <row r="731" s="138" customFormat="1" ht="15" customHeight="1" spans="1:237">
      <c r="A731" s="149">
        <v>2101102</v>
      </c>
      <c r="B731" s="151" t="s">
        <v>598</v>
      </c>
      <c r="C731" s="128">
        <v>2375</v>
      </c>
      <c r="D731" s="128">
        <v>2520</v>
      </c>
      <c r="E731" s="147">
        <f t="shared" si="132"/>
        <v>145</v>
      </c>
      <c r="F731" s="148">
        <f t="shared" si="133"/>
        <v>6.10526315789474</v>
      </c>
      <c r="G731" s="128">
        <v>2520</v>
      </c>
      <c r="HV731" s="141"/>
      <c r="HW731" s="141"/>
      <c r="HX731" s="141"/>
      <c r="HY731" s="141"/>
      <c r="HZ731" s="141"/>
      <c r="IA731" s="141"/>
      <c r="IB731" s="141"/>
      <c r="IC731" s="141"/>
    </row>
    <row r="732" s="138" customFormat="1" ht="15" customHeight="1" spans="1:237">
      <c r="A732" s="149">
        <v>2101103</v>
      </c>
      <c r="B732" s="151" t="s">
        <v>599</v>
      </c>
      <c r="C732" s="128"/>
      <c r="D732" s="128"/>
      <c r="E732" s="147">
        <f t="shared" si="132"/>
        <v>0</v>
      </c>
      <c r="F732" s="148">
        <f t="shared" si="133"/>
        <v>0</v>
      </c>
      <c r="G732" s="128"/>
      <c r="HV732" s="141"/>
      <c r="HW732" s="141"/>
      <c r="HX732" s="141"/>
      <c r="HY732" s="141"/>
      <c r="HZ732" s="141"/>
      <c r="IA732" s="141"/>
      <c r="IB732" s="141"/>
      <c r="IC732" s="141"/>
    </row>
    <row r="733" s="138" customFormat="1" ht="15" customHeight="1" spans="1:237">
      <c r="A733" s="149">
        <v>2101199</v>
      </c>
      <c r="B733" s="151" t="s">
        <v>600</v>
      </c>
      <c r="C733" s="128"/>
      <c r="D733" s="128"/>
      <c r="E733" s="147">
        <f t="shared" si="132"/>
        <v>0</v>
      </c>
      <c r="F733" s="148">
        <f t="shared" si="133"/>
        <v>0</v>
      </c>
      <c r="G733" s="128"/>
      <c r="HV733" s="141"/>
      <c r="HW733" s="141"/>
      <c r="HX733" s="141"/>
      <c r="HY733" s="141"/>
      <c r="HZ733" s="141"/>
      <c r="IA733" s="141"/>
      <c r="IB733" s="141"/>
      <c r="IC733" s="141"/>
    </row>
    <row r="734" s="138" customFormat="1" ht="15" customHeight="1" spans="1:237">
      <c r="A734" s="149">
        <v>21012</v>
      </c>
      <c r="B734" s="150" t="s">
        <v>601</v>
      </c>
      <c r="C734" s="132">
        <f t="shared" ref="C734:G734" si="138">SUM(C735:C737)</f>
        <v>1906</v>
      </c>
      <c r="D734" s="132">
        <f t="shared" si="138"/>
        <v>2002</v>
      </c>
      <c r="E734" s="147">
        <f t="shared" si="132"/>
        <v>96</v>
      </c>
      <c r="F734" s="148">
        <f t="shared" si="133"/>
        <v>5.03672612801679</v>
      </c>
      <c r="G734" s="132">
        <f t="shared" si="138"/>
        <v>11166</v>
      </c>
      <c r="HV734" s="141"/>
      <c r="HW734" s="141"/>
      <c r="HX734" s="141"/>
      <c r="HY734" s="141"/>
      <c r="HZ734" s="141"/>
      <c r="IA734" s="141"/>
      <c r="IB734" s="141"/>
      <c r="IC734" s="141"/>
    </row>
    <row r="735" s="138" customFormat="1" ht="15" customHeight="1" spans="1:237">
      <c r="A735" s="149">
        <v>2101201</v>
      </c>
      <c r="B735" s="151" t="s">
        <v>602</v>
      </c>
      <c r="C735" s="128"/>
      <c r="D735" s="128"/>
      <c r="E735" s="147">
        <f t="shared" si="132"/>
        <v>0</v>
      </c>
      <c r="F735" s="148">
        <f t="shared" si="133"/>
        <v>0</v>
      </c>
      <c r="G735" s="128"/>
      <c r="HV735" s="141"/>
      <c r="HW735" s="141"/>
      <c r="HX735" s="141"/>
      <c r="HY735" s="141"/>
      <c r="HZ735" s="141"/>
      <c r="IA735" s="141"/>
      <c r="IB735" s="141"/>
      <c r="IC735" s="141"/>
    </row>
    <row r="736" s="138" customFormat="1" ht="15" customHeight="1" spans="1:237">
      <c r="A736" s="149">
        <v>2101202</v>
      </c>
      <c r="B736" s="151" t="s">
        <v>603</v>
      </c>
      <c r="C736" s="128">
        <v>1906</v>
      </c>
      <c r="D736" s="128">
        <v>2002</v>
      </c>
      <c r="E736" s="147">
        <f t="shared" si="132"/>
        <v>96</v>
      </c>
      <c r="F736" s="148">
        <f t="shared" si="133"/>
        <v>5.03672612801679</v>
      </c>
      <c r="G736" s="128">
        <v>11166</v>
      </c>
      <c r="HV736" s="141"/>
      <c r="HW736" s="141"/>
      <c r="HX736" s="141"/>
      <c r="HY736" s="141"/>
      <c r="HZ736" s="141"/>
      <c r="IA736" s="141"/>
      <c r="IB736" s="141"/>
      <c r="IC736" s="141"/>
    </row>
    <row r="737" s="138" customFormat="1" ht="15" customHeight="1" spans="1:237">
      <c r="A737" s="149">
        <v>2101299</v>
      </c>
      <c r="B737" s="151" t="s">
        <v>604</v>
      </c>
      <c r="C737" s="128"/>
      <c r="D737" s="128"/>
      <c r="E737" s="147">
        <f t="shared" si="132"/>
        <v>0</v>
      </c>
      <c r="F737" s="148">
        <f t="shared" si="133"/>
        <v>0</v>
      </c>
      <c r="G737" s="128"/>
      <c r="HV737" s="141"/>
      <c r="HW737" s="141"/>
      <c r="HX737" s="141"/>
      <c r="HY737" s="141"/>
      <c r="HZ737" s="141"/>
      <c r="IA737" s="141"/>
      <c r="IB737" s="141"/>
      <c r="IC737" s="141"/>
    </row>
    <row r="738" s="138" customFormat="1" ht="15" customHeight="1" spans="1:237">
      <c r="A738" s="149">
        <v>21013</v>
      </c>
      <c r="B738" s="150" t="s">
        <v>605</v>
      </c>
      <c r="C738" s="132">
        <f t="shared" ref="C738:G738" si="139">SUM(C739:C741)</f>
        <v>627</v>
      </c>
      <c r="D738" s="132">
        <f t="shared" si="139"/>
        <v>741</v>
      </c>
      <c r="E738" s="147">
        <f t="shared" si="132"/>
        <v>114</v>
      </c>
      <c r="F738" s="148">
        <f t="shared" si="133"/>
        <v>18.1818181818182</v>
      </c>
      <c r="G738" s="132">
        <f t="shared" si="139"/>
        <v>1968</v>
      </c>
      <c r="HV738" s="141"/>
      <c r="HW738" s="141"/>
      <c r="HX738" s="141"/>
      <c r="HY738" s="141"/>
      <c r="HZ738" s="141"/>
      <c r="IA738" s="141"/>
      <c r="IB738" s="141"/>
      <c r="IC738" s="141"/>
    </row>
    <row r="739" s="138" customFormat="1" ht="15" customHeight="1" spans="1:237">
      <c r="A739" s="149">
        <v>2101301</v>
      </c>
      <c r="B739" s="151" t="s">
        <v>606</v>
      </c>
      <c r="C739" s="128">
        <v>627</v>
      </c>
      <c r="D739" s="128">
        <v>741</v>
      </c>
      <c r="E739" s="147">
        <f t="shared" si="132"/>
        <v>114</v>
      </c>
      <c r="F739" s="148">
        <f t="shared" si="133"/>
        <v>18.1818181818182</v>
      </c>
      <c r="G739" s="128">
        <v>1968</v>
      </c>
      <c r="HV739" s="141"/>
      <c r="HW739" s="141"/>
      <c r="HX739" s="141"/>
      <c r="HY739" s="141"/>
      <c r="HZ739" s="141"/>
      <c r="IA739" s="141"/>
      <c r="IB739" s="141"/>
      <c r="IC739" s="141"/>
    </row>
    <row r="740" s="138" customFormat="1" ht="15" customHeight="1" spans="1:237">
      <c r="A740" s="149">
        <v>2101302</v>
      </c>
      <c r="B740" s="151" t="s">
        <v>607</v>
      </c>
      <c r="C740" s="128"/>
      <c r="D740" s="128"/>
      <c r="E740" s="147">
        <f t="shared" si="132"/>
        <v>0</v>
      </c>
      <c r="F740" s="148">
        <f t="shared" si="133"/>
        <v>0</v>
      </c>
      <c r="G740" s="128"/>
      <c r="HV740" s="141"/>
      <c r="HW740" s="141"/>
      <c r="HX740" s="141"/>
      <c r="HY740" s="141"/>
      <c r="HZ740" s="141"/>
      <c r="IA740" s="141"/>
      <c r="IB740" s="141"/>
      <c r="IC740" s="141"/>
    </row>
    <row r="741" s="138" customFormat="1" ht="15" customHeight="1" spans="1:237">
      <c r="A741" s="149">
        <v>2101399</v>
      </c>
      <c r="B741" s="151" t="s">
        <v>608</v>
      </c>
      <c r="C741" s="128"/>
      <c r="D741" s="128"/>
      <c r="E741" s="147">
        <f t="shared" si="132"/>
        <v>0</v>
      </c>
      <c r="F741" s="148">
        <f t="shared" si="133"/>
        <v>0</v>
      </c>
      <c r="G741" s="128"/>
      <c r="HV741" s="141"/>
      <c r="HW741" s="141"/>
      <c r="HX741" s="141"/>
      <c r="HY741" s="141"/>
      <c r="HZ741" s="141"/>
      <c r="IA741" s="141"/>
      <c r="IB741" s="141"/>
      <c r="IC741" s="141"/>
    </row>
    <row r="742" s="138" customFormat="1" ht="15" customHeight="1" spans="1:237">
      <c r="A742" s="149">
        <v>21014</v>
      </c>
      <c r="B742" s="150" t="s">
        <v>609</v>
      </c>
      <c r="C742" s="132">
        <f t="shared" ref="C742:G742" si="140">SUM(C743:C744)</f>
        <v>36</v>
      </c>
      <c r="D742" s="132">
        <f t="shared" si="140"/>
        <v>50</v>
      </c>
      <c r="E742" s="147">
        <f t="shared" si="132"/>
        <v>14</v>
      </c>
      <c r="F742" s="148">
        <f t="shared" si="133"/>
        <v>38.8888888888889</v>
      </c>
      <c r="G742" s="132">
        <f t="shared" si="140"/>
        <v>125</v>
      </c>
      <c r="HV742" s="141"/>
      <c r="HW742" s="141"/>
      <c r="HX742" s="141"/>
      <c r="HY742" s="141"/>
      <c r="HZ742" s="141"/>
      <c r="IA742" s="141"/>
      <c r="IB742" s="141"/>
      <c r="IC742" s="141"/>
    </row>
    <row r="743" s="138" customFormat="1" ht="15" customHeight="1" spans="1:237">
      <c r="A743" s="149">
        <v>2101401</v>
      </c>
      <c r="B743" s="151" t="s">
        <v>610</v>
      </c>
      <c r="C743" s="128">
        <v>36</v>
      </c>
      <c r="D743" s="128">
        <v>50</v>
      </c>
      <c r="E743" s="147">
        <f t="shared" si="132"/>
        <v>14</v>
      </c>
      <c r="F743" s="148">
        <f t="shared" si="133"/>
        <v>38.8888888888889</v>
      </c>
      <c r="G743" s="128">
        <v>125</v>
      </c>
      <c r="HV743" s="141"/>
      <c r="HW743" s="141"/>
      <c r="HX743" s="141"/>
      <c r="HY743" s="141"/>
      <c r="HZ743" s="141"/>
      <c r="IA743" s="141"/>
      <c r="IB743" s="141"/>
      <c r="IC743" s="141"/>
    </row>
    <row r="744" s="138" customFormat="1" ht="15" customHeight="1" spans="1:237">
      <c r="A744" s="149">
        <v>2101499</v>
      </c>
      <c r="B744" s="151" t="s">
        <v>611</v>
      </c>
      <c r="C744" s="128"/>
      <c r="D744" s="128"/>
      <c r="E744" s="147">
        <f t="shared" si="132"/>
        <v>0</v>
      </c>
      <c r="F744" s="148">
        <f t="shared" si="133"/>
        <v>0</v>
      </c>
      <c r="G744" s="128"/>
      <c r="HV744" s="141"/>
      <c r="HW744" s="141"/>
      <c r="HX744" s="141"/>
      <c r="HY744" s="141"/>
      <c r="HZ744" s="141"/>
      <c r="IA744" s="141"/>
      <c r="IB744" s="141"/>
      <c r="IC744" s="141"/>
    </row>
    <row r="745" s="138" customFormat="1" ht="15" customHeight="1" spans="1:237">
      <c r="A745" s="149">
        <v>21015</v>
      </c>
      <c r="B745" s="150" t="s">
        <v>612</v>
      </c>
      <c r="C745" s="128">
        <f t="shared" ref="C745:G745" si="141">SUM(C746:C753)</f>
        <v>167</v>
      </c>
      <c r="D745" s="128">
        <f t="shared" si="141"/>
        <v>127</v>
      </c>
      <c r="E745" s="147">
        <f t="shared" si="132"/>
        <v>-40</v>
      </c>
      <c r="F745" s="148">
        <f t="shared" si="133"/>
        <v>-23.9520958083832</v>
      </c>
      <c r="G745" s="128">
        <f t="shared" si="141"/>
        <v>127</v>
      </c>
      <c r="HV745" s="141"/>
      <c r="HW745" s="141"/>
      <c r="HX745" s="141"/>
      <c r="HY745" s="141"/>
      <c r="HZ745" s="141"/>
      <c r="IA745" s="141"/>
      <c r="IB745" s="141"/>
      <c r="IC745" s="141"/>
    </row>
    <row r="746" s="138" customFormat="1" ht="15" customHeight="1" spans="1:237">
      <c r="A746" s="149">
        <v>2101501</v>
      </c>
      <c r="B746" s="151" t="s">
        <v>62</v>
      </c>
      <c r="C746" s="128">
        <v>82</v>
      </c>
      <c r="D746" s="128">
        <v>82</v>
      </c>
      <c r="E746" s="147">
        <f t="shared" si="132"/>
        <v>0</v>
      </c>
      <c r="F746" s="148">
        <f t="shared" si="133"/>
        <v>0</v>
      </c>
      <c r="G746" s="128">
        <v>82</v>
      </c>
      <c r="HV746" s="141"/>
      <c r="HW746" s="141"/>
      <c r="HX746" s="141"/>
      <c r="HY746" s="141"/>
      <c r="HZ746" s="141"/>
      <c r="IA746" s="141"/>
      <c r="IB746" s="141"/>
      <c r="IC746" s="141"/>
    </row>
    <row r="747" s="138" customFormat="1" ht="15" customHeight="1" spans="1:237">
      <c r="A747" s="149">
        <v>2101502</v>
      </c>
      <c r="B747" s="151" t="s">
        <v>63</v>
      </c>
      <c r="C747" s="128"/>
      <c r="D747" s="128"/>
      <c r="E747" s="147">
        <f t="shared" si="132"/>
        <v>0</v>
      </c>
      <c r="F747" s="148">
        <f t="shared" si="133"/>
        <v>0</v>
      </c>
      <c r="G747" s="128"/>
      <c r="HV747" s="141"/>
      <c r="HW747" s="141"/>
      <c r="HX747" s="141"/>
      <c r="HY747" s="141"/>
      <c r="HZ747" s="141"/>
      <c r="IA747" s="141"/>
      <c r="IB747" s="141"/>
      <c r="IC747" s="141"/>
    </row>
    <row r="748" s="138" customFormat="1" ht="15" customHeight="1" spans="1:237">
      <c r="A748" s="149">
        <v>2101503</v>
      </c>
      <c r="B748" s="151" t="s">
        <v>64</v>
      </c>
      <c r="C748" s="128"/>
      <c r="D748" s="128"/>
      <c r="E748" s="147">
        <f t="shared" si="132"/>
        <v>0</v>
      </c>
      <c r="F748" s="148">
        <f t="shared" si="133"/>
        <v>0</v>
      </c>
      <c r="G748" s="128"/>
      <c r="HV748" s="141"/>
      <c r="HW748" s="141"/>
      <c r="HX748" s="141"/>
      <c r="HY748" s="141"/>
      <c r="HZ748" s="141"/>
      <c r="IA748" s="141"/>
      <c r="IB748" s="141"/>
      <c r="IC748" s="141"/>
    </row>
    <row r="749" s="138" customFormat="1" ht="15" customHeight="1" spans="1:237">
      <c r="A749" s="149">
        <v>2101504</v>
      </c>
      <c r="B749" s="151" t="s">
        <v>103</v>
      </c>
      <c r="C749" s="128">
        <v>74</v>
      </c>
      <c r="D749" s="128">
        <v>45</v>
      </c>
      <c r="E749" s="147">
        <f t="shared" si="132"/>
        <v>-29</v>
      </c>
      <c r="F749" s="148">
        <f t="shared" si="133"/>
        <v>-39.1891891891892</v>
      </c>
      <c r="G749" s="128">
        <v>45</v>
      </c>
      <c r="HV749" s="141"/>
      <c r="HW749" s="141"/>
      <c r="HX749" s="141"/>
      <c r="HY749" s="141"/>
      <c r="HZ749" s="141"/>
      <c r="IA749" s="141"/>
      <c r="IB749" s="141"/>
      <c r="IC749" s="141"/>
    </row>
    <row r="750" s="138" customFormat="1" ht="15" customHeight="1" spans="1:237">
      <c r="A750" s="149">
        <v>2101505</v>
      </c>
      <c r="B750" s="151" t="s">
        <v>613</v>
      </c>
      <c r="C750" s="128"/>
      <c r="D750" s="128"/>
      <c r="E750" s="147">
        <f t="shared" si="132"/>
        <v>0</v>
      </c>
      <c r="F750" s="148">
        <f t="shared" si="133"/>
        <v>0</v>
      </c>
      <c r="G750" s="128"/>
      <c r="HV750" s="141"/>
      <c r="HW750" s="141"/>
      <c r="HX750" s="141"/>
      <c r="HY750" s="141"/>
      <c r="HZ750" s="141"/>
      <c r="IA750" s="141"/>
      <c r="IB750" s="141"/>
      <c r="IC750" s="141"/>
    </row>
    <row r="751" s="138" customFormat="1" ht="15" customHeight="1" spans="1:237">
      <c r="A751" s="149">
        <v>2101506</v>
      </c>
      <c r="B751" s="151" t="s">
        <v>614</v>
      </c>
      <c r="C751" s="128">
        <v>11</v>
      </c>
      <c r="D751" s="128"/>
      <c r="E751" s="147">
        <f t="shared" si="132"/>
        <v>-11</v>
      </c>
      <c r="F751" s="148">
        <f t="shared" si="133"/>
        <v>-100</v>
      </c>
      <c r="G751" s="128"/>
      <c r="HV751" s="141"/>
      <c r="HW751" s="141"/>
      <c r="HX751" s="141"/>
      <c r="HY751" s="141"/>
      <c r="HZ751" s="141"/>
      <c r="IA751" s="141"/>
      <c r="IB751" s="141"/>
      <c r="IC751" s="141"/>
    </row>
    <row r="752" s="138" customFormat="1" ht="15" customHeight="1" spans="1:237">
      <c r="A752" s="149">
        <v>2101550</v>
      </c>
      <c r="B752" s="151" t="s">
        <v>71</v>
      </c>
      <c r="C752" s="128"/>
      <c r="D752" s="128"/>
      <c r="E752" s="147">
        <f t="shared" si="132"/>
        <v>0</v>
      </c>
      <c r="F752" s="148">
        <f t="shared" si="133"/>
        <v>0</v>
      </c>
      <c r="G752" s="128"/>
      <c r="HV752" s="141"/>
      <c r="HW752" s="141"/>
      <c r="HX752" s="141"/>
      <c r="HY752" s="141"/>
      <c r="HZ752" s="141"/>
      <c r="IA752" s="141"/>
      <c r="IB752" s="141"/>
      <c r="IC752" s="141"/>
    </row>
    <row r="753" s="138" customFormat="1" ht="15" customHeight="1" spans="1:237">
      <c r="A753" s="149">
        <v>2101599</v>
      </c>
      <c r="B753" s="151" t="s">
        <v>615</v>
      </c>
      <c r="C753" s="128"/>
      <c r="D753" s="128"/>
      <c r="E753" s="147">
        <f t="shared" si="132"/>
        <v>0</v>
      </c>
      <c r="F753" s="148">
        <f t="shared" si="133"/>
        <v>0</v>
      </c>
      <c r="G753" s="128"/>
      <c r="HV753" s="141"/>
      <c r="HW753" s="141"/>
      <c r="HX753" s="141"/>
      <c r="HY753" s="141"/>
      <c r="HZ753" s="141"/>
      <c r="IA753" s="141"/>
      <c r="IB753" s="141"/>
      <c r="IC753" s="141"/>
    </row>
    <row r="754" s="138" customFormat="1" ht="15" customHeight="1" spans="1:237">
      <c r="A754" s="149">
        <v>21016</v>
      </c>
      <c r="B754" s="150" t="s">
        <v>616</v>
      </c>
      <c r="C754" s="128">
        <f t="shared" ref="C754:G754" si="142">SUM(C755)</f>
        <v>0</v>
      </c>
      <c r="D754" s="128">
        <f t="shared" si="142"/>
        <v>5</v>
      </c>
      <c r="E754" s="147">
        <f t="shared" si="132"/>
        <v>5</v>
      </c>
      <c r="F754" s="148">
        <f t="shared" si="133"/>
        <v>0</v>
      </c>
      <c r="G754" s="128">
        <f t="shared" si="142"/>
        <v>5</v>
      </c>
      <c r="HV754" s="141"/>
      <c r="HW754" s="141"/>
      <c r="HX754" s="141"/>
      <c r="HY754" s="141"/>
      <c r="HZ754" s="141"/>
      <c r="IA754" s="141"/>
      <c r="IB754" s="141"/>
      <c r="IC754" s="141"/>
    </row>
    <row r="755" s="138" customFormat="1" ht="15" customHeight="1" spans="1:237">
      <c r="A755" s="149">
        <v>2101601</v>
      </c>
      <c r="B755" s="151" t="s">
        <v>617</v>
      </c>
      <c r="C755" s="128"/>
      <c r="D755" s="128">
        <v>5</v>
      </c>
      <c r="E755" s="147">
        <f t="shared" si="132"/>
        <v>5</v>
      </c>
      <c r="F755" s="148">
        <f t="shared" si="133"/>
        <v>0</v>
      </c>
      <c r="G755" s="128">
        <v>5</v>
      </c>
      <c r="HV755" s="141"/>
      <c r="HW755" s="141"/>
      <c r="HX755" s="141"/>
      <c r="HY755" s="141"/>
      <c r="HZ755" s="141"/>
      <c r="IA755" s="141"/>
      <c r="IB755" s="141"/>
      <c r="IC755" s="141"/>
    </row>
    <row r="756" s="138" customFormat="1" ht="15" customHeight="1" spans="1:237">
      <c r="A756" s="149">
        <v>21099</v>
      </c>
      <c r="B756" s="150" t="s">
        <v>618</v>
      </c>
      <c r="C756" s="132">
        <f t="shared" ref="C756:G756" si="143">C757</f>
        <v>0</v>
      </c>
      <c r="D756" s="132">
        <f t="shared" si="143"/>
        <v>0</v>
      </c>
      <c r="E756" s="147">
        <f t="shared" si="132"/>
        <v>0</v>
      </c>
      <c r="F756" s="148">
        <f t="shared" si="133"/>
        <v>0</v>
      </c>
      <c r="G756" s="132">
        <f t="shared" si="143"/>
        <v>0</v>
      </c>
      <c r="HV756" s="141"/>
      <c r="HW756" s="141"/>
      <c r="HX756" s="141"/>
      <c r="HY756" s="141"/>
      <c r="HZ756" s="141"/>
      <c r="IA756" s="141"/>
      <c r="IB756" s="141"/>
      <c r="IC756" s="141"/>
    </row>
    <row r="757" s="138" customFormat="1" ht="15" customHeight="1" spans="1:237">
      <c r="A757" s="149">
        <v>2109901</v>
      </c>
      <c r="B757" s="151" t="s">
        <v>619</v>
      </c>
      <c r="C757" s="128"/>
      <c r="D757" s="128"/>
      <c r="E757" s="147">
        <f t="shared" si="132"/>
        <v>0</v>
      </c>
      <c r="F757" s="148">
        <f t="shared" si="133"/>
        <v>0</v>
      </c>
      <c r="G757" s="128"/>
      <c r="HV757" s="141"/>
      <c r="HW757" s="141"/>
      <c r="HX757" s="141"/>
      <c r="HY757" s="141"/>
      <c r="HZ757" s="141"/>
      <c r="IA757" s="141"/>
      <c r="IB757" s="141"/>
      <c r="IC757" s="141"/>
    </row>
    <row r="758" s="138" customFormat="1" ht="15" customHeight="1" spans="1:237">
      <c r="A758" s="149">
        <v>211</v>
      </c>
      <c r="B758" s="150" t="s">
        <v>620</v>
      </c>
      <c r="C758" s="132">
        <f t="shared" ref="C758:G758" si="144">C759+C769+C773+C781+C786+C793+C799+C802+C805+C807+C809+C815+C817+C819+C834</f>
        <v>2661</v>
      </c>
      <c r="D758" s="132">
        <f t="shared" si="144"/>
        <v>2624</v>
      </c>
      <c r="E758" s="147">
        <f t="shared" si="132"/>
        <v>-37</v>
      </c>
      <c r="F758" s="148">
        <f t="shared" si="133"/>
        <v>-1.39045471627208</v>
      </c>
      <c r="G758" s="132">
        <f t="shared" si="144"/>
        <v>2624</v>
      </c>
      <c r="HV758" s="141"/>
      <c r="HW758" s="141"/>
      <c r="HX758" s="141"/>
      <c r="HY758" s="141"/>
      <c r="HZ758" s="141"/>
      <c r="IA758" s="141"/>
      <c r="IB758" s="141"/>
      <c r="IC758" s="141"/>
    </row>
    <row r="759" s="138" customFormat="1" ht="15" customHeight="1" spans="1:237">
      <c r="A759" s="149">
        <v>21101</v>
      </c>
      <c r="B759" s="150" t="s">
        <v>621</v>
      </c>
      <c r="C759" s="132">
        <f t="shared" ref="C759:G759" si="145">SUM(C760:C768)</f>
        <v>151</v>
      </c>
      <c r="D759" s="132">
        <f t="shared" si="145"/>
        <v>212</v>
      </c>
      <c r="E759" s="147">
        <f t="shared" si="132"/>
        <v>61</v>
      </c>
      <c r="F759" s="148">
        <f t="shared" si="133"/>
        <v>40.3973509933775</v>
      </c>
      <c r="G759" s="132">
        <f t="shared" si="145"/>
        <v>212</v>
      </c>
      <c r="HV759" s="141"/>
      <c r="HW759" s="141"/>
      <c r="HX759" s="141"/>
      <c r="HY759" s="141"/>
      <c r="HZ759" s="141"/>
      <c r="IA759" s="141"/>
      <c r="IB759" s="141"/>
      <c r="IC759" s="141"/>
    </row>
    <row r="760" s="138" customFormat="1" ht="15" customHeight="1" spans="1:237">
      <c r="A760" s="149">
        <v>2110101</v>
      </c>
      <c r="B760" s="151" t="s">
        <v>62</v>
      </c>
      <c r="C760" s="128">
        <v>131</v>
      </c>
      <c r="D760" s="128">
        <v>123</v>
      </c>
      <c r="E760" s="147">
        <f t="shared" si="132"/>
        <v>-8</v>
      </c>
      <c r="F760" s="148">
        <f t="shared" si="133"/>
        <v>-6.10687022900763</v>
      </c>
      <c r="G760" s="128">
        <v>123</v>
      </c>
      <c r="HV760" s="141"/>
      <c r="HW760" s="141"/>
      <c r="HX760" s="141"/>
      <c r="HY760" s="141"/>
      <c r="HZ760" s="141"/>
      <c r="IA760" s="141"/>
      <c r="IB760" s="141"/>
      <c r="IC760" s="141"/>
    </row>
    <row r="761" s="138" customFormat="1" ht="15" customHeight="1" spans="1:237">
      <c r="A761" s="149">
        <v>2110102</v>
      </c>
      <c r="B761" s="151" t="s">
        <v>63</v>
      </c>
      <c r="C761" s="128"/>
      <c r="D761" s="128"/>
      <c r="E761" s="147">
        <f t="shared" si="132"/>
        <v>0</v>
      </c>
      <c r="F761" s="148">
        <f t="shared" si="133"/>
        <v>0</v>
      </c>
      <c r="G761" s="128"/>
      <c r="HV761" s="141"/>
      <c r="HW761" s="141"/>
      <c r="HX761" s="141"/>
      <c r="HY761" s="141"/>
      <c r="HZ761" s="141"/>
      <c r="IA761" s="141"/>
      <c r="IB761" s="141"/>
      <c r="IC761" s="141"/>
    </row>
    <row r="762" s="138" customFormat="1" ht="15" customHeight="1" spans="1:237">
      <c r="A762" s="149">
        <v>2110103</v>
      </c>
      <c r="B762" s="151" t="s">
        <v>64</v>
      </c>
      <c r="C762" s="128"/>
      <c r="D762" s="128"/>
      <c r="E762" s="147">
        <f t="shared" si="132"/>
        <v>0</v>
      </c>
      <c r="F762" s="148">
        <f t="shared" si="133"/>
        <v>0</v>
      </c>
      <c r="G762" s="128"/>
      <c r="HV762" s="141"/>
      <c r="HW762" s="141"/>
      <c r="HX762" s="141"/>
      <c r="HY762" s="141"/>
      <c r="HZ762" s="141"/>
      <c r="IA762" s="141"/>
      <c r="IB762" s="141"/>
      <c r="IC762" s="141"/>
    </row>
    <row r="763" s="138" customFormat="1" ht="15" customHeight="1" spans="1:237">
      <c r="A763" s="149">
        <v>2110104</v>
      </c>
      <c r="B763" s="151" t="s">
        <v>622</v>
      </c>
      <c r="C763" s="128"/>
      <c r="D763" s="128"/>
      <c r="E763" s="147">
        <f t="shared" si="132"/>
        <v>0</v>
      </c>
      <c r="F763" s="148">
        <f t="shared" si="133"/>
        <v>0</v>
      </c>
      <c r="G763" s="128"/>
      <c r="HV763" s="141"/>
      <c r="HW763" s="141"/>
      <c r="HX763" s="141"/>
      <c r="HY763" s="141"/>
      <c r="HZ763" s="141"/>
      <c r="IA763" s="141"/>
      <c r="IB763" s="141"/>
      <c r="IC763" s="141"/>
    </row>
    <row r="764" s="138" customFormat="1" ht="15" customHeight="1" spans="1:237">
      <c r="A764" s="149">
        <v>2110105</v>
      </c>
      <c r="B764" s="151" t="s">
        <v>623</v>
      </c>
      <c r="C764" s="128"/>
      <c r="D764" s="128"/>
      <c r="E764" s="147">
        <f t="shared" si="132"/>
        <v>0</v>
      </c>
      <c r="F764" s="148">
        <f t="shared" si="133"/>
        <v>0</v>
      </c>
      <c r="G764" s="128"/>
      <c r="HV764" s="141"/>
      <c r="HW764" s="141"/>
      <c r="HX764" s="141"/>
      <c r="HY764" s="141"/>
      <c r="HZ764" s="141"/>
      <c r="IA764" s="141"/>
      <c r="IB764" s="141"/>
      <c r="IC764" s="141"/>
    </row>
    <row r="765" s="138" customFormat="1" ht="15" customHeight="1" spans="1:237">
      <c r="A765" s="149">
        <v>2110106</v>
      </c>
      <c r="B765" s="151" t="s">
        <v>624</v>
      </c>
      <c r="C765" s="128"/>
      <c r="D765" s="128"/>
      <c r="E765" s="147">
        <f t="shared" si="132"/>
        <v>0</v>
      </c>
      <c r="F765" s="148">
        <f t="shared" si="133"/>
        <v>0</v>
      </c>
      <c r="G765" s="128"/>
      <c r="HV765" s="141"/>
      <c r="HW765" s="141"/>
      <c r="HX765" s="141"/>
      <c r="HY765" s="141"/>
      <c r="HZ765" s="141"/>
      <c r="IA765" s="141"/>
      <c r="IB765" s="141"/>
      <c r="IC765" s="141"/>
    </row>
    <row r="766" s="138" customFormat="1" ht="15" customHeight="1" spans="1:237">
      <c r="A766" s="149">
        <v>2110107</v>
      </c>
      <c r="B766" s="151" t="s">
        <v>625</v>
      </c>
      <c r="C766" s="128"/>
      <c r="D766" s="128"/>
      <c r="E766" s="147">
        <f t="shared" si="132"/>
        <v>0</v>
      </c>
      <c r="F766" s="148">
        <f t="shared" si="133"/>
        <v>0</v>
      </c>
      <c r="G766" s="128"/>
      <c r="HV766" s="141"/>
      <c r="HW766" s="141"/>
      <c r="HX766" s="141"/>
      <c r="HY766" s="141"/>
      <c r="HZ766" s="141"/>
      <c r="IA766" s="141"/>
      <c r="IB766" s="141"/>
      <c r="IC766" s="141"/>
    </row>
    <row r="767" s="138" customFormat="1" ht="15" customHeight="1" spans="1:237">
      <c r="A767" s="149">
        <v>2110108</v>
      </c>
      <c r="B767" s="151" t="s">
        <v>626</v>
      </c>
      <c r="C767" s="128"/>
      <c r="D767" s="128"/>
      <c r="E767" s="147">
        <f t="shared" si="132"/>
        <v>0</v>
      </c>
      <c r="F767" s="148">
        <f t="shared" si="133"/>
        <v>0</v>
      </c>
      <c r="G767" s="128"/>
      <c r="HV767" s="141"/>
      <c r="HW767" s="141"/>
      <c r="HX767" s="141"/>
      <c r="HY767" s="141"/>
      <c r="HZ767" s="141"/>
      <c r="IA767" s="141"/>
      <c r="IB767" s="141"/>
      <c r="IC767" s="141"/>
    </row>
    <row r="768" s="138" customFormat="1" ht="15" customHeight="1" spans="1:237">
      <c r="A768" s="149">
        <v>2110199</v>
      </c>
      <c r="B768" s="151" t="s">
        <v>627</v>
      </c>
      <c r="C768" s="128">
        <v>20</v>
      </c>
      <c r="D768" s="128">
        <v>89</v>
      </c>
      <c r="E768" s="147">
        <f t="shared" si="132"/>
        <v>69</v>
      </c>
      <c r="F768" s="148">
        <f t="shared" si="133"/>
        <v>345</v>
      </c>
      <c r="G768" s="128">
        <v>89</v>
      </c>
      <c r="HV768" s="141"/>
      <c r="HW768" s="141"/>
      <c r="HX768" s="141"/>
      <c r="HY768" s="141"/>
      <c r="HZ768" s="141"/>
      <c r="IA768" s="141"/>
      <c r="IB768" s="141"/>
      <c r="IC768" s="141"/>
    </row>
    <row r="769" s="138" customFormat="1" ht="15" customHeight="1" spans="1:237">
      <c r="A769" s="149">
        <v>21102</v>
      </c>
      <c r="B769" s="150" t="s">
        <v>628</v>
      </c>
      <c r="C769" s="132">
        <f t="shared" ref="C769:G769" si="146">SUM(C770:C772)</f>
        <v>69</v>
      </c>
      <c r="D769" s="132">
        <f t="shared" si="146"/>
        <v>0</v>
      </c>
      <c r="E769" s="147">
        <f t="shared" si="132"/>
        <v>-69</v>
      </c>
      <c r="F769" s="148">
        <f t="shared" si="133"/>
        <v>-100</v>
      </c>
      <c r="G769" s="132">
        <f t="shared" si="146"/>
        <v>0</v>
      </c>
      <c r="HV769" s="141"/>
      <c r="HW769" s="141"/>
      <c r="HX769" s="141"/>
      <c r="HY769" s="141"/>
      <c r="HZ769" s="141"/>
      <c r="IA769" s="141"/>
      <c r="IB769" s="141"/>
      <c r="IC769" s="141"/>
    </row>
    <row r="770" s="138" customFormat="1" ht="15" customHeight="1" spans="1:237">
      <c r="A770" s="149">
        <v>2110203</v>
      </c>
      <c r="B770" s="151" t="s">
        <v>629</v>
      </c>
      <c r="C770" s="128"/>
      <c r="D770" s="128"/>
      <c r="E770" s="147">
        <f t="shared" si="132"/>
        <v>0</v>
      </c>
      <c r="F770" s="148">
        <f t="shared" si="133"/>
        <v>0</v>
      </c>
      <c r="G770" s="128"/>
      <c r="HV770" s="141"/>
      <c r="HW770" s="141"/>
      <c r="HX770" s="141"/>
      <c r="HY770" s="141"/>
      <c r="HZ770" s="141"/>
      <c r="IA770" s="141"/>
      <c r="IB770" s="141"/>
      <c r="IC770" s="141"/>
    </row>
    <row r="771" s="138" customFormat="1" ht="15" customHeight="1" spans="1:237">
      <c r="A771" s="149">
        <v>2110204</v>
      </c>
      <c r="B771" s="151" t="s">
        <v>630</v>
      </c>
      <c r="C771" s="128"/>
      <c r="D771" s="128"/>
      <c r="E771" s="147">
        <f t="shared" si="132"/>
        <v>0</v>
      </c>
      <c r="F771" s="148">
        <f t="shared" si="133"/>
        <v>0</v>
      </c>
      <c r="G771" s="128"/>
      <c r="HV771" s="141"/>
      <c r="HW771" s="141"/>
      <c r="HX771" s="141"/>
      <c r="HY771" s="141"/>
      <c r="HZ771" s="141"/>
      <c r="IA771" s="141"/>
      <c r="IB771" s="141"/>
      <c r="IC771" s="141"/>
    </row>
    <row r="772" s="138" customFormat="1" ht="15" customHeight="1" spans="1:237">
      <c r="A772" s="149">
        <v>2110299</v>
      </c>
      <c r="B772" s="151" t="s">
        <v>631</v>
      </c>
      <c r="C772" s="128">
        <v>69</v>
      </c>
      <c r="D772" s="128"/>
      <c r="E772" s="147">
        <f t="shared" si="132"/>
        <v>-69</v>
      </c>
      <c r="F772" s="148">
        <f t="shared" si="133"/>
        <v>-100</v>
      </c>
      <c r="G772" s="128"/>
      <c r="HV772" s="141"/>
      <c r="HW772" s="141"/>
      <c r="HX772" s="141"/>
      <c r="HY772" s="141"/>
      <c r="HZ772" s="141"/>
      <c r="IA772" s="141"/>
      <c r="IB772" s="141"/>
      <c r="IC772" s="141"/>
    </row>
    <row r="773" s="138" customFormat="1" ht="15" customHeight="1" spans="1:237">
      <c r="A773" s="149">
        <v>21103</v>
      </c>
      <c r="B773" s="150" t="s">
        <v>632</v>
      </c>
      <c r="C773" s="132">
        <f t="shared" ref="C773:G773" si="147">SUM(C774:C780)</f>
        <v>660</v>
      </c>
      <c r="D773" s="132">
        <f t="shared" si="147"/>
        <v>1366</v>
      </c>
      <c r="E773" s="147">
        <f t="shared" ref="E773:E836" si="148">D773-C773</f>
        <v>706</v>
      </c>
      <c r="F773" s="148">
        <f t="shared" ref="F773:F836" si="149">IF(C773=0,,E773/C773*100)</f>
        <v>106.969696969697</v>
      </c>
      <c r="G773" s="132">
        <f t="shared" si="147"/>
        <v>1366</v>
      </c>
      <c r="HV773" s="141"/>
      <c r="HW773" s="141"/>
      <c r="HX773" s="141"/>
      <c r="HY773" s="141"/>
      <c r="HZ773" s="141"/>
      <c r="IA773" s="141"/>
      <c r="IB773" s="141"/>
      <c r="IC773" s="141"/>
    </row>
    <row r="774" s="138" customFormat="1" ht="15" customHeight="1" spans="1:237">
      <c r="A774" s="149">
        <v>2110301</v>
      </c>
      <c r="B774" s="151" t="s">
        <v>633</v>
      </c>
      <c r="C774" s="128">
        <v>10</v>
      </c>
      <c r="D774" s="128">
        <v>10</v>
      </c>
      <c r="E774" s="147">
        <f t="shared" si="148"/>
        <v>0</v>
      </c>
      <c r="F774" s="148">
        <f t="shared" si="149"/>
        <v>0</v>
      </c>
      <c r="G774" s="128">
        <v>10</v>
      </c>
      <c r="HV774" s="141"/>
      <c r="HW774" s="141"/>
      <c r="HX774" s="141"/>
      <c r="HY774" s="141"/>
      <c r="HZ774" s="141"/>
      <c r="IA774" s="141"/>
      <c r="IB774" s="141"/>
      <c r="IC774" s="141"/>
    </row>
    <row r="775" s="138" customFormat="1" ht="15" customHeight="1" spans="1:237">
      <c r="A775" s="149">
        <v>2110302</v>
      </c>
      <c r="B775" s="151" t="s">
        <v>634</v>
      </c>
      <c r="C775" s="128">
        <v>650</v>
      </c>
      <c r="D775" s="128">
        <v>1356</v>
      </c>
      <c r="E775" s="147">
        <f t="shared" si="148"/>
        <v>706</v>
      </c>
      <c r="F775" s="148">
        <f t="shared" si="149"/>
        <v>108.615384615385</v>
      </c>
      <c r="G775" s="128">
        <v>1356</v>
      </c>
      <c r="HV775" s="141"/>
      <c r="HW775" s="141"/>
      <c r="HX775" s="141"/>
      <c r="HY775" s="141"/>
      <c r="HZ775" s="141"/>
      <c r="IA775" s="141"/>
      <c r="IB775" s="141"/>
      <c r="IC775" s="141"/>
    </row>
    <row r="776" s="138" customFormat="1" ht="15" customHeight="1" spans="1:237">
      <c r="A776" s="149">
        <v>2110303</v>
      </c>
      <c r="B776" s="151" t="s">
        <v>635</v>
      </c>
      <c r="C776" s="128"/>
      <c r="D776" s="128"/>
      <c r="E776" s="147">
        <f t="shared" si="148"/>
        <v>0</v>
      </c>
      <c r="F776" s="148">
        <f t="shared" si="149"/>
        <v>0</v>
      </c>
      <c r="G776" s="128"/>
      <c r="HV776" s="141"/>
      <c r="HW776" s="141"/>
      <c r="HX776" s="141"/>
      <c r="HY776" s="141"/>
      <c r="HZ776" s="141"/>
      <c r="IA776" s="141"/>
      <c r="IB776" s="141"/>
      <c r="IC776" s="141"/>
    </row>
    <row r="777" s="138" customFormat="1" ht="15" customHeight="1" spans="1:237">
      <c r="A777" s="149">
        <v>2110304</v>
      </c>
      <c r="B777" s="151" t="s">
        <v>636</v>
      </c>
      <c r="C777" s="128"/>
      <c r="D777" s="128"/>
      <c r="E777" s="147">
        <f t="shared" si="148"/>
        <v>0</v>
      </c>
      <c r="F777" s="148">
        <f t="shared" si="149"/>
        <v>0</v>
      </c>
      <c r="G777" s="128"/>
      <c r="HV777" s="141"/>
      <c r="HW777" s="141"/>
      <c r="HX777" s="141"/>
      <c r="HY777" s="141"/>
      <c r="HZ777" s="141"/>
      <c r="IA777" s="141"/>
      <c r="IB777" s="141"/>
      <c r="IC777" s="141"/>
    </row>
    <row r="778" s="138" customFormat="1" ht="15" customHeight="1" spans="1:237">
      <c r="A778" s="149">
        <v>2110305</v>
      </c>
      <c r="B778" s="151" t="s">
        <v>637</v>
      </c>
      <c r="C778" s="128"/>
      <c r="D778" s="128"/>
      <c r="E778" s="147">
        <f t="shared" si="148"/>
        <v>0</v>
      </c>
      <c r="F778" s="148">
        <f t="shared" si="149"/>
        <v>0</v>
      </c>
      <c r="G778" s="128"/>
      <c r="HV778" s="141"/>
      <c r="HW778" s="141"/>
      <c r="HX778" s="141"/>
      <c r="HY778" s="141"/>
      <c r="HZ778" s="141"/>
      <c r="IA778" s="141"/>
      <c r="IB778" s="141"/>
      <c r="IC778" s="141"/>
    </row>
    <row r="779" s="138" customFormat="1" ht="15" customHeight="1" spans="1:237">
      <c r="A779" s="149">
        <v>2110306</v>
      </c>
      <c r="B779" s="151" t="s">
        <v>638</v>
      </c>
      <c r="C779" s="128"/>
      <c r="D779" s="128"/>
      <c r="E779" s="147">
        <f t="shared" si="148"/>
        <v>0</v>
      </c>
      <c r="F779" s="148">
        <f t="shared" si="149"/>
        <v>0</v>
      </c>
      <c r="G779" s="128"/>
      <c r="HV779" s="141"/>
      <c r="HW779" s="141"/>
      <c r="HX779" s="141"/>
      <c r="HY779" s="141"/>
      <c r="HZ779" s="141"/>
      <c r="IA779" s="141"/>
      <c r="IB779" s="141"/>
      <c r="IC779" s="141"/>
    </row>
    <row r="780" s="138" customFormat="1" ht="15" customHeight="1" spans="1:237">
      <c r="A780" s="149">
        <v>2110399</v>
      </c>
      <c r="B780" s="151" t="s">
        <v>639</v>
      </c>
      <c r="C780" s="128"/>
      <c r="D780" s="128"/>
      <c r="E780" s="147">
        <f t="shared" si="148"/>
        <v>0</v>
      </c>
      <c r="F780" s="148">
        <f t="shared" si="149"/>
        <v>0</v>
      </c>
      <c r="G780" s="128"/>
      <c r="HV780" s="141"/>
      <c r="HW780" s="141"/>
      <c r="HX780" s="141"/>
      <c r="HY780" s="141"/>
      <c r="HZ780" s="141"/>
      <c r="IA780" s="141"/>
      <c r="IB780" s="141"/>
      <c r="IC780" s="141"/>
    </row>
    <row r="781" s="138" customFormat="1" ht="15" customHeight="1" spans="1:237">
      <c r="A781" s="149">
        <v>21104</v>
      </c>
      <c r="B781" s="150" t="s">
        <v>640</v>
      </c>
      <c r="C781" s="132">
        <f t="shared" ref="C781:G781" si="150">SUM(C782:C785)</f>
        <v>1781</v>
      </c>
      <c r="D781" s="132">
        <f t="shared" si="150"/>
        <v>1046</v>
      </c>
      <c r="E781" s="147">
        <f t="shared" si="148"/>
        <v>-735</v>
      </c>
      <c r="F781" s="148">
        <f t="shared" si="149"/>
        <v>-41.2689500280741</v>
      </c>
      <c r="G781" s="132">
        <f t="shared" si="150"/>
        <v>1046</v>
      </c>
      <c r="HV781" s="141"/>
      <c r="HW781" s="141"/>
      <c r="HX781" s="141"/>
      <c r="HY781" s="141"/>
      <c r="HZ781" s="141"/>
      <c r="IA781" s="141"/>
      <c r="IB781" s="141"/>
      <c r="IC781" s="141"/>
    </row>
    <row r="782" s="138" customFormat="1" ht="15" customHeight="1" spans="1:237">
      <c r="A782" s="149">
        <v>2110401</v>
      </c>
      <c r="B782" s="151" t="s">
        <v>641</v>
      </c>
      <c r="C782" s="128"/>
      <c r="D782" s="128">
        <v>926</v>
      </c>
      <c r="E782" s="147">
        <f t="shared" si="148"/>
        <v>926</v>
      </c>
      <c r="F782" s="148">
        <f t="shared" si="149"/>
        <v>0</v>
      </c>
      <c r="G782" s="128">
        <v>926</v>
      </c>
      <c r="HV782" s="141"/>
      <c r="HW782" s="141"/>
      <c r="HX782" s="141"/>
      <c r="HY782" s="141"/>
      <c r="HZ782" s="141"/>
      <c r="IA782" s="141"/>
      <c r="IB782" s="141"/>
      <c r="IC782" s="141"/>
    </row>
    <row r="783" s="138" customFormat="1" ht="15" customHeight="1" spans="1:237">
      <c r="A783" s="149">
        <v>2110402</v>
      </c>
      <c r="B783" s="151" t="s">
        <v>642</v>
      </c>
      <c r="C783" s="128">
        <v>1781</v>
      </c>
      <c r="D783" s="128">
        <v>120</v>
      </c>
      <c r="E783" s="147">
        <f t="shared" si="148"/>
        <v>-1661</v>
      </c>
      <c r="F783" s="148">
        <f t="shared" si="149"/>
        <v>-93.2622122403144</v>
      </c>
      <c r="G783" s="128">
        <v>120</v>
      </c>
      <c r="HV783" s="141"/>
      <c r="HW783" s="141"/>
      <c r="HX783" s="141"/>
      <c r="HY783" s="141"/>
      <c r="HZ783" s="141"/>
      <c r="IA783" s="141"/>
      <c r="IB783" s="141"/>
      <c r="IC783" s="141"/>
    </row>
    <row r="784" s="138" customFormat="1" ht="15" customHeight="1" spans="1:237">
      <c r="A784" s="149">
        <v>2110404</v>
      </c>
      <c r="B784" s="151" t="s">
        <v>643</v>
      </c>
      <c r="C784" s="128"/>
      <c r="D784" s="128"/>
      <c r="E784" s="147">
        <f t="shared" si="148"/>
        <v>0</v>
      </c>
      <c r="F784" s="148">
        <f t="shared" si="149"/>
        <v>0</v>
      </c>
      <c r="G784" s="128"/>
      <c r="HV784" s="141"/>
      <c r="HW784" s="141"/>
      <c r="HX784" s="141"/>
      <c r="HY784" s="141"/>
      <c r="HZ784" s="141"/>
      <c r="IA784" s="141"/>
      <c r="IB784" s="141"/>
      <c r="IC784" s="141"/>
    </row>
    <row r="785" s="138" customFormat="1" ht="15" customHeight="1" spans="1:237">
      <c r="A785" s="149">
        <v>2110499</v>
      </c>
      <c r="B785" s="151" t="s">
        <v>644</v>
      </c>
      <c r="C785" s="128"/>
      <c r="D785" s="128"/>
      <c r="E785" s="147">
        <f t="shared" si="148"/>
        <v>0</v>
      </c>
      <c r="F785" s="148">
        <f t="shared" si="149"/>
        <v>0</v>
      </c>
      <c r="G785" s="128"/>
      <c r="HV785" s="141"/>
      <c r="HW785" s="141"/>
      <c r="HX785" s="141"/>
      <c r="HY785" s="141"/>
      <c r="HZ785" s="141"/>
      <c r="IA785" s="141"/>
      <c r="IB785" s="141"/>
      <c r="IC785" s="141"/>
    </row>
    <row r="786" s="138" customFormat="1" ht="15" customHeight="1" spans="1:237">
      <c r="A786" s="149">
        <v>21105</v>
      </c>
      <c r="B786" s="150" t="s">
        <v>645</v>
      </c>
      <c r="C786" s="132">
        <f t="shared" ref="C786:G786" si="151">SUM(C787:C792)</f>
        <v>0</v>
      </c>
      <c r="D786" s="132">
        <f t="shared" si="151"/>
        <v>0</v>
      </c>
      <c r="E786" s="147">
        <f t="shared" si="148"/>
        <v>0</v>
      </c>
      <c r="F786" s="148">
        <f t="shared" si="149"/>
        <v>0</v>
      </c>
      <c r="G786" s="132">
        <f t="shared" si="151"/>
        <v>0</v>
      </c>
      <c r="HV786" s="141"/>
      <c r="HW786" s="141"/>
      <c r="HX786" s="141"/>
      <c r="HY786" s="141"/>
      <c r="HZ786" s="141"/>
      <c r="IA786" s="141"/>
      <c r="IB786" s="141"/>
      <c r="IC786" s="141"/>
    </row>
    <row r="787" s="138" customFormat="1" ht="15" customHeight="1" spans="1:237">
      <c r="A787" s="149">
        <v>2110501</v>
      </c>
      <c r="B787" s="151" t="s">
        <v>646</v>
      </c>
      <c r="C787" s="128"/>
      <c r="D787" s="128"/>
      <c r="E787" s="147">
        <f t="shared" si="148"/>
        <v>0</v>
      </c>
      <c r="F787" s="148">
        <f t="shared" si="149"/>
        <v>0</v>
      </c>
      <c r="G787" s="128"/>
      <c r="HV787" s="141"/>
      <c r="HW787" s="141"/>
      <c r="HX787" s="141"/>
      <c r="HY787" s="141"/>
      <c r="HZ787" s="141"/>
      <c r="IA787" s="141"/>
      <c r="IB787" s="141"/>
      <c r="IC787" s="141"/>
    </row>
    <row r="788" s="138" customFormat="1" ht="15" customHeight="1" spans="1:237">
      <c r="A788" s="149">
        <v>2110502</v>
      </c>
      <c r="B788" s="151" t="s">
        <v>647</v>
      </c>
      <c r="C788" s="128"/>
      <c r="D788" s="128"/>
      <c r="E788" s="147">
        <f t="shared" si="148"/>
        <v>0</v>
      </c>
      <c r="F788" s="148">
        <f t="shared" si="149"/>
        <v>0</v>
      </c>
      <c r="G788" s="128"/>
      <c r="HV788" s="141"/>
      <c r="HW788" s="141"/>
      <c r="HX788" s="141"/>
      <c r="HY788" s="141"/>
      <c r="HZ788" s="141"/>
      <c r="IA788" s="141"/>
      <c r="IB788" s="141"/>
      <c r="IC788" s="141"/>
    </row>
    <row r="789" s="138" customFormat="1" ht="15" customHeight="1" spans="1:237">
      <c r="A789" s="149">
        <v>2110503</v>
      </c>
      <c r="B789" s="151" t="s">
        <v>648</v>
      </c>
      <c r="C789" s="128"/>
      <c r="D789" s="128"/>
      <c r="E789" s="147">
        <f t="shared" si="148"/>
        <v>0</v>
      </c>
      <c r="F789" s="148">
        <f t="shared" si="149"/>
        <v>0</v>
      </c>
      <c r="G789" s="128"/>
      <c r="HV789" s="141"/>
      <c r="HW789" s="141"/>
      <c r="HX789" s="141"/>
      <c r="HY789" s="141"/>
      <c r="HZ789" s="141"/>
      <c r="IA789" s="141"/>
      <c r="IB789" s="141"/>
      <c r="IC789" s="141"/>
    </row>
    <row r="790" s="138" customFormat="1" ht="15" customHeight="1" spans="1:237">
      <c r="A790" s="149">
        <v>2110506</v>
      </c>
      <c r="B790" s="151" t="s">
        <v>649</v>
      </c>
      <c r="C790" s="128"/>
      <c r="D790" s="128"/>
      <c r="E790" s="147">
        <f t="shared" si="148"/>
        <v>0</v>
      </c>
      <c r="F790" s="148">
        <f t="shared" si="149"/>
        <v>0</v>
      </c>
      <c r="G790" s="128"/>
      <c r="HV790" s="141"/>
      <c r="HW790" s="141"/>
      <c r="HX790" s="141"/>
      <c r="HY790" s="141"/>
      <c r="HZ790" s="141"/>
      <c r="IA790" s="141"/>
      <c r="IB790" s="141"/>
      <c r="IC790" s="141"/>
    </row>
    <row r="791" s="138" customFormat="1" ht="15" customHeight="1" spans="1:237">
      <c r="A791" s="149" t="s">
        <v>650</v>
      </c>
      <c r="B791" s="151" t="s">
        <v>651</v>
      </c>
      <c r="C791" s="128"/>
      <c r="D791" s="128"/>
      <c r="E791" s="147">
        <f t="shared" si="148"/>
        <v>0</v>
      </c>
      <c r="F791" s="148">
        <f t="shared" si="149"/>
        <v>0</v>
      </c>
      <c r="G791" s="128"/>
      <c r="HV791" s="141"/>
      <c r="HW791" s="141"/>
      <c r="HX791" s="141"/>
      <c r="HY791" s="141"/>
      <c r="HZ791" s="141"/>
      <c r="IA791" s="141"/>
      <c r="IB791" s="141"/>
      <c r="IC791" s="141"/>
    </row>
    <row r="792" s="138" customFormat="1" ht="15" customHeight="1" spans="1:237">
      <c r="A792" s="149">
        <v>2110599</v>
      </c>
      <c r="B792" s="151" t="s">
        <v>652</v>
      </c>
      <c r="C792" s="128"/>
      <c r="D792" s="128"/>
      <c r="E792" s="147">
        <f t="shared" si="148"/>
        <v>0</v>
      </c>
      <c r="F792" s="148">
        <f t="shared" si="149"/>
        <v>0</v>
      </c>
      <c r="G792" s="128"/>
      <c r="HV792" s="141"/>
      <c r="HW792" s="141"/>
      <c r="HX792" s="141"/>
      <c r="HY792" s="141"/>
      <c r="HZ792" s="141"/>
      <c r="IA792" s="141"/>
      <c r="IB792" s="141"/>
      <c r="IC792" s="141"/>
    </row>
    <row r="793" s="138" customFormat="1" ht="15" customHeight="1" spans="1:237">
      <c r="A793" s="149">
        <v>21106</v>
      </c>
      <c r="B793" s="150" t="s">
        <v>653</v>
      </c>
      <c r="C793" s="132">
        <f t="shared" ref="C793:G793" si="152">SUM(C794:C798)</f>
        <v>0</v>
      </c>
      <c r="D793" s="132">
        <f t="shared" si="152"/>
        <v>0</v>
      </c>
      <c r="E793" s="147">
        <f t="shared" si="148"/>
        <v>0</v>
      </c>
      <c r="F793" s="148">
        <f t="shared" si="149"/>
        <v>0</v>
      </c>
      <c r="G793" s="132">
        <f t="shared" si="152"/>
        <v>0</v>
      </c>
      <c r="HV793" s="141"/>
      <c r="HW793" s="141"/>
      <c r="HX793" s="141"/>
      <c r="HY793" s="141"/>
      <c r="HZ793" s="141"/>
      <c r="IA793" s="141"/>
      <c r="IB793" s="141"/>
      <c r="IC793" s="141"/>
    </row>
    <row r="794" s="138" customFormat="1" ht="15" customHeight="1" spans="1:237">
      <c r="A794" s="149">
        <v>2110602</v>
      </c>
      <c r="B794" s="151" t="s">
        <v>654</v>
      </c>
      <c r="C794" s="128"/>
      <c r="D794" s="128"/>
      <c r="E794" s="147">
        <f t="shared" si="148"/>
        <v>0</v>
      </c>
      <c r="F794" s="148">
        <f t="shared" si="149"/>
        <v>0</v>
      </c>
      <c r="G794" s="128"/>
      <c r="HV794" s="141"/>
      <c r="HW794" s="141"/>
      <c r="HX794" s="141"/>
      <c r="HY794" s="141"/>
      <c r="HZ794" s="141"/>
      <c r="IA794" s="141"/>
      <c r="IB794" s="141"/>
      <c r="IC794" s="141"/>
    </row>
    <row r="795" s="138" customFormat="1" ht="15" customHeight="1" spans="1:237">
      <c r="A795" s="149">
        <v>2110603</v>
      </c>
      <c r="B795" s="151" t="s">
        <v>655</v>
      </c>
      <c r="C795" s="128"/>
      <c r="D795" s="128"/>
      <c r="E795" s="147">
        <f t="shared" si="148"/>
        <v>0</v>
      </c>
      <c r="F795" s="148">
        <f t="shared" si="149"/>
        <v>0</v>
      </c>
      <c r="G795" s="128"/>
      <c r="HV795" s="141"/>
      <c r="HW795" s="141"/>
      <c r="HX795" s="141"/>
      <c r="HY795" s="141"/>
      <c r="HZ795" s="141"/>
      <c r="IA795" s="141"/>
      <c r="IB795" s="141"/>
      <c r="IC795" s="141"/>
    </row>
    <row r="796" s="138" customFormat="1" ht="15" customHeight="1" spans="1:237">
      <c r="A796" s="149">
        <v>2110604</v>
      </c>
      <c r="B796" s="151" t="s">
        <v>656</v>
      </c>
      <c r="C796" s="128"/>
      <c r="D796" s="128"/>
      <c r="E796" s="147">
        <f t="shared" si="148"/>
        <v>0</v>
      </c>
      <c r="F796" s="148">
        <f t="shared" si="149"/>
        <v>0</v>
      </c>
      <c r="G796" s="128"/>
      <c r="HV796" s="141"/>
      <c r="HW796" s="141"/>
      <c r="HX796" s="141"/>
      <c r="HY796" s="141"/>
      <c r="HZ796" s="141"/>
      <c r="IA796" s="141"/>
      <c r="IB796" s="141"/>
      <c r="IC796" s="141"/>
    </row>
    <row r="797" s="138" customFormat="1" ht="15" customHeight="1" spans="1:237">
      <c r="A797" s="149">
        <v>2110605</v>
      </c>
      <c r="B797" s="151" t="s">
        <v>657</v>
      </c>
      <c r="C797" s="128"/>
      <c r="D797" s="128"/>
      <c r="E797" s="147">
        <f t="shared" si="148"/>
        <v>0</v>
      </c>
      <c r="F797" s="148">
        <f t="shared" si="149"/>
        <v>0</v>
      </c>
      <c r="G797" s="128"/>
      <c r="HV797" s="141"/>
      <c r="HW797" s="141"/>
      <c r="HX797" s="141"/>
      <c r="HY797" s="141"/>
      <c r="HZ797" s="141"/>
      <c r="IA797" s="141"/>
      <c r="IB797" s="141"/>
      <c r="IC797" s="141"/>
    </row>
    <row r="798" s="138" customFormat="1" ht="15" customHeight="1" spans="1:237">
      <c r="A798" s="149">
        <v>2110699</v>
      </c>
      <c r="B798" s="151" t="s">
        <v>658</v>
      </c>
      <c r="C798" s="128"/>
      <c r="D798" s="128"/>
      <c r="E798" s="147">
        <f t="shared" si="148"/>
        <v>0</v>
      </c>
      <c r="F798" s="148">
        <f t="shared" si="149"/>
        <v>0</v>
      </c>
      <c r="G798" s="128"/>
      <c r="HV798" s="141"/>
      <c r="HW798" s="141"/>
      <c r="HX798" s="141"/>
      <c r="HY798" s="141"/>
      <c r="HZ798" s="141"/>
      <c r="IA798" s="141"/>
      <c r="IB798" s="141"/>
      <c r="IC798" s="141"/>
    </row>
    <row r="799" s="138" customFormat="1" ht="15" customHeight="1" spans="1:237">
      <c r="A799" s="149">
        <v>21107</v>
      </c>
      <c r="B799" s="150" t="s">
        <v>659</v>
      </c>
      <c r="C799" s="132">
        <f t="shared" ref="C799:G799" si="153">SUM(C800:C801)</f>
        <v>0</v>
      </c>
      <c r="D799" s="132">
        <f t="shared" si="153"/>
        <v>0</v>
      </c>
      <c r="E799" s="147">
        <f t="shared" si="148"/>
        <v>0</v>
      </c>
      <c r="F799" s="148">
        <f t="shared" si="149"/>
        <v>0</v>
      </c>
      <c r="G799" s="132">
        <f t="shared" si="153"/>
        <v>0</v>
      </c>
      <c r="HV799" s="141"/>
      <c r="HW799" s="141"/>
      <c r="HX799" s="141"/>
      <c r="HY799" s="141"/>
      <c r="HZ799" s="141"/>
      <c r="IA799" s="141"/>
      <c r="IB799" s="141"/>
      <c r="IC799" s="141"/>
    </row>
    <row r="800" s="138" customFormat="1" ht="15" customHeight="1" spans="1:237">
      <c r="A800" s="149">
        <v>2110704</v>
      </c>
      <c r="B800" s="151" t="s">
        <v>660</v>
      </c>
      <c r="C800" s="128"/>
      <c r="D800" s="128"/>
      <c r="E800" s="147">
        <f t="shared" si="148"/>
        <v>0</v>
      </c>
      <c r="F800" s="148">
        <f t="shared" si="149"/>
        <v>0</v>
      </c>
      <c r="G800" s="128"/>
      <c r="HV800" s="141"/>
      <c r="HW800" s="141"/>
      <c r="HX800" s="141"/>
      <c r="HY800" s="141"/>
      <c r="HZ800" s="141"/>
      <c r="IA800" s="141"/>
      <c r="IB800" s="141"/>
      <c r="IC800" s="141"/>
    </row>
    <row r="801" s="138" customFormat="1" ht="15" customHeight="1" spans="1:237">
      <c r="A801" s="149">
        <v>2110799</v>
      </c>
      <c r="B801" s="151" t="s">
        <v>661</v>
      </c>
      <c r="C801" s="128"/>
      <c r="D801" s="128"/>
      <c r="E801" s="147">
        <f t="shared" si="148"/>
        <v>0</v>
      </c>
      <c r="F801" s="148">
        <f t="shared" si="149"/>
        <v>0</v>
      </c>
      <c r="G801" s="128"/>
      <c r="HV801" s="141"/>
      <c r="HW801" s="141"/>
      <c r="HX801" s="141"/>
      <c r="HY801" s="141"/>
      <c r="HZ801" s="141"/>
      <c r="IA801" s="141"/>
      <c r="IB801" s="141"/>
      <c r="IC801" s="141"/>
    </row>
    <row r="802" s="138" customFormat="1" ht="15" customHeight="1" spans="1:237">
      <c r="A802" s="149">
        <v>21108</v>
      </c>
      <c r="B802" s="150" t="s">
        <v>662</v>
      </c>
      <c r="C802" s="132">
        <f t="shared" ref="C802:G802" si="154">SUM(C803:C804)</f>
        <v>0</v>
      </c>
      <c r="D802" s="132">
        <f t="shared" si="154"/>
        <v>0</v>
      </c>
      <c r="E802" s="147">
        <f t="shared" si="148"/>
        <v>0</v>
      </c>
      <c r="F802" s="148">
        <f t="shared" si="149"/>
        <v>0</v>
      </c>
      <c r="G802" s="132">
        <f t="shared" si="154"/>
        <v>0</v>
      </c>
      <c r="HV802" s="141"/>
      <c r="HW802" s="141"/>
      <c r="HX802" s="141"/>
      <c r="HY802" s="141"/>
      <c r="HZ802" s="141"/>
      <c r="IA802" s="141"/>
      <c r="IB802" s="141"/>
      <c r="IC802" s="141"/>
    </row>
    <row r="803" s="138" customFormat="1" ht="15" customHeight="1" spans="1:237">
      <c r="A803" s="149">
        <v>2110804</v>
      </c>
      <c r="B803" s="151" t="s">
        <v>663</v>
      </c>
      <c r="C803" s="128"/>
      <c r="D803" s="128"/>
      <c r="E803" s="147">
        <f t="shared" si="148"/>
        <v>0</v>
      </c>
      <c r="F803" s="148">
        <f t="shared" si="149"/>
        <v>0</v>
      </c>
      <c r="G803" s="128"/>
      <c r="HV803" s="141"/>
      <c r="HW803" s="141"/>
      <c r="HX803" s="141"/>
      <c r="HY803" s="141"/>
      <c r="HZ803" s="141"/>
      <c r="IA803" s="141"/>
      <c r="IB803" s="141"/>
      <c r="IC803" s="141"/>
    </row>
    <row r="804" s="138" customFormat="1" ht="15" customHeight="1" spans="1:237">
      <c r="A804" s="149">
        <v>2110899</v>
      </c>
      <c r="B804" s="151" t="s">
        <v>664</v>
      </c>
      <c r="C804" s="128"/>
      <c r="D804" s="128"/>
      <c r="E804" s="147">
        <f t="shared" si="148"/>
        <v>0</v>
      </c>
      <c r="F804" s="148">
        <f t="shared" si="149"/>
        <v>0</v>
      </c>
      <c r="G804" s="128"/>
      <c r="HV804" s="141"/>
      <c r="HW804" s="141"/>
      <c r="HX804" s="141"/>
      <c r="HY804" s="141"/>
      <c r="HZ804" s="141"/>
      <c r="IA804" s="141"/>
      <c r="IB804" s="141"/>
      <c r="IC804" s="141"/>
    </row>
    <row r="805" s="138" customFormat="1" ht="15" customHeight="1" spans="1:237">
      <c r="A805" s="149">
        <v>21109</v>
      </c>
      <c r="B805" s="150" t="s">
        <v>665</v>
      </c>
      <c r="C805" s="132">
        <f t="shared" ref="C805:G805" si="155">C806</f>
        <v>0</v>
      </c>
      <c r="D805" s="132">
        <f t="shared" si="155"/>
        <v>0</v>
      </c>
      <c r="E805" s="147">
        <f t="shared" si="148"/>
        <v>0</v>
      </c>
      <c r="F805" s="148">
        <f t="shared" si="149"/>
        <v>0</v>
      </c>
      <c r="G805" s="132">
        <f t="shared" si="155"/>
        <v>0</v>
      </c>
      <c r="HV805" s="141"/>
      <c r="HW805" s="141"/>
      <c r="HX805" s="141"/>
      <c r="HY805" s="141"/>
      <c r="HZ805" s="141"/>
      <c r="IA805" s="141"/>
      <c r="IB805" s="141"/>
      <c r="IC805" s="141"/>
    </row>
    <row r="806" s="138" customFormat="1" ht="15" customHeight="1" spans="1:237">
      <c r="A806" s="149">
        <v>2110901</v>
      </c>
      <c r="B806" s="151" t="s">
        <v>666</v>
      </c>
      <c r="C806" s="128"/>
      <c r="D806" s="128"/>
      <c r="E806" s="147">
        <f t="shared" si="148"/>
        <v>0</v>
      </c>
      <c r="F806" s="148">
        <f t="shared" si="149"/>
        <v>0</v>
      </c>
      <c r="G806" s="128"/>
      <c r="HV806" s="141"/>
      <c r="HW806" s="141"/>
      <c r="HX806" s="141"/>
      <c r="HY806" s="141"/>
      <c r="HZ806" s="141"/>
      <c r="IA806" s="141"/>
      <c r="IB806" s="141"/>
      <c r="IC806" s="141"/>
    </row>
    <row r="807" s="138" customFormat="1" ht="15" customHeight="1" spans="1:237">
      <c r="A807" s="149">
        <v>21110</v>
      </c>
      <c r="B807" s="150" t="s">
        <v>667</v>
      </c>
      <c r="C807" s="132">
        <f t="shared" ref="C807:G807" si="156">C808</f>
        <v>0</v>
      </c>
      <c r="D807" s="132">
        <f t="shared" si="156"/>
        <v>0</v>
      </c>
      <c r="E807" s="147">
        <f t="shared" si="148"/>
        <v>0</v>
      </c>
      <c r="F807" s="148">
        <f t="shared" si="149"/>
        <v>0</v>
      </c>
      <c r="G807" s="132">
        <f t="shared" si="156"/>
        <v>0</v>
      </c>
      <c r="HV807" s="141"/>
      <c r="HW807" s="141"/>
      <c r="HX807" s="141"/>
      <c r="HY807" s="141"/>
      <c r="HZ807" s="141"/>
      <c r="IA807" s="141"/>
      <c r="IB807" s="141"/>
      <c r="IC807" s="141"/>
    </row>
    <row r="808" s="138" customFormat="1" ht="15" customHeight="1" spans="1:237">
      <c r="A808" s="149">
        <v>2111001</v>
      </c>
      <c r="B808" s="151" t="s">
        <v>668</v>
      </c>
      <c r="C808" s="128"/>
      <c r="D808" s="128"/>
      <c r="E808" s="147">
        <f t="shared" si="148"/>
        <v>0</v>
      </c>
      <c r="F808" s="148">
        <f t="shared" si="149"/>
        <v>0</v>
      </c>
      <c r="G808" s="128"/>
      <c r="HV808" s="141"/>
      <c r="HW808" s="141"/>
      <c r="HX808" s="141"/>
      <c r="HY808" s="141"/>
      <c r="HZ808" s="141"/>
      <c r="IA808" s="141"/>
      <c r="IB808" s="141"/>
      <c r="IC808" s="141"/>
    </row>
    <row r="809" s="138" customFormat="1" ht="15" customHeight="1" spans="1:237">
      <c r="A809" s="149">
        <v>21111</v>
      </c>
      <c r="B809" s="150" t="s">
        <v>669</v>
      </c>
      <c r="C809" s="132">
        <f t="shared" ref="C809:G809" si="157">SUM(C810:C814)</f>
        <v>0</v>
      </c>
      <c r="D809" s="132">
        <f t="shared" si="157"/>
        <v>0</v>
      </c>
      <c r="E809" s="147">
        <f t="shared" si="148"/>
        <v>0</v>
      </c>
      <c r="F809" s="148">
        <f t="shared" si="149"/>
        <v>0</v>
      </c>
      <c r="G809" s="132">
        <f t="shared" si="157"/>
        <v>0</v>
      </c>
      <c r="HV809" s="141"/>
      <c r="HW809" s="141"/>
      <c r="HX809" s="141"/>
      <c r="HY809" s="141"/>
      <c r="HZ809" s="141"/>
      <c r="IA809" s="141"/>
      <c r="IB809" s="141"/>
      <c r="IC809" s="141"/>
    </row>
    <row r="810" s="138" customFormat="1" ht="15" customHeight="1" spans="1:237">
      <c r="A810" s="149">
        <v>2111101</v>
      </c>
      <c r="B810" s="151" t="s">
        <v>670</v>
      </c>
      <c r="C810" s="128"/>
      <c r="D810" s="128"/>
      <c r="E810" s="147">
        <f t="shared" si="148"/>
        <v>0</v>
      </c>
      <c r="F810" s="148">
        <f t="shared" si="149"/>
        <v>0</v>
      </c>
      <c r="G810" s="128"/>
      <c r="HV810" s="141"/>
      <c r="HW810" s="141"/>
      <c r="HX810" s="141"/>
      <c r="HY810" s="141"/>
      <c r="HZ810" s="141"/>
      <c r="IA810" s="141"/>
      <c r="IB810" s="141"/>
      <c r="IC810" s="141"/>
    </row>
    <row r="811" s="138" customFormat="1" ht="15" customHeight="1" spans="1:237">
      <c r="A811" s="149">
        <v>2111102</v>
      </c>
      <c r="B811" s="151" t="s">
        <v>671</v>
      </c>
      <c r="C811" s="128"/>
      <c r="D811" s="128"/>
      <c r="E811" s="147">
        <f t="shared" si="148"/>
        <v>0</v>
      </c>
      <c r="F811" s="148">
        <f t="shared" si="149"/>
        <v>0</v>
      </c>
      <c r="G811" s="128"/>
      <c r="HV811" s="141"/>
      <c r="HW811" s="141"/>
      <c r="HX811" s="141"/>
      <c r="HY811" s="141"/>
      <c r="HZ811" s="141"/>
      <c r="IA811" s="141"/>
      <c r="IB811" s="141"/>
      <c r="IC811" s="141"/>
    </row>
    <row r="812" s="138" customFormat="1" ht="15" customHeight="1" spans="1:237">
      <c r="A812" s="149">
        <v>2111103</v>
      </c>
      <c r="B812" s="151" t="s">
        <v>672</v>
      </c>
      <c r="C812" s="128"/>
      <c r="D812" s="128"/>
      <c r="E812" s="147">
        <f t="shared" si="148"/>
        <v>0</v>
      </c>
      <c r="F812" s="148">
        <f t="shared" si="149"/>
        <v>0</v>
      </c>
      <c r="G812" s="128"/>
      <c r="HV812" s="141"/>
      <c r="HW812" s="141"/>
      <c r="HX812" s="141"/>
      <c r="HY812" s="141"/>
      <c r="HZ812" s="141"/>
      <c r="IA812" s="141"/>
      <c r="IB812" s="141"/>
      <c r="IC812" s="141"/>
    </row>
    <row r="813" s="138" customFormat="1" ht="15" customHeight="1" spans="1:237">
      <c r="A813" s="149">
        <v>2111104</v>
      </c>
      <c r="B813" s="151" t="s">
        <v>673</v>
      </c>
      <c r="C813" s="128"/>
      <c r="D813" s="128"/>
      <c r="E813" s="147">
        <f t="shared" si="148"/>
        <v>0</v>
      </c>
      <c r="F813" s="148">
        <f t="shared" si="149"/>
        <v>0</v>
      </c>
      <c r="G813" s="128"/>
      <c r="HV813" s="141"/>
      <c r="HW813" s="141"/>
      <c r="HX813" s="141"/>
      <c r="HY813" s="141"/>
      <c r="HZ813" s="141"/>
      <c r="IA813" s="141"/>
      <c r="IB813" s="141"/>
      <c r="IC813" s="141"/>
    </row>
    <row r="814" s="138" customFormat="1" ht="15" customHeight="1" spans="1:237">
      <c r="A814" s="149">
        <v>2111199</v>
      </c>
      <c r="B814" s="151" t="s">
        <v>674</v>
      </c>
      <c r="C814" s="128"/>
      <c r="D814" s="128"/>
      <c r="E814" s="147">
        <f t="shared" si="148"/>
        <v>0</v>
      </c>
      <c r="F814" s="148">
        <f t="shared" si="149"/>
        <v>0</v>
      </c>
      <c r="G814" s="128"/>
      <c r="HV814" s="141"/>
      <c r="HW814" s="141"/>
      <c r="HX814" s="141"/>
      <c r="HY814" s="141"/>
      <c r="HZ814" s="141"/>
      <c r="IA814" s="141"/>
      <c r="IB814" s="141"/>
      <c r="IC814" s="141"/>
    </row>
    <row r="815" s="138" customFormat="1" ht="15" customHeight="1" spans="1:237">
      <c r="A815" s="149">
        <v>21112</v>
      </c>
      <c r="B815" s="150" t="s">
        <v>675</v>
      </c>
      <c r="C815" s="136">
        <f t="shared" ref="C815:G815" si="158">C816</f>
        <v>0</v>
      </c>
      <c r="D815" s="136">
        <f t="shared" si="158"/>
        <v>0</v>
      </c>
      <c r="E815" s="147">
        <f t="shared" si="148"/>
        <v>0</v>
      </c>
      <c r="F815" s="148">
        <f t="shared" si="149"/>
        <v>0</v>
      </c>
      <c r="G815" s="136">
        <f t="shared" si="158"/>
        <v>0</v>
      </c>
      <c r="HV815" s="141"/>
      <c r="HW815" s="141"/>
      <c r="HX815" s="141"/>
      <c r="HY815" s="141"/>
      <c r="HZ815" s="141"/>
      <c r="IA815" s="141"/>
      <c r="IB815" s="141"/>
      <c r="IC815" s="141"/>
    </row>
    <row r="816" s="138" customFormat="1" ht="15" customHeight="1" spans="1:237">
      <c r="A816" s="149">
        <v>2111201</v>
      </c>
      <c r="B816" s="151" t="s">
        <v>676</v>
      </c>
      <c r="C816" s="128"/>
      <c r="D816" s="128"/>
      <c r="E816" s="147">
        <f t="shared" si="148"/>
        <v>0</v>
      </c>
      <c r="F816" s="148">
        <f t="shared" si="149"/>
        <v>0</v>
      </c>
      <c r="G816" s="128"/>
      <c r="HV816" s="141"/>
      <c r="HW816" s="141"/>
      <c r="HX816" s="141"/>
      <c r="HY816" s="141"/>
      <c r="HZ816" s="141"/>
      <c r="IA816" s="141"/>
      <c r="IB816" s="141"/>
      <c r="IC816" s="141"/>
    </row>
    <row r="817" s="138" customFormat="1" ht="15" customHeight="1" spans="1:237">
      <c r="A817" s="149">
        <v>21113</v>
      </c>
      <c r="B817" s="150" t="s">
        <v>677</v>
      </c>
      <c r="C817" s="132">
        <f t="shared" ref="C817:G817" si="159">C818</f>
        <v>0</v>
      </c>
      <c r="D817" s="132">
        <f t="shared" si="159"/>
        <v>0</v>
      </c>
      <c r="E817" s="147">
        <f t="shared" si="148"/>
        <v>0</v>
      </c>
      <c r="F817" s="148">
        <f t="shared" si="149"/>
        <v>0</v>
      </c>
      <c r="G817" s="132">
        <f t="shared" si="159"/>
        <v>0</v>
      </c>
      <c r="HV817" s="141"/>
      <c r="HW817" s="141"/>
      <c r="HX817" s="141"/>
      <c r="HY817" s="141"/>
      <c r="HZ817" s="141"/>
      <c r="IA817" s="141"/>
      <c r="IB817" s="141"/>
      <c r="IC817" s="141"/>
    </row>
    <row r="818" s="138" customFormat="1" ht="15" customHeight="1" spans="1:237">
      <c r="A818" s="149">
        <v>2111301</v>
      </c>
      <c r="B818" s="151" t="s">
        <v>678</v>
      </c>
      <c r="C818" s="128"/>
      <c r="D818" s="128"/>
      <c r="E818" s="147">
        <f t="shared" si="148"/>
        <v>0</v>
      </c>
      <c r="F818" s="148">
        <f t="shared" si="149"/>
        <v>0</v>
      </c>
      <c r="G818" s="128"/>
      <c r="HV818" s="141"/>
      <c r="HW818" s="141"/>
      <c r="HX818" s="141"/>
      <c r="HY818" s="141"/>
      <c r="HZ818" s="141"/>
      <c r="IA818" s="141"/>
      <c r="IB818" s="141"/>
      <c r="IC818" s="141"/>
    </row>
    <row r="819" s="138" customFormat="1" ht="15" customHeight="1" spans="1:237">
      <c r="A819" s="149">
        <v>21114</v>
      </c>
      <c r="B819" s="150" t="s">
        <v>679</v>
      </c>
      <c r="C819" s="132">
        <f t="shared" ref="C819:G819" si="160">SUM(C820:C833)</f>
        <v>0</v>
      </c>
      <c r="D819" s="132">
        <f t="shared" si="160"/>
        <v>0</v>
      </c>
      <c r="E819" s="147">
        <f t="shared" si="148"/>
        <v>0</v>
      </c>
      <c r="F819" s="148">
        <f t="shared" si="149"/>
        <v>0</v>
      </c>
      <c r="G819" s="132">
        <f t="shared" si="160"/>
        <v>0</v>
      </c>
      <c r="HV819" s="141"/>
      <c r="HW819" s="141"/>
      <c r="HX819" s="141"/>
      <c r="HY819" s="141"/>
      <c r="HZ819" s="141"/>
      <c r="IA819" s="141"/>
      <c r="IB819" s="141"/>
      <c r="IC819" s="141"/>
    </row>
    <row r="820" s="138" customFormat="1" ht="15" customHeight="1" spans="1:237">
      <c r="A820" s="149">
        <v>2111401</v>
      </c>
      <c r="B820" s="151" t="s">
        <v>62</v>
      </c>
      <c r="C820" s="128"/>
      <c r="D820" s="128"/>
      <c r="E820" s="147">
        <f t="shared" si="148"/>
        <v>0</v>
      </c>
      <c r="F820" s="148">
        <f t="shared" si="149"/>
        <v>0</v>
      </c>
      <c r="G820" s="128"/>
      <c r="HV820" s="141"/>
      <c r="HW820" s="141"/>
      <c r="HX820" s="141"/>
      <c r="HY820" s="141"/>
      <c r="HZ820" s="141"/>
      <c r="IA820" s="141"/>
      <c r="IB820" s="141"/>
      <c r="IC820" s="141"/>
    </row>
    <row r="821" s="138" customFormat="1" ht="15" customHeight="1" spans="1:237">
      <c r="A821" s="149">
        <v>2111402</v>
      </c>
      <c r="B821" s="151" t="s">
        <v>63</v>
      </c>
      <c r="C821" s="128"/>
      <c r="D821" s="128"/>
      <c r="E821" s="147">
        <f t="shared" si="148"/>
        <v>0</v>
      </c>
      <c r="F821" s="148">
        <f t="shared" si="149"/>
        <v>0</v>
      </c>
      <c r="G821" s="128"/>
      <c r="HV821" s="141"/>
      <c r="HW821" s="141"/>
      <c r="HX821" s="141"/>
      <c r="HY821" s="141"/>
      <c r="HZ821" s="141"/>
      <c r="IA821" s="141"/>
      <c r="IB821" s="141"/>
      <c r="IC821" s="141"/>
    </row>
    <row r="822" s="138" customFormat="1" ht="15" customHeight="1" spans="1:237">
      <c r="A822" s="149">
        <v>2111403</v>
      </c>
      <c r="B822" s="151" t="s">
        <v>64</v>
      </c>
      <c r="C822" s="128"/>
      <c r="D822" s="128"/>
      <c r="E822" s="147">
        <f t="shared" si="148"/>
        <v>0</v>
      </c>
      <c r="F822" s="148">
        <f t="shared" si="149"/>
        <v>0</v>
      </c>
      <c r="G822" s="128"/>
      <c r="HV822" s="141"/>
      <c r="HW822" s="141"/>
      <c r="HX822" s="141"/>
      <c r="HY822" s="141"/>
      <c r="HZ822" s="141"/>
      <c r="IA822" s="141"/>
      <c r="IB822" s="141"/>
      <c r="IC822" s="141"/>
    </row>
    <row r="823" s="138" customFormat="1" ht="15" customHeight="1" spans="1:237">
      <c r="A823" s="149">
        <v>2111404</v>
      </c>
      <c r="B823" s="151" t="s">
        <v>680</v>
      </c>
      <c r="C823" s="128"/>
      <c r="D823" s="128"/>
      <c r="E823" s="147">
        <f t="shared" si="148"/>
        <v>0</v>
      </c>
      <c r="F823" s="148">
        <f t="shared" si="149"/>
        <v>0</v>
      </c>
      <c r="G823" s="128"/>
      <c r="HV823" s="141"/>
      <c r="HW823" s="141"/>
      <c r="HX823" s="141"/>
      <c r="HY823" s="141"/>
      <c r="HZ823" s="141"/>
      <c r="IA823" s="141"/>
      <c r="IB823" s="141"/>
      <c r="IC823" s="141"/>
    </row>
    <row r="824" s="138" customFormat="1" ht="15" customHeight="1" spans="1:237">
      <c r="A824" s="149">
        <v>2111405</v>
      </c>
      <c r="B824" s="151" t="s">
        <v>681</v>
      </c>
      <c r="C824" s="128"/>
      <c r="D824" s="128"/>
      <c r="E824" s="147">
        <f t="shared" si="148"/>
        <v>0</v>
      </c>
      <c r="F824" s="148">
        <f t="shared" si="149"/>
        <v>0</v>
      </c>
      <c r="G824" s="128"/>
      <c r="HV824" s="141"/>
      <c r="HW824" s="141"/>
      <c r="HX824" s="141"/>
      <c r="HY824" s="141"/>
      <c r="HZ824" s="141"/>
      <c r="IA824" s="141"/>
      <c r="IB824" s="141"/>
      <c r="IC824" s="141"/>
    </row>
    <row r="825" s="138" customFormat="1" ht="15" customHeight="1" spans="1:237">
      <c r="A825" s="149">
        <v>2111406</v>
      </c>
      <c r="B825" s="151" t="s">
        <v>682</v>
      </c>
      <c r="C825" s="128"/>
      <c r="D825" s="128"/>
      <c r="E825" s="147">
        <f t="shared" si="148"/>
        <v>0</v>
      </c>
      <c r="F825" s="148">
        <f t="shared" si="149"/>
        <v>0</v>
      </c>
      <c r="G825" s="128"/>
      <c r="HV825" s="141"/>
      <c r="HW825" s="141"/>
      <c r="HX825" s="141"/>
      <c r="HY825" s="141"/>
      <c r="HZ825" s="141"/>
      <c r="IA825" s="141"/>
      <c r="IB825" s="141"/>
      <c r="IC825" s="141"/>
    </row>
    <row r="826" s="138" customFormat="1" ht="15" customHeight="1" spans="1:237">
      <c r="A826" s="149">
        <v>2111407</v>
      </c>
      <c r="B826" s="151" t="s">
        <v>683</v>
      </c>
      <c r="C826" s="128"/>
      <c r="D826" s="128"/>
      <c r="E826" s="147">
        <f t="shared" si="148"/>
        <v>0</v>
      </c>
      <c r="F826" s="148">
        <f t="shared" si="149"/>
        <v>0</v>
      </c>
      <c r="G826" s="128"/>
      <c r="HV826" s="141"/>
      <c r="HW826" s="141"/>
      <c r="HX826" s="141"/>
      <c r="HY826" s="141"/>
      <c r="HZ826" s="141"/>
      <c r="IA826" s="141"/>
      <c r="IB826" s="141"/>
      <c r="IC826" s="141"/>
    </row>
    <row r="827" s="138" customFormat="1" ht="15" customHeight="1" spans="1:237">
      <c r="A827" s="149">
        <v>2111408</v>
      </c>
      <c r="B827" s="151" t="s">
        <v>684</v>
      </c>
      <c r="C827" s="128"/>
      <c r="D827" s="128"/>
      <c r="E827" s="147">
        <f t="shared" si="148"/>
        <v>0</v>
      </c>
      <c r="F827" s="148">
        <f t="shared" si="149"/>
        <v>0</v>
      </c>
      <c r="G827" s="128"/>
      <c r="HV827" s="141"/>
      <c r="HW827" s="141"/>
      <c r="HX827" s="141"/>
      <c r="HY827" s="141"/>
      <c r="HZ827" s="141"/>
      <c r="IA827" s="141"/>
      <c r="IB827" s="141"/>
      <c r="IC827" s="141"/>
    </row>
    <row r="828" s="138" customFormat="1" ht="15" customHeight="1" spans="1:237">
      <c r="A828" s="149">
        <v>2111409</v>
      </c>
      <c r="B828" s="151" t="s">
        <v>685</v>
      </c>
      <c r="C828" s="128"/>
      <c r="D828" s="128"/>
      <c r="E828" s="147">
        <f t="shared" si="148"/>
        <v>0</v>
      </c>
      <c r="F828" s="148">
        <f t="shared" si="149"/>
        <v>0</v>
      </c>
      <c r="G828" s="128"/>
      <c r="HV828" s="141"/>
      <c r="HW828" s="141"/>
      <c r="HX828" s="141"/>
      <c r="HY828" s="141"/>
      <c r="HZ828" s="141"/>
      <c r="IA828" s="141"/>
      <c r="IB828" s="141"/>
      <c r="IC828" s="141"/>
    </row>
    <row r="829" s="138" customFormat="1" ht="15" customHeight="1" spans="1:237">
      <c r="A829" s="149">
        <v>2111410</v>
      </c>
      <c r="B829" s="151" t="s">
        <v>686</v>
      </c>
      <c r="C829" s="128"/>
      <c r="D829" s="128"/>
      <c r="E829" s="147">
        <f t="shared" si="148"/>
        <v>0</v>
      </c>
      <c r="F829" s="148">
        <f t="shared" si="149"/>
        <v>0</v>
      </c>
      <c r="G829" s="128"/>
      <c r="HV829" s="141"/>
      <c r="HW829" s="141"/>
      <c r="HX829" s="141"/>
      <c r="HY829" s="141"/>
      <c r="HZ829" s="141"/>
      <c r="IA829" s="141"/>
      <c r="IB829" s="141"/>
      <c r="IC829" s="141"/>
    </row>
    <row r="830" s="138" customFormat="1" ht="15" customHeight="1" spans="1:237">
      <c r="A830" s="149">
        <v>2111411</v>
      </c>
      <c r="B830" s="151" t="s">
        <v>103</v>
      </c>
      <c r="C830" s="128"/>
      <c r="D830" s="128"/>
      <c r="E830" s="147">
        <f t="shared" si="148"/>
        <v>0</v>
      </c>
      <c r="F830" s="148">
        <f t="shared" si="149"/>
        <v>0</v>
      </c>
      <c r="G830" s="128"/>
      <c r="HV830" s="141"/>
      <c r="HW830" s="141"/>
      <c r="HX830" s="141"/>
      <c r="HY830" s="141"/>
      <c r="HZ830" s="141"/>
      <c r="IA830" s="141"/>
      <c r="IB830" s="141"/>
      <c r="IC830" s="141"/>
    </row>
    <row r="831" s="138" customFormat="1" ht="15" customHeight="1" spans="1:237">
      <c r="A831" s="149">
        <v>2111413</v>
      </c>
      <c r="B831" s="151" t="s">
        <v>687</v>
      </c>
      <c r="C831" s="128"/>
      <c r="D831" s="128"/>
      <c r="E831" s="147">
        <f t="shared" si="148"/>
        <v>0</v>
      </c>
      <c r="F831" s="148">
        <f t="shared" si="149"/>
        <v>0</v>
      </c>
      <c r="G831" s="128"/>
      <c r="HV831" s="141"/>
      <c r="HW831" s="141"/>
      <c r="HX831" s="141"/>
      <c r="HY831" s="141"/>
      <c r="HZ831" s="141"/>
      <c r="IA831" s="141"/>
      <c r="IB831" s="141"/>
      <c r="IC831" s="141"/>
    </row>
    <row r="832" s="138" customFormat="1" ht="15" customHeight="1" spans="1:237">
      <c r="A832" s="149">
        <v>2111450</v>
      </c>
      <c r="B832" s="151" t="s">
        <v>71</v>
      </c>
      <c r="C832" s="128"/>
      <c r="D832" s="128"/>
      <c r="E832" s="147">
        <f t="shared" si="148"/>
        <v>0</v>
      </c>
      <c r="F832" s="148">
        <f t="shared" si="149"/>
        <v>0</v>
      </c>
      <c r="G832" s="128"/>
      <c r="HV832" s="141"/>
      <c r="HW832" s="141"/>
      <c r="HX832" s="141"/>
      <c r="HY832" s="141"/>
      <c r="HZ832" s="141"/>
      <c r="IA832" s="141"/>
      <c r="IB832" s="141"/>
      <c r="IC832" s="141"/>
    </row>
    <row r="833" s="138" customFormat="1" ht="15" customHeight="1" spans="1:237">
      <c r="A833" s="149">
        <v>2111499</v>
      </c>
      <c r="B833" s="151" t="s">
        <v>688</v>
      </c>
      <c r="C833" s="128"/>
      <c r="D833" s="128"/>
      <c r="E833" s="147">
        <f t="shared" si="148"/>
        <v>0</v>
      </c>
      <c r="F833" s="148">
        <f t="shared" si="149"/>
        <v>0</v>
      </c>
      <c r="G833" s="128"/>
      <c r="HV833" s="141"/>
      <c r="HW833" s="141"/>
      <c r="HX833" s="141"/>
      <c r="HY833" s="141"/>
      <c r="HZ833" s="141"/>
      <c r="IA833" s="141"/>
      <c r="IB833" s="141"/>
      <c r="IC833" s="141"/>
    </row>
    <row r="834" s="138" customFormat="1" ht="15" customHeight="1" spans="1:237">
      <c r="A834" s="149">
        <v>21199</v>
      </c>
      <c r="B834" s="150" t="s">
        <v>689</v>
      </c>
      <c r="C834" s="132">
        <f t="shared" ref="C834:G834" si="161">C835</f>
        <v>0</v>
      </c>
      <c r="D834" s="132">
        <f t="shared" si="161"/>
        <v>0</v>
      </c>
      <c r="E834" s="147">
        <f t="shared" si="148"/>
        <v>0</v>
      </c>
      <c r="F834" s="148">
        <f t="shared" si="149"/>
        <v>0</v>
      </c>
      <c r="G834" s="132">
        <f t="shared" si="161"/>
        <v>0</v>
      </c>
      <c r="HV834" s="141"/>
      <c r="HW834" s="141"/>
      <c r="HX834" s="141"/>
      <c r="HY834" s="141"/>
      <c r="HZ834" s="141"/>
      <c r="IA834" s="141"/>
      <c r="IB834" s="141"/>
      <c r="IC834" s="141"/>
    </row>
    <row r="835" s="138" customFormat="1" ht="15" customHeight="1" spans="1:237">
      <c r="A835" s="149">
        <v>2119901</v>
      </c>
      <c r="B835" s="151" t="s">
        <v>690</v>
      </c>
      <c r="C835" s="128"/>
      <c r="D835" s="128"/>
      <c r="E835" s="147">
        <f t="shared" si="148"/>
        <v>0</v>
      </c>
      <c r="F835" s="148">
        <f t="shared" si="149"/>
        <v>0</v>
      </c>
      <c r="G835" s="128"/>
      <c r="HV835" s="141"/>
      <c r="HW835" s="141"/>
      <c r="HX835" s="141"/>
      <c r="HY835" s="141"/>
      <c r="HZ835" s="141"/>
      <c r="IA835" s="141"/>
      <c r="IB835" s="141"/>
      <c r="IC835" s="141"/>
    </row>
    <row r="836" s="138" customFormat="1" ht="15" customHeight="1" spans="1:237">
      <c r="A836" s="149">
        <v>212</v>
      </c>
      <c r="B836" s="150" t="s">
        <v>691</v>
      </c>
      <c r="C836" s="132">
        <f t="shared" ref="C836:G836" si="162">C837+C848+C850+C853+C855+C857</f>
        <v>8057</v>
      </c>
      <c r="D836" s="132">
        <f t="shared" si="162"/>
        <v>6170</v>
      </c>
      <c r="E836" s="147">
        <f t="shared" si="148"/>
        <v>-1887</v>
      </c>
      <c r="F836" s="148">
        <f t="shared" si="149"/>
        <v>-23.4206280253196</v>
      </c>
      <c r="G836" s="132">
        <f t="shared" si="162"/>
        <v>6170</v>
      </c>
      <c r="HV836" s="141"/>
      <c r="HW836" s="141"/>
      <c r="HX836" s="141"/>
      <c r="HY836" s="141"/>
      <c r="HZ836" s="141"/>
      <c r="IA836" s="141"/>
      <c r="IB836" s="141"/>
      <c r="IC836" s="141"/>
    </row>
    <row r="837" s="138" customFormat="1" ht="15" customHeight="1" spans="1:237">
      <c r="A837" s="149">
        <v>21201</v>
      </c>
      <c r="B837" s="150" t="s">
        <v>692</v>
      </c>
      <c r="C837" s="132">
        <f t="shared" ref="C837:G837" si="163">SUM(C838:C847)</f>
        <v>759</v>
      </c>
      <c r="D837" s="132">
        <f t="shared" si="163"/>
        <v>813</v>
      </c>
      <c r="E837" s="147">
        <f t="shared" ref="E837:E900" si="164">D837-C837</f>
        <v>54</v>
      </c>
      <c r="F837" s="148">
        <f t="shared" ref="F837:F900" si="165">IF(C837=0,,E837/C837*100)</f>
        <v>7.11462450592885</v>
      </c>
      <c r="G837" s="132">
        <f t="shared" si="163"/>
        <v>813</v>
      </c>
      <c r="HV837" s="141"/>
      <c r="HW837" s="141"/>
      <c r="HX837" s="141"/>
      <c r="HY837" s="141"/>
      <c r="HZ837" s="141"/>
      <c r="IA837" s="141"/>
      <c r="IB837" s="141"/>
      <c r="IC837" s="141"/>
    </row>
    <row r="838" s="138" customFormat="1" ht="15" customHeight="1" spans="1:237">
      <c r="A838" s="149">
        <v>2120101</v>
      </c>
      <c r="B838" s="151" t="s">
        <v>62</v>
      </c>
      <c r="C838" s="128">
        <v>168</v>
      </c>
      <c r="D838" s="128">
        <v>158</v>
      </c>
      <c r="E838" s="147">
        <f t="shared" si="164"/>
        <v>-10</v>
      </c>
      <c r="F838" s="148">
        <f t="shared" si="165"/>
        <v>-5.95238095238095</v>
      </c>
      <c r="G838" s="128">
        <v>158</v>
      </c>
      <c r="HV838" s="141"/>
      <c r="HW838" s="141"/>
      <c r="HX838" s="141"/>
      <c r="HY838" s="141"/>
      <c r="HZ838" s="141"/>
      <c r="IA838" s="141"/>
      <c r="IB838" s="141"/>
      <c r="IC838" s="141"/>
    </row>
    <row r="839" s="138" customFormat="1" ht="15" customHeight="1" spans="1:237">
      <c r="A839" s="149">
        <v>2120102</v>
      </c>
      <c r="B839" s="151" t="s">
        <v>63</v>
      </c>
      <c r="C839" s="128">
        <v>13</v>
      </c>
      <c r="D839" s="128">
        <v>20</v>
      </c>
      <c r="E839" s="147">
        <f t="shared" si="164"/>
        <v>7</v>
      </c>
      <c r="F839" s="148">
        <f t="shared" si="165"/>
        <v>53.8461538461538</v>
      </c>
      <c r="G839" s="128">
        <v>20</v>
      </c>
      <c r="HV839" s="141"/>
      <c r="HW839" s="141"/>
      <c r="HX839" s="141"/>
      <c r="HY839" s="141"/>
      <c r="HZ839" s="141"/>
      <c r="IA839" s="141"/>
      <c r="IB839" s="141"/>
      <c r="IC839" s="141"/>
    </row>
    <row r="840" s="138" customFormat="1" ht="15" customHeight="1" spans="1:237">
      <c r="A840" s="149">
        <v>2120103</v>
      </c>
      <c r="B840" s="151" t="s">
        <v>64</v>
      </c>
      <c r="C840" s="128"/>
      <c r="D840" s="128"/>
      <c r="E840" s="147">
        <f t="shared" si="164"/>
        <v>0</v>
      </c>
      <c r="F840" s="148">
        <f t="shared" si="165"/>
        <v>0</v>
      </c>
      <c r="G840" s="128"/>
      <c r="HV840" s="141"/>
      <c r="HW840" s="141"/>
      <c r="HX840" s="141"/>
      <c r="HY840" s="141"/>
      <c r="HZ840" s="141"/>
      <c r="IA840" s="141"/>
      <c r="IB840" s="141"/>
      <c r="IC840" s="141"/>
    </row>
    <row r="841" s="138" customFormat="1" ht="15" customHeight="1" spans="1:237">
      <c r="A841" s="149">
        <v>2120104</v>
      </c>
      <c r="B841" s="151" t="s">
        <v>693</v>
      </c>
      <c r="C841" s="128">
        <v>578</v>
      </c>
      <c r="D841" s="128">
        <v>605</v>
      </c>
      <c r="E841" s="147">
        <f t="shared" si="164"/>
        <v>27</v>
      </c>
      <c r="F841" s="148">
        <f t="shared" si="165"/>
        <v>4.67128027681661</v>
      </c>
      <c r="G841" s="128">
        <v>605</v>
      </c>
      <c r="HV841" s="141"/>
      <c r="HW841" s="141"/>
      <c r="HX841" s="141"/>
      <c r="HY841" s="141"/>
      <c r="HZ841" s="141"/>
      <c r="IA841" s="141"/>
      <c r="IB841" s="141"/>
      <c r="IC841" s="141"/>
    </row>
    <row r="842" s="138" customFormat="1" ht="15" customHeight="1" spans="1:237">
      <c r="A842" s="149">
        <v>2120105</v>
      </c>
      <c r="B842" s="151" t="s">
        <v>694</v>
      </c>
      <c r="C842" s="128"/>
      <c r="D842" s="128"/>
      <c r="E842" s="147">
        <f t="shared" si="164"/>
        <v>0</v>
      </c>
      <c r="F842" s="148">
        <f t="shared" si="165"/>
        <v>0</v>
      </c>
      <c r="G842" s="128"/>
      <c r="HV842" s="141"/>
      <c r="HW842" s="141"/>
      <c r="HX842" s="141"/>
      <c r="HY842" s="141"/>
      <c r="HZ842" s="141"/>
      <c r="IA842" s="141"/>
      <c r="IB842" s="141"/>
      <c r="IC842" s="141"/>
    </row>
    <row r="843" s="138" customFormat="1" ht="15" customHeight="1" spans="1:237">
      <c r="A843" s="149">
        <v>2120106</v>
      </c>
      <c r="B843" s="151" t="s">
        <v>695</v>
      </c>
      <c r="C843" s="128"/>
      <c r="D843" s="128"/>
      <c r="E843" s="147">
        <f t="shared" si="164"/>
        <v>0</v>
      </c>
      <c r="F843" s="148">
        <f t="shared" si="165"/>
        <v>0</v>
      </c>
      <c r="G843" s="128"/>
      <c r="HV843" s="141"/>
      <c r="HW843" s="141"/>
      <c r="HX843" s="141"/>
      <c r="HY843" s="141"/>
      <c r="HZ843" s="141"/>
      <c r="IA843" s="141"/>
      <c r="IB843" s="141"/>
      <c r="IC843" s="141"/>
    </row>
    <row r="844" s="138" customFormat="1" ht="15" customHeight="1" spans="1:237">
      <c r="A844" s="149">
        <v>2120107</v>
      </c>
      <c r="B844" s="151" t="s">
        <v>696</v>
      </c>
      <c r="C844" s="128"/>
      <c r="D844" s="128"/>
      <c r="E844" s="147">
        <f t="shared" si="164"/>
        <v>0</v>
      </c>
      <c r="F844" s="148">
        <f t="shared" si="165"/>
        <v>0</v>
      </c>
      <c r="G844" s="128"/>
      <c r="HV844" s="141"/>
      <c r="HW844" s="141"/>
      <c r="HX844" s="141"/>
      <c r="HY844" s="141"/>
      <c r="HZ844" s="141"/>
      <c r="IA844" s="141"/>
      <c r="IB844" s="141"/>
      <c r="IC844" s="141"/>
    </row>
    <row r="845" s="138" customFormat="1" ht="15" customHeight="1" spans="1:237">
      <c r="A845" s="149">
        <v>2120109</v>
      </c>
      <c r="B845" s="151" t="s">
        <v>697</v>
      </c>
      <c r="C845" s="128"/>
      <c r="D845" s="128"/>
      <c r="E845" s="147">
        <f t="shared" si="164"/>
        <v>0</v>
      </c>
      <c r="F845" s="148">
        <f t="shared" si="165"/>
        <v>0</v>
      </c>
      <c r="G845" s="128"/>
      <c r="HV845" s="141"/>
      <c r="HW845" s="141"/>
      <c r="HX845" s="141"/>
      <c r="HY845" s="141"/>
      <c r="HZ845" s="141"/>
      <c r="IA845" s="141"/>
      <c r="IB845" s="141"/>
      <c r="IC845" s="141"/>
    </row>
    <row r="846" s="138" customFormat="1" ht="15" customHeight="1" spans="1:237">
      <c r="A846" s="149">
        <v>2120110</v>
      </c>
      <c r="B846" s="151" t="s">
        <v>698</v>
      </c>
      <c r="C846" s="128"/>
      <c r="D846" s="128"/>
      <c r="E846" s="147">
        <f t="shared" si="164"/>
        <v>0</v>
      </c>
      <c r="F846" s="148">
        <f t="shared" si="165"/>
        <v>0</v>
      </c>
      <c r="G846" s="128"/>
      <c r="HV846" s="141"/>
      <c r="HW846" s="141"/>
      <c r="HX846" s="141"/>
      <c r="HY846" s="141"/>
      <c r="HZ846" s="141"/>
      <c r="IA846" s="141"/>
      <c r="IB846" s="141"/>
      <c r="IC846" s="141"/>
    </row>
    <row r="847" s="138" customFormat="1" ht="15" customHeight="1" spans="1:237">
      <c r="A847" s="149">
        <v>2120199</v>
      </c>
      <c r="B847" s="151" t="s">
        <v>699</v>
      </c>
      <c r="C847" s="128"/>
      <c r="D847" s="128">
        <v>30</v>
      </c>
      <c r="E847" s="147">
        <f t="shared" si="164"/>
        <v>30</v>
      </c>
      <c r="F847" s="148">
        <f t="shared" si="165"/>
        <v>0</v>
      </c>
      <c r="G847" s="128">
        <v>30</v>
      </c>
      <c r="HV847" s="141"/>
      <c r="HW847" s="141"/>
      <c r="HX847" s="141"/>
      <c r="HY847" s="141"/>
      <c r="HZ847" s="141"/>
      <c r="IA847" s="141"/>
      <c r="IB847" s="141"/>
      <c r="IC847" s="141"/>
    </row>
    <row r="848" s="138" customFormat="1" ht="15" customHeight="1" spans="1:237">
      <c r="A848" s="149">
        <v>21202</v>
      </c>
      <c r="B848" s="150" t="s">
        <v>700</v>
      </c>
      <c r="C848" s="132">
        <f t="shared" ref="C848:G848" si="166">C849</f>
        <v>0</v>
      </c>
      <c r="D848" s="132">
        <f t="shared" si="166"/>
        <v>0</v>
      </c>
      <c r="E848" s="147">
        <f t="shared" si="164"/>
        <v>0</v>
      </c>
      <c r="F848" s="148">
        <f t="shared" si="165"/>
        <v>0</v>
      </c>
      <c r="G848" s="132">
        <f t="shared" si="166"/>
        <v>0</v>
      </c>
      <c r="HV848" s="141"/>
      <c r="HW848" s="141"/>
      <c r="HX848" s="141"/>
      <c r="HY848" s="141"/>
      <c r="HZ848" s="141"/>
      <c r="IA848" s="141"/>
      <c r="IB848" s="141"/>
      <c r="IC848" s="141"/>
    </row>
    <row r="849" s="138" customFormat="1" ht="15" customHeight="1" spans="1:237">
      <c r="A849" s="149">
        <v>2120201</v>
      </c>
      <c r="B849" s="151" t="s">
        <v>701</v>
      </c>
      <c r="C849" s="128"/>
      <c r="D849" s="128"/>
      <c r="E849" s="147">
        <f t="shared" si="164"/>
        <v>0</v>
      </c>
      <c r="F849" s="148">
        <f t="shared" si="165"/>
        <v>0</v>
      </c>
      <c r="G849" s="128"/>
      <c r="HV849" s="141"/>
      <c r="HW849" s="141"/>
      <c r="HX849" s="141"/>
      <c r="HY849" s="141"/>
      <c r="HZ849" s="141"/>
      <c r="IA849" s="141"/>
      <c r="IB849" s="141"/>
      <c r="IC849" s="141"/>
    </row>
    <row r="850" s="138" customFormat="1" ht="15" customHeight="1" spans="1:237">
      <c r="A850" s="149">
        <v>21203</v>
      </c>
      <c r="B850" s="150" t="s">
        <v>702</v>
      </c>
      <c r="C850" s="132">
        <f t="shared" ref="C850:G850" si="167">SUM(C851:C852)</f>
        <v>4923</v>
      </c>
      <c r="D850" s="132">
        <f t="shared" si="167"/>
        <v>3146</v>
      </c>
      <c r="E850" s="147">
        <f t="shared" si="164"/>
        <v>-1777</v>
      </c>
      <c r="F850" s="148">
        <f t="shared" si="165"/>
        <v>-36.0958764980703</v>
      </c>
      <c r="G850" s="132">
        <f t="shared" si="167"/>
        <v>3146</v>
      </c>
      <c r="HV850" s="141"/>
      <c r="HW850" s="141"/>
      <c r="HX850" s="141"/>
      <c r="HY850" s="141"/>
      <c r="HZ850" s="141"/>
      <c r="IA850" s="141"/>
      <c r="IB850" s="141"/>
      <c r="IC850" s="141"/>
    </row>
    <row r="851" s="138" customFormat="1" ht="15" customHeight="1" spans="1:237">
      <c r="A851" s="149">
        <v>2120303</v>
      </c>
      <c r="B851" s="151" t="s">
        <v>703</v>
      </c>
      <c r="C851" s="128">
        <v>30</v>
      </c>
      <c r="D851" s="128"/>
      <c r="E851" s="147">
        <f t="shared" si="164"/>
        <v>-30</v>
      </c>
      <c r="F851" s="148">
        <f t="shared" si="165"/>
        <v>-100</v>
      </c>
      <c r="G851" s="128"/>
      <c r="HV851" s="141"/>
      <c r="HW851" s="141"/>
      <c r="HX851" s="141"/>
      <c r="HY851" s="141"/>
      <c r="HZ851" s="141"/>
      <c r="IA851" s="141"/>
      <c r="IB851" s="141"/>
      <c r="IC851" s="141"/>
    </row>
    <row r="852" s="138" customFormat="1" ht="15" customHeight="1" spans="1:237">
      <c r="A852" s="149">
        <v>2120399</v>
      </c>
      <c r="B852" s="151" t="s">
        <v>704</v>
      </c>
      <c r="C852" s="128">
        <v>4893</v>
      </c>
      <c r="D852" s="128">
        <v>3146</v>
      </c>
      <c r="E852" s="147">
        <f t="shared" si="164"/>
        <v>-1747</v>
      </c>
      <c r="F852" s="148">
        <f t="shared" si="165"/>
        <v>-35.7040670345391</v>
      </c>
      <c r="G852" s="128">
        <v>3146</v>
      </c>
      <c r="HV852" s="141"/>
      <c r="HW852" s="141"/>
      <c r="HX852" s="141"/>
      <c r="HY852" s="141"/>
      <c r="HZ852" s="141"/>
      <c r="IA852" s="141"/>
      <c r="IB852" s="141"/>
      <c r="IC852" s="141"/>
    </row>
    <row r="853" s="138" customFormat="1" ht="15" customHeight="1" spans="1:237">
      <c r="A853" s="149">
        <v>21205</v>
      </c>
      <c r="B853" s="150" t="s">
        <v>705</v>
      </c>
      <c r="C853" s="132">
        <f t="shared" ref="C853:C857" si="168">C854</f>
        <v>2289</v>
      </c>
      <c r="D853" s="132">
        <f>D854</f>
        <v>2150</v>
      </c>
      <c r="E853" s="147">
        <f t="shared" si="164"/>
        <v>-139</v>
      </c>
      <c r="F853" s="148">
        <f t="shared" si="165"/>
        <v>-6.07252075141983</v>
      </c>
      <c r="G853" s="132">
        <f t="shared" ref="G853:G857" si="169">G854</f>
        <v>2150</v>
      </c>
      <c r="HV853" s="141"/>
      <c r="HW853" s="141"/>
      <c r="HX853" s="141"/>
      <c r="HY853" s="141"/>
      <c r="HZ853" s="141"/>
      <c r="IA853" s="141"/>
      <c r="IB853" s="141"/>
      <c r="IC853" s="141"/>
    </row>
    <row r="854" s="138" customFormat="1" ht="15" customHeight="1" spans="1:237">
      <c r="A854" s="149">
        <v>2120501</v>
      </c>
      <c r="B854" s="151" t="s">
        <v>706</v>
      </c>
      <c r="C854" s="128">
        <v>2289</v>
      </c>
      <c r="D854" s="128">
        <v>2150</v>
      </c>
      <c r="E854" s="147">
        <f t="shared" si="164"/>
        <v>-139</v>
      </c>
      <c r="F854" s="148">
        <f t="shared" si="165"/>
        <v>-6.07252075141983</v>
      </c>
      <c r="G854" s="128">
        <v>2150</v>
      </c>
      <c r="HV854" s="141"/>
      <c r="HW854" s="141"/>
      <c r="HX854" s="141"/>
      <c r="HY854" s="141"/>
      <c r="HZ854" s="141"/>
      <c r="IA854" s="141"/>
      <c r="IB854" s="141"/>
      <c r="IC854" s="141"/>
    </row>
    <row r="855" s="138" customFormat="1" ht="15" customHeight="1" spans="1:237">
      <c r="A855" s="149">
        <v>21206</v>
      </c>
      <c r="B855" s="150" t="s">
        <v>707</v>
      </c>
      <c r="C855" s="132">
        <f t="shared" si="168"/>
        <v>0</v>
      </c>
      <c r="D855" s="132">
        <f>D856</f>
        <v>0</v>
      </c>
      <c r="E855" s="147">
        <f t="shared" si="164"/>
        <v>0</v>
      </c>
      <c r="F855" s="148">
        <f t="shared" si="165"/>
        <v>0</v>
      </c>
      <c r="G855" s="132">
        <f t="shared" si="169"/>
        <v>0</v>
      </c>
      <c r="HV855" s="141"/>
      <c r="HW855" s="141"/>
      <c r="HX855" s="141"/>
      <c r="HY855" s="141"/>
      <c r="HZ855" s="141"/>
      <c r="IA855" s="141"/>
      <c r="IB855" s="141"/>
      <c r="IC855" s="141"/>
    </row>
    <row r="856" s="138" customFormat="1" ht="15" customHeight="1" spans="1:237">
      <c r="A856" s="149">
        <v>2120601</v>
      </c>
      <c r="B856" s="151" t="s">
        <v>708</v>
      </c>
      <c r="C856" s="128"/>
      <c r="D856" s="128"/>
      <c r="E856" s="147">
        <f t="shared" si="164"/>
        <v>0</v>
      </c>
      <c r="F856" s="148">
        <f t="shared" si="165"/>
        <v>0</v>
      </c>
      <c r="G856" s="128"/>
      <c r="HV856" s="141"/>
      <c r="HW856" s="141"/>
      <c r="HX856" s="141"/>
      <c r="HY856" s="141"/>
      <c r="HZ856" s="141"/>
      <c r="IA856" s="141"/>
      <c r="IB856" s="141"/>
      <c r="IC856" s="141"/>
    </row>
    <row r="857" s="138" customFormat="1" ht="15" customHeight="1" spans="1:237">
      <c r="A857" s="149">
        <v>21299</v>
      </c>
      <c r="B857" s="150" t="s">
        <v>709</v>
      </c>
      <c r="C857" s="132">
        <f t="shared" si="168"/>
        <v>86</v>
      </c>
      <c r="D857" s="132">
        <f>D858</f>
        <v>61</v>
      </c>
      <c r="E857" s="147">
        <f t="shared" si="164"/>
        <v>-25</v>
      </c>
      <c r="F857" s="148">
        <f t="shared" si="165"/>
        <v>-29.0697674418605</v>
      </c>
      <c r="G857" s="132">
        <f t="shared" si="169"/>
        <v>61</v>
      </c>
      <c r="HV857" s="141"/>
      <c r="HW857" s="141"/>
      <c r="HX857" s="141"/>
      <c r="HY857" s="141"/>
      <c r="HZ857" s="141"/>
      <c r="IA857" s="141"/>
      <c r="IB857" s="141"/>
      <c r="IC857" s="141"/>
    </row>
    <row r="858" s="138" customFormat="1" ht="15" customHeight="1" spans="1:237">
      <c r="A858" s="149">
        <v>2129901</v>
      </c>
      <c r="B858" s="151" t="s">
        <v>710</v>
      </c>
      <c r="C858" s="128">
        <v>86</v>
      </c>
      <c r="D858" s="128">
        <v>61</v>
      </c>
      <c r="E858" s="147">
        <f t="shared" si="164"/>
        <v>-25</v>
      </c>
      <c r="F858" s="148">
        <f t="shared" si="165"/>
        <v>-29.0697674418605</v>
      </c>
      <c r="G858" s="128">
        <v>61</v>
      </c>
      <c r="HV858" s="141"/>
      <c r="HW858" s="141"/>
      <c r="HX858" s="141"/>
      <c r="HY858" s="141"/>
      <c r="HZ858" s="141"/>
      <c r="IA858" s="141"/>
      <c r="IB858" s="141"/>
      <c r="IC858" s="141"/>
    </row>
    <row r="859" s="138" customFormat="1" ht="15" customHeight="1" spans="1:237">
      <c r="A859" s="149">
        <v>213</v>
      </c>
      <c r="B859" s="150" t="s">
        <v>711</v>
      </c>
      <c r="C859" s="132">
        <f t="shared" ref="C859:G859" si="170">C860+C886+C911+C939+C950+C957+C964+C967</f>
        <v>8586</v>
      </c>
      <c r="D859" s="132">
        <f t="shared" si="170"/>
        <v>10574</v>
      </c>
      <c r="E859" s="147">
        <f t="shared" si="164"/>
        <v>1988</v>
      </c>
      <c r="F859" s="148">
        <f t="shared" si="165"/>
        <v>23.1539715816445</v>
      </c>
      <c r="G859" s="132">
        <f t="shared" si="170"/>
        <v>10574</v>
      </c>
      <c r="HV859" s="141"/>
      <c r="HW859" s="141"/>
      <c r="HX859" s="141"/>
      <c r="HY859" s="141"/>
      <c r="HZ859" s="141"/>
      <c r="IA859" s="141"/>
      <c r="IB859" s="141"/>
      <c r="IC859" s="141"/>
    </row>
    <row r="860" s="138" customFormat="1" ht="15" customHeight="1" spans="1:237">
      <c r="A860" s="149">
        <v>21301</v>
      </c>
      <c r="B860" s="150" t="s">
        <v>712</v>
      </c>
      <c r="C860" s="132">
        <f t="shared" ref="C860:G860" si="171">SUM(C861:C885)</f>
        <v>1956</v>
      </c>
      <c r="D860" s="132">
        <f t="shared" si="171"/>
        <v>2187</v>
      </c>
      <c r="E860" s="147">
        <f t="shared" si="164"/>
        <v>231</v>
      </c>
      <c r="F860" s="148">
        <f t="shared" si="165"/>
        <v>11.8098159509202</v>
      </c>
      <c r="G860" s="132">
        <f t="shared" si="171"/>
        <v>2187</v>
      </c>
      <c r="HV860" s="141"/>
      <c r="HW860" s="141"/>
      <c r="HX860" s="141"/>
      <c r="HY860" s="141"/>
      <c r="HZ860" s="141"/>
      <c r="IA860" s="141"/>
      <c r="IB860" s="141"/>
      <c r="IC860" s="141"/>
    </row>
    <row r="861" s="138" customFormat="1" ht="15" customHeight="1" spans="1:237">
      <c r="A861" s="149">
        <v>2130101</v>
      </c>
      <c r="B861" s="151" t="s">
        <v>62</v>
      </c>
      <c r="C861" s="128">
        <v>125</v>
      </c>
      <c r="D861" s="128">
        <v>133</v>
      </c>
      <c r="E861" s="147">
        <f t="shared" si="164"/>
        <v>8</v>
      </c>
      <c r="F861" s="148">
        <f t="shared" si="165"/>
        <v>6.4</v>
      </c>
      <c r="G861" s="128">
        <v>133</v>
      </c>
      <c r="HV861" s="141"/>
      <c r="HW861" s="141"/>
      <c r="HX861" s="141"/>
      <c r="HY861" s="141"/>
      <c r="HZ861" s="141"/>
      <c r="IA861" s="141"/>
      <c r="IB861" s="141"/>
      <c r="IC861" s="141"/>
    </row>
    <row r="862" s="138" customFormat="1" ht="15" customHeight="1" spans="1:237">
      <c r="A862" s="149">
        <v>2130102</v>
      </c>
      <c r="B862" s="151" t="s">
        <v>63</v>
      </c>
      <c r="C862" s="128">
        <v>13</v>
      </c>
      <c r="D862" s="128"/>
      <c r="E862" s="147">
        <f t="shared" si="164"/>
        <v>-13</v>
      </c>
      <c r="F862" s="148">
        <f t="shared" si="165"/>
        <v>-100</v>
      </c>
      <c r="G862" s="128"/>
      <c r="HV862" s="141"/>
      <c r="HW862" s="141"/>
      <c r="HX862" s="141"/>
      <c r="HY862" s="141"/>
      <c r="HZ862" s="141"/>
      <c r="IA862" s="141"/>
      <c r="IB862" s="141"/>
      <c r="IC862" s="141"/>
    </row>
    <row r="863" s="138" customFormat="1" ht="15" customHeight="1" spans="1:237">
      <c r="A863" s="149">
        <v>2130103</v>
      </c>
      <c r="B863" s="151" t="s">
        <v>64</v>
      </c>
      <c r="C863" s="128"/>
      <c r="D863" s="128"/>
      <c r="E863" s="147">
        <f t="shared" si="164"/>
        <v>0</v>
      </c>
      <c r="F863" s="148">
        <f t="shared" si="165"/>
        <v>0</v>
      </c>
      <c r="G863" s="128"/>
      <c r="HV863" s="141"/>
      <c r="HW863" s="141"/>
      <c r="HX863" s="141"/>
      <c r="HY863" s="141"/>
      <c r="HZ863" s="141"/>
      <c r="IA863" s="141"/>
      <c r="IB863" s="141"/>
      <c r="IC863" s="141"/>
    </row>
    <row r="864" s="138" customFormat="1" ht="15" customHeight="1" spans="1:237">
      <c r="A864" s="149">
        <v>2130104</v>
      </c>
      <c r="B864" s="151" t="s">
        <v>71</v>
      </c>
      <c r="C864" s="128">
        <v>1411</v>
      </c>
      <c r="D864" s="128">
        <v>1556</v>
      </c>
      <c r="E864" s="147">
        <f t="shared" si="164"/>
        <v>145</v>
      </c>
      <c r="F864" s="148">
        <f t="shared" si="165"/>
        <v>10.2763997165131</v>
      </c>
      <c r="G864" s="128">
        <v>1556</v>
      </c>
      <c r="HV864" s="141"/>
      <c r="HW864" s="141"/>
      <c r="HX864" s="141"/>
      <c r="HY864" s="141"/>
      <c r="HZ864" s="141"/>
      <c r="IA864" s="141"/>
      <c r="IB864" s="141"/>
      <c r="IC864" s="141"/>
    </row>
    <row r="865" s="138" customFormat="1" ht="15" customHeight="1" spans="1:237">
      <c r="A865" s="149">
        <v>2130105</v>
      </c>
      <c r="B865" s="151" t="s">
        <v>713</v>
      </c>
      <c r="C865" s="128"/>
      <c r="D865" s="128"/>
      <c r="E865" s="147">
        <f t="shared" si="164"/>
        <v>0</v>
      </c>
      <c r="F865" s="148">
        <f t="shared" si="165"/>
        <v>0</v>
      </c>
      <c r="G865" s="128"/>
      <c r="HV865" s="141"/>
      <c r="HW865" s="141"/>
      <c r="HX865" s="141"/>
      <c r="HY865" s="141"/>
      <c r="HZ865" s="141"/>
      <c r="IA865" s="141"/>
      <c r="IB865" s="141"/>
      <c r="IC865" s="141"/>
    </row>
    <row r="866" s="138" customFormat="1" ht="15" customHeight="1" spans="1:237">
      <c r="A866" s="149">
        <v>2130106</v>
      </c>
      <c r="B866" s="151" t="s">
        <v>714</v>
      </c>
      <c r="C866" s="128">
        <v>42</v>
      </c>
      <c r="D866" s="128">
        <v>21</v>
      </c>
      <c r="E866" s="147">
        <f t="shared" si="164"/>
        <v>-21</v>
      </c>
      <c r="F866" s="148">
        <f t="shared" si="165"/>
        <v>-50</v>
      </c>
      <c r="G866" s="128">
        <v>21</v>
      </c>
      <c r="HV866" s="141"/>
      <c r="HW866" s="141"/>
      <c r="HX866" s="141"/>
      <c r="HY866" s="141"/>
      <c r="HZ866" s="141"/>
      <c r="IA866" s="141"/>
      <c r="IB866" s="141"/>
      <c r="IC866" s="141"/>
    </row>
    <row r="867" s="138" customFormat="1" ht="15" customHeight="1" spans="1:237">
      <c r="A867" s="149">
        <v>2130108</v>
      </c>
      <c r="B867" s="151" t="s">
        <v>715</v>
      </c>
      <c r="C867" s="128">
        <v>106</v>
      </c>
      <c r="D867" s="128">
        <v>102</v>
      </c>
      <c r="E867" s="147">
        <f t="shared" si="164"/>
        <v>-4</v>
      </c>
      <c r="F867" s="148">
        <f t="shared" si="165"/>
        <v>-3.77358490566038</v>
      </c>
      <c r="G867" s="128">
        <v>102</v>
      </c>
      <c r="HV867" s="141"/>
      <c r="HW867" s="141"/>
      <c r="HX867" s="141"/>
      <c r="HY867" s="141"/>
      <c r="HZ867" s="141"/>
      <c r="IA867" s="141"/>
      <c r="IB867" s="141"/>
      <c r="IC867" s="141"/>
    </row>
    <row r="868" s="138" customFormat="1" ht="15" customHeight="1" spans="1:237">
      <c r="A868" s="149">
        <v>2130109</v>
      </c>
      <c r="B868" s="151" t="s">
        <v>716</v>
      </c>
      <c r="C868" s="128">
        <v>5</v>
      </c>
      <c r="D868" s="128">
        <v>7</v>
      </c>
      <c r="E868" s="147">
        <f t="shared" si="164"/>
        <v>2</v>
      </c>
      <c r="F868" s="148">
        <f t="shared" si="165"/>
        <v>40</v>
      </c>
      <c r="G868" s="128">
        <v>7</v>
      </c>
      <c r="HV868" s="141"/>
      <c r="HW868" s="141"/>
      <c r="HX868" s="141"/>
      <c r="HY868" s="141"/>
      <c r="HZ868" s="141"/>
      <c r="IA868" s="141"/>
      <c r="IB868" s="141"/>
      <c r="IC868" s="141"/>
    </row>
    <row r="869" s="138" customFormat="1" ht="15" customHeight="1" spans="1:237">
      <c r="A869" s="149">
        <v>2130110</v>
      </c>
      <c r="B869" s="151" t="s">
        <v>717</v>
      </c>
      <c r="C869" s="128">
        <v>1</v>
      </c>
      <c r="D869" s="128">
        <v>1</v>
      </c>
      <c r="E869" s="147">
        <f t="shared" si="164"/>
        <v>0</v>
      </c>
      <c r="F869" s="148">
        <f t="shared" si="165"/>
        <v>0</v>
      </c>
      <c r="G869" s="128">
        <v>1</v>
      </c>
      <c r="HV869" s="141"/>
      <c r="HW869" s="141"/>
      <c r="HX869" s="141"/>
      <c r="HY869" s="141"/>
      <c r="HZ869" s="141"/>
      <c r="IA869" s="141"/>
      <c r="IB869" s="141"/>
      <c r="IC869" s="141"/>
    </row>
    <row r="870" s="138" customFormat="1" ht="15" customHeight="1" spans="1:237">
      <c r="A870" s="149">
        <v>2130111</v>
      </c>
      <c r="B870" s="151" t="s">
        <v>718</v>
      </c>
      <c r="C870" s="128"/>
      <c r="D870" s="128"/>
      <c r="E870" s="147">
        <f t="shared" si="164"/>
        <v>0</v>
      </c>
      <c r="F870" s="148">
        <f t="shared" si="165"/>
        <v>0</v>
      </c>
      <c r="G870" s="128"/>
      <c r="HV870" s="141"/>
      <c r="HW870" s="141"/>
      <c r="HX870" s="141"/>
      <c r="HY870" s="141"/>
      <c r="HZ870" s="141"/>
      <c r="IA870" s="141"/>
      <c r="IB870" s="141"/>
      <c r="IC870" s="141"/>
    </row>
    <row r="871" s="138" customFormat="1" ht="15" customHeight="1" spans="1:237">
      <c r="A871" s="149">
        <v>2130112</v>
      </c>
      <c r="B871" s="151" t="s">
        <v>719</v>
      </c>
      <c r="C871" s="128">
        <v>5</v>
      </c>
      <c r="D871" s="128">
        <v>5</v>
      </c>
      <c r="E871" s="147">
        <f t="shared" si="164"/>
        <v>0</v>
      </c>
      <c r="F871" s="148">
        <f t="shared" si="165"/>
        <v>0</v>
      </c>
      <c r="G871" s="128">
        <v>5</v>
      </c>
      <c r="HV871" s="141"/>
      <c r="HW871" s="141"/>
      <c r="HX871" s="141"/>
      <c r="HY871" s="141"/>
      <c r="HZ871" s="141"/>
      <c r="IA871" s="141"/>
      <c r="IB871" s="141"/>
      <c r="IC871" s="141"/>
    </row>
    <row r="872" s="138" customFormat="1" ht="15" customHeight="1" spans="1:237">
      <c r="A872" s="149">
        <v>2130114</v>
      </c>
      <c r="B872" s="151" t="s">
        <v>720</v>
      </c>
      <c r="C872" s="128"/>
      <c r="D872" s="128"/>
      <c r="E872" s="147">
        <f t="shared" si="164"/>
        <v>0</v>
      </c>
      <c r="F872" s="148">
        <f t="shared" si="165"/>
        <v>0</v>
      </c>
      <c r="G872" s="128"/>
      <c r="HV872" s="141"/>
      <c r="HW872" s="141"/>
      <c r="HX872" s="141"/>
      <c r="HY872" s="141"/>
      <c r="HZ872" s="141"/>
      <c r="IA872" s="141"/>
      <c r="IB872" s="141"/>
      <c r="IC872" s="141"/>
    </row>
    <row r="873" s="138" customFormat="1" ht="15" customHeight="1" spans="1:237">
      <c r="A873" s="149">
        <v>2130119</v>
      </c>
      <c r="B873" s="151" t="s">
        <v>721</v>
      </c>
      <c r="C873" s="128">
        <v>10</v>
      </c>
      <c r="D873" s="128">
        <v>3</v>
      </c>
      <c r="E873" s="147">
        <f t="shared" si="164"/>
        <v>-7</v>
      </c>
      <c r="F873" s="148">
        <f t="shared" si="165"/>
        <v>-70</v>
      </c>
      <c r="G873" s="128">
        <v>3</v>
      </c>
      <c r="HV873" s="141"/>
      <c r="HW873" s="141"/>
      <c r="HX873" s="141"/>
      <c r="HY873" s="141"/>
      <c r="HZ873" s="141"/>
      <c r="IA873" s="141"/>
      <c r="IB873" s="141"/>
      <c r="IC873" s="141"/>
    </row>
    <row r="874" s="138" customFormat="1" ht="15" customHeight="1" spans="1:237">
      <c r="A874" s="149">
        <v>2130120</v>
      </c>
      <c r="B874" s="151" t="s">
        <v>722</v>
      </c>
      <c r="C874" s="128"/>
      <c r="D874" s="128"/>
      <c r="E874" s="147">
        <f t="shared" si="164"/>
        <v>0</v>
      </c>
      <c r="F874" s="148">
        <f t="shared" si="165"/>
        <v>0</v>
      </c>
      <c r="G874" s="128"/>
      <c r="HV874" s="141"/>
      <c r="HW874" s="141"/>
      <c r="HX874" s="141"/>
      <c r="HY874" s="141"/>
      <c r="HZ874" s="141"/>
      <c r="IA874" s="141"/>
      <c r="IB874" s="141"/>
      <c r="IC874" s="141"/>
    </row>
    <row r="875" s="138" customFormat="1" ht="15" customHeight="1" spans="1:237">
      <c r="A875" s="149">
        <v>2130121</v>
      </c>
      <c r="B875" s="151" t="s">
        <v>723</v>
      </c>
      <c r="C875" s="128"/>
      <c r="D875" s="128"/>
      <c r="E875" s="147">
        <f t="shared" si="164"/>
        <v>0</v>
      </c>
      <c r="F875" s="148">
        <f t="shared" si="165"/>
        <v>0</v>
      </c>
      <c r="G875" s="128"/>
      <c r="HV875" s="141"/>
      <c r="HW875" s="141"/>
      <c r="HX875" s="141"/>
      <c r="HY875" s="141"/>
      <c r="HZ875" s="141"/>
      <c r="IA875" s="141"/>
      <c r="IB875" s="141"/>
      <c r="IC875" s="141"/>
    </row>
    <row r="876" s="138" customFormat="1" ht="15" customHeight="1" spans="1:237">
      <c r="A876" s="149">
        <v>2130122</v>
      </c>
      <c r="B876" s="151" t="s">
        <v>724</v>
      </c>
      <c r="C876" s="128">
        <v>39</v>
      </c>
      <c r="D876" s="128">
        <v>111</v>
      </c>
      <c r="E876" s="147">
        <f t="shared" si="164"/>
        <v>72</v>
      </c>
      <c r="F876" s="148">
        <f t="shared" si="165"/>
        <v>184.615384615385</v>
      </c>
      <c r="G876" s="128">
        <v>111</v>
      </c>
      <c r="HV876" s="141"/>
      <c r="HW876" s="141"/>
      <c r="HX876" s="141"/>
      <c r="HY876" s="141"/>
      <c r="HZ876" s="141"/>
      <c r="IA876" s="141"/>
      <c r="IB876" s="141"/>
      <c r="IC876" s="141"/>
    </row>
    <row r="877" s="138" customFormat="1" ht="15" customHeight="1" spans="1:237">
      <c r="A877" s="149">
        <v>2130124</v>
      </c>
      <c r="B877" s="151" t="s">
        <v>725</v>
      </c>
      <c r="C877" s="128">
        <v>10</v>
      </c>
      <c r="D877" s="128">
        <v>9</v>
      </c>
      <c r="E877" s="147">
        <f t="shared" si="164"/>
        <v>-1</v>
      </c>
      <c r="F877" s="148">
        <f t="shared" si="165"/>
        <v>-10</v>
      </c>
      <c r="G877" s="128">
        <v>9</v>
      </c>
      <c r="HV877" s="141"/>
      <c r="HW877" s="141"/>
      <c r="HX877" s="141"/>
      <c r="HY877" s="141"/>
      <c r="HZ877" s="141"/>
      <c r="IA877" s="141"/>
      <c r="IB877" s="141"/>
      <c r="IC877" s="141"/>
    </row>
    <row r="878" s="138" customFormat="1" ht="15" customHeight="1" spans="1:237">
      <c r="A878" s="149">
        <v>2130125</v>
      </c>
      <c r="B878" s="151" t="s">
        <v>726</v>
      </c>
      <c r="C878" s="128">
        <v>2</v>
      </c>
      <c r="D878" s="128">
        <v>2</v>
      </c>
      <c r="E878" s="147">
        <f t="shared" si="164"/>
        <v>0</v>
      </c>
      <c r="F878" s="148">
        <f t="shared" si="165"/>
        <v>0</v>
      </c>
      <c r="G878" s="128">
        <v>2</v>
      </c>
      <c r="HV878" s="141"/>
      <c r="HW878" s="141"/>
      <c r="HX878" s="141"/>
      <c r="HY878" s="141"/>
      <c r="HZ878" s="141"/>
      <c r="IA878" s="141"/>
      <c r="IB878" s="141"/>
      <c r="IC878" s="141"/>
    </row>
    <row r="879" s="138" customFormat="1" ht="15" customHeight="1" spans="1:237">
      <c r="A879" s="149">
        <v>2130126</v>
      </c>
      <c r="B879" s="151" t="s">
        <v>727</v>
      </c>
      <c r="C879" s="128">
        <v>6</v>
      </c>
      <c r="D879" s="128"/>
      <c r="E879" s="147">
        <f t="shared" si="164"/>
        <v>-6</v>
      </c>
      <c r="F879" s="148">
        <f t="shared" si="165"/>
        <v>-100</v>
      </c>
      <c r="G879" s="128"/>
      <c r="HV879" s="141"/>
      <c r="HW879" s="141"/>
      <c r="HX879" s="141"/>
      <c r="HY879" s="141"/>
      <c r="HZ879" s="141"/>
      <c r="IA879" s="141"/>
      <c r="IB879" s="141"/>
      <c r="IC879" s="141"/>
    </row>
    <row r="880" s="138" customFormat="1" ht="15" customHeight="1" spans="1:237">
      <c r="A880" s="149">
        <v>2130135</v>
      </c>
      <c r="B880" s="151" t="s">
        <v>728</v>
      </c>
      <c r="C880" s="128"/>
      <c r="D880" s="128"/>
      <c r="E880" s="147">
        <f t="shared" si="164"/>
        <v>0</v>
      </c>
      <c r="F880" s="148">
        <f t="shared" si="165"/>
        <v>0</v>
      </c>
      <c r="G880" s="128"/>
      <c r="HV880" s="141"/>
      <c r="HW880" s="141"/>
      <c r="HX880" s="141"/>
      <c r="HY880" s="141"/>
      <c r="HZ880" s="141"/>
      <c r="IA880" s="141"/>
      <c r="IB880" s="141"/>
      <c r="IC880" s="141"/>
    </row>
    <row r="881" s="138" customFormat="1" ht="15" customHeight="1" spans="1:237">
      <c r="A881" s="149">
        <v>2130142</v>
      </c>
      <c r="B881" s="151" t="s">
        <v>729</v>
      </c>
      <c r="C881" s="128">
        <v>100</v>
      </c>
      <c r="D881" s="128">
        <v>131</v>
      </c>
      <c r="E881" s="147">
        <f t="shared" si="164"/>
        <v>31</v>
      </c>
      <c r="F881" s="148">
        <f t="shared" si="165"/>
        <v>31</v>
      </c>
      <c r="G881" s="128">
        <v>131</v>
      </c>
      <c r="HV881" s="141"/>
      <c r="HW881" s="141"/>
      <c r="HX881" s="141"/>
      <c r="HY881" s="141"/>
      <c r="HZ881" s="141"/>
      <c r="IA881" s="141"/>
      <c r="IB881" s="141"/>
      <c r="IC881" s="141"/>
    </row>
    <row r="882" s="138" customFormat="1" ht="15" customHeight="1" spans="1:237">
      <c r="A882" s="149">
        <v>2130148</v>
      </c>
      <c r="B882" s="151" t="s">
        <v>730</v>
      </c>
      <c r="C882" s="128"/>
      <c r="D882" s="128"/>
      <c r="E882" s="147">
        <f t="shared" si="164"/>
        <v>0</v>
      </c>
      <c r="F882" s="148">
        <f t="shared" si="165"/>
        <v>0</v>
      </c>
      <c r="G882" s="128"/>
      <c r="HV882" s="141"/>
      <c r="HW882" s="141"/>
      <c r="HX882" s="141"/>
      <c r="HY882" s="141"/>
      <c r="HZ882" s="141"/>
      <c r="IA882" s="141"/>
      <c r="IB882" s="141"/>
      <c r="IC882" s="141"/>
    </row>
    <row r="883" s="138" customFormat="1" ht="15" customHeight="1" spans="1:237">
      <c r="A883" s="149">
        <v>2130152</v>
      </c>
      <c r="B883" s="151" t="s">
        <v>731</v>
      </c>
      <c r="C883" s="128"/>
      <c r="D883" s="128"/>
      <c r="E883" s="147">
        <f t="shared" si="164"/>
        <v>0</v>
      </c>
      <c r="F883" s="148">
        <f t="shared" si="165"/>
        <v>0</v>
      </c>
      <c r="G883" s="128"/>
      <c r="HV883" s="141"/>
      <c r="HW883" s="141"/>
      <c r="HX883" s="141"/>
      <c r="HY883" s="141"/>
      <c r="HZ883" s="141"/>
      <c r="IA883" s="141"/>
      <c r="IB883" s="141"/>
      <c r="IC883" s="141"/>
    </row>
    <row r="884" s="138" customFormat="1" ht="15" customHeight="1" spans="1:237">
      <c r="A884" s="149">
        <v>2130153</v>
      </c>
      <c r="B884" s="151" t="s">
        <v>732</v>
      </c>
      <c r="C884" s="128"/>
      <c r="D884" s="128">
        <v>8</v>
      </c>
      <c r="E884" s="147">
        <f t="shared" si="164"/>
        <v>8</v>
      </c>
      <c r="F884" s="148">
        <f t="shared" si="165"/>
        <v>0</v>
      </c>
      <c r="G884" s="128">
        <v>8</v>
      </c>
      <c r="HV884" s="141"/>
      <c r="HW884" s="141"/>
      <c r="HX884" s="141"/>
      <c r="HY884" s="141"/>
      <c r="HZ884" s="141"/>
      <c r="IA884" s="141"/>
      <c r="IB884" s="141"/>
      <c r="IC884" s="141"/>
    </row>
    <row r="885" s="138" customFormat="1" ht="15" customHeight="1" spans="1:237">
      <c r="A885" s="149">
        <v>2130199</v>
      </c>
      <c r="B885" s="151" t="s">
        <v>733</v>
      </c>
      <c r="C885" s="128">
        <v>81</v>
      </c>
      <c r="D885" s="128">
        <v>98</v>
      </c>
      <c r="E885" s="147">
        <f t="shared" si="164"/>
        <v>17</v>
      </c>
      <c r="F885" s="148">
        <f t="shared" si="165"/>
        <v>20.9876543209877</v>
      </c>
      <c r="G885" s="128">
        <v>98</v>
      </c>
      <c r="HV885" s="141"/>
      <c r="HW885" s="141"/>
      <c r="HX885" s="141"/>
      <c r="HY885" s="141"/>
      <c r="HZ885" s="141"/>
      <c r="IA885" s="141"/>
      <c r="IB885" s="141"/>
      <c r="IC885" s="141"/>
    </row>
    <row r="886" s="138" customFormat="1" ht="15" customHeight="1" spans="1:237">
      <c r="A886" s="149">
        <v>21302</v>
      </c>
      <c r="B886" s="150" t="s">
        <v>734</v>
      </c>
      <c r="C886" s="132">
        <f t="shared" ref="C886:G886" si="172">SUM(C887:C910)</f>
        <v>1481</v>
      </c>
      <c r="D886" s="132">
        <f t="shared" si="172"/>
        <v>2393</v>
      </c>
      <c r="E886" s="147">
        <f t="shared" si="164"/>
        <v>912</v>
      </c>
      <c r="F886" s="148">
        <f t="shared" si="165"/>
        <v>61.5800135043889</v>
      </c>
      <c r="G886" s="132">
        <f t="shared" si="172"/>
        <v>2393</v>
      </c>
      <c r="HV886" s="141"/>
      <c r="HW886" s="141"/>
      <c r="HX886" s="141"/>
      <c r="HY886" s="141"/>
      <c r="HZ886" s="141"/>
      <c r="IA886" s="141"/>
      <c r="IB886" s="141"/>
      <c r="IC886" s="141"/>
    </row>
    <row r="887" s="138" customFormat="1" ht="15" customHeight="1" spans="1:237">
      <c r="A887" s="149">
        <v>2130201</v>
      </c>
      <c r="B887" s="151" t="s">
        <v>62</v>
      </c>
      <c r="C887" s="128">
        <v>212</v>
      </c>
      <c r="D887" s="128">
        <v>243</v>
      </c>
      <c r="E887" s="147">
        <f t="shared" si="164"/>
        <v>31</v>
      </c>
      <c r="F887" s="148">
        <f t="shared" si="165"/>
        <v>14.622641509434</v>
      </c>
      <c r="G887" s="128">
        <v>243</v>
      </c>
      <c r="HV887" s="141"/>
      <c r="HW887" s="141"/>
      <c r="HX887" s="141"/>
      <c r="HY887" s="141"/>
      <c r="HZ887" s="141"/>
      <c r="IA887" s="141"/>
      <c r="IB887" s="141"/>
      <c r="IC887" s="141"/>
    </row>
    <row r="888" s="138" customFormat="1" ht="15" customHeight="1" spans="1:237">
      <c r="A888" s="149">
        <v>2130202</v>
      </c>
      <c r="B888" s="151" t="s">
        <v>63</v>
      </c>
      <c r="C888" s="128"/>
      <c r="D888" s="128"/>
      <c r="E888" s="147">
        <f t="shared" si="164"/>
        <v>0</v>
      </c>
      <c r="F888" s="148">
        <f t="shared" si="165"/>
        <v>0</v>
      </c>
      <c r="G888" s="128"/>
      <c r="HV888" s="141"/>
      <c r="HW888" s="141"/>
      <c r="HX888" s="141"/>
      <c r="HY888" s="141"/>
      <c r="HZ888" s="141"/>
      <c r="IA888" s="141"/>
      <c r="IB888" s="141"/>
      <c r="IC888" s="141"/>
    </row>
    <row r="889" s="138" customFormat="1" ht="15" customHeight="1" spans="1:237">
      <c r="A889" s="149">
        <v>2130203</v>
      </c>
      <c r="B889" s="151" t="s">
        <v>64</v>
      </c>
      <c r="C889" s="128"/>
      <c r="D889" s="128"/>
      <c r="E889" s="147">
        <f t="shared" si="164"/>
        <v>0</v>
      </c>
      <c r="F889" s="148">
        <f t="shared" si="165"/>
        <v>0</v>
      </c>
      <c r="G889" s="128"/>
      <c r="HV889" s="141"/>
      <c r="HW889" s="141"/>
      <c r="HX889" s="141"/>
      <c r="HY889" s="141"/>
      <c r="HZ889" s="141"/>
      <c r="IA889" s="141"/>
      <c r="IB889" s="141"/>
      <c r="IC889" s="141"/>
    </row>
    <row r="890" s="138" customFormat="1" ht="15" customHeight="1" spans="1:237">
      <c r="A890" s="149">
        <v>2130204</v>
      </c>
      <c r="B890" s="151" t="s">
        <v>735</v>
      </c>
      <c r="C890" s="128"/>
      <c r="D890" s="128">
        <v>314</v>
      </c>
      <c r="E890" s="147">
        <f t="shared" si="164"/>
        <v>314</v>
      </c>
      <c r="F890" s="148">
        <f t="shared" si="165"/>
        <v>0</v>
      </c>
      <c r="G890" s="128">
        <v>314</v>
      </c>
      <c r="HV890" s="141"/>
      <c r="HW890" s="141"/>
      <c r="HX890" s="141"/>
      <c r="HY890" s="141"/>
      <c r="HZ890" s="141"/>
      <c r="IA890" s="141"/>
      <c r="IB890" s="141"/>
      <c r="IC890" s="141"/>
    </row>
    <row r="891" s="138" customFormat="1" ht="15" customHeight="1" spans="1:237">
      <c r="A891" s="149">
        <v>2130205</v>
      </c>
      <c r="B891" s="151" t="s">
        <v>736</v>
      </c>
      <c r="C891" s="128">
        <v>393</v>
      </c>
      <c r="D891" s="128">
        <v>376</v>
      </c>
      <c r="E891" s="147">
        <f t="shared" si="164"/>
        <v>-17</v>
      </c>
      <c r="F891" s="148">
        <f t="shared" si="165"/>
        <v>-4.32569974554707</v>
      </c>
      <c r="G891" s="128">
        <v>376</v>
      </c>
      <c r="HV891" s="141"/>
      <c r="HW891" s="141"/>
      <c r="HX891" s="141"/>
      <c r="HY891" s="141"/>
      <c r="HZ891" s="141"/>
      <c r="IA891" s="141"/>
      <c r="IB891" s="141"/>
      <c r="IC891" s="141"/>
    </row>
    <row r="892" s="138" customFormat="1" ht="15" customHeight="1" spans="1:237">
      <c r="A892" s="149">
        <v>2130206</v>
      </c>
      <c r="B892" s="151" t="s">
        <v>737</v>
      </c>
      <c r="C892" s="128"/>
      <c r="D892" s="128">
        <v>6</v>
      </c>
      <c r="E892" s="147">
        <f t="shared" si="164"/>
        <v>6</v>
      </c>
      <c r="F892" s="148">
        <f t="shared" si="165"/>
        <v>0</v>
      </c>
      <c r="G892" s="128">
        <v>6</v>
      </c>
      <c r="HV892" s="141"/>
      <c r="HW892" s="141"/>
      <c r="HX892" s="141"/>
      <c r="HY892" s="141"/>
      <c r="HZ892" s="141"/>
      <c r="IA892" s="141"/>
      <c r="IB892" s="141"/>
      <c r="IC892" s="141"/>
    </row>
    <row r="893" s="138" customFormat="1" ht="15" customHeight="1" spans="1:237">
      <c r="A893" s="149">
        <v>2130207</v>
      </c>
      <c r="B893" s="151" t="s">
        <v>738</v>
      </c>
      <c r="C893" s="128">
        <v>575</v>
      </c>
      <c r="D893" s="128">
        <v>868</v>
      </c>
      <c r="E893" s="147">
        <f t="shared" si="164"/>
        <v>293</v>
      </c>
      <c r="F893" s="148">
        <f t="shared" si="165"/>
        <v>50.9565217391304</v>
      </c>
      <c r="G893" s="128">
        <v>868</v>
      </c>
      <c r="HV893" s="141"/>
      <c r="HW893" s="141"/>
      <c r="HX893" s="141"/>
      <c r="HY893" s="141"/>
      <c r="HZ893" s="141"/>
      <c r="IA893" s="141"/>
      <c r="IB893" s="141"/>
      <c r="IC893" s="141"/>
    </row>
    <row r="894" s="138" customFormat="1" ht="15" customHeight="1" spans="1:237">
      <c r="A894" s="149">
        <v>2130209</v>
      </c>
      <c r="B894" s="151" t="s">
        <v>739</v>
      </c>
      <c r="C894" s="128"/>
      <c r="D894" s="128">
        <v>32</v>
      </c>
      <c r="E894" s="147">
        <f t="shared" si="164"/>
        <v>32</v>
      </c>
      <c r="F894" s="148">
        <f t="shared" si="165"/>
        <v>0</v>
      </c>
      <c r="G894" s="128">
        <v>32</v>
      </c>
      <c r="HV894" s="141"/>
      <c r="HW894" s="141"/>
      <c r="HX894" s="141"/>
      <c r="HY894" s="141"/>
      <c r="HZ894" s="141"/>
      <c r="IA894" s="141"/>
      <c r="IB894" s="141"/>
      <c r="IC894" s="141"/>
    </row>
    <row r="895" s="138" customFormat="1" ht="15" customHeight="1" spans="1:237">
      <c r="A895" s="149">
        <v>2130210</v>
      </c>
      <c r="B895" s="151" t="s">
        <v>740</v>
      </c>
      <c r="C895" s="128"/>
      <c r="D895" s="128">
        <v>180</v>
      </c>
      <c r="E895" s="147">
        <f t="shared" si="164"/>
        <v>180</v>
      </c>
      <c r="F895" s="148">
        <f t="shared" si="165"/>
        <v>0</v>
      </c>
      <c r="G895" s="128">
        <v>180</v>
      </c>
      <c r="HV895" s="141"/>
      <c r="HW895" s="141"/>
      <c r="HX895" s="141"/>
      <c r="HY895" s="141"/>
      <c r="HZ895" s="141"/>
      <c r="IA895" s="141"/>
      <c r="IB895" s="141"/>
      <c r="IC895" s="141"/>
    </row>
    <row r="896" s="138" customFormat="1" ht="15" customHeight="1" spans="1:237">
      <c r="A896" s="149">
        <v>2130211</v>
      </c>
      <c r="B896" s="151" t="s">
        <v>741</v>
      </c>
      <c r="C896" s="128"/>
      <c r="D896" s="128"/>
      <c r="E896" s="147">
        <f t="shared" si="164"/>
        <v>0</v>
      </c>
      <c r="F896" s="148">
        <f t="shared" si="165"/>
        <v>0</v>
      </c>
      <c r="G896" s="128"/>
      <c r="HV896" s="141"/>
      <c r="HW896" s="141"/>
      <c r="HX896" s="141"/>
      <c r="HY896" s="141"/>
      <c r="HZ896" s="141"/>
      <c r="IA896" s="141"/>
      <c r="IB896" s="141"/>
      <c r="IC896" s="141"/>
    </row>
    <row r="897" s="138" customFormat="1" ht="15" customHeight="1" spans="1:237">
      <c r="A897" s="149">
        <v>2130212</v>
      </c>
      <c r="B897" s="151" t="s">
        <v>742</v>
      </c>
      <c r="C897" s="128"/>
      <c r="D897" s="128"/>
      <c r="E897" s="147">
        <f t="shared" si="164"/>
        <v>0</v>
      </c>
      <c r="F897" s="148">
        <f t="shared" si="165"/>
        <v>0</v>
      </c>
      <c r="G897" s="128"/>
      <c r="HV897" s="141"/>
      <c r="HW897" s="141"/>
      <c r="HX897" s="141"/>
      <c r="HY897" s="141"/>
      <c r="HZ897" s="141"/>
      <c r="IA897" s="141"/>
      <c r="IB897" s="141"/>
      <c r="IC897" s="141"/>
    </row>
    <row r="898" s="138" customFormat="1" ht="15" customHeight="1" spans="1:237">
      <c r="A898" s="149">
        <v>2130213</v>
      </c>
      <c r="B898" s="151" t="s">
        <v>743</v>
      </c>
      <c r="C898" s="128">
        <v>69</v>
      </c>
      <c r="D898" s="128">
        <v>84</v>
      </c>
      <c r="E898" s="147">
        <f t="shared" si="164"/>
        <v>15</v>
      </c>
      <c r="F898" s="148">
        <f t="shared" si="165"/>
        <v>21.7391304347826</v>
      </c>
      <c r="G898" s="128">
        <v>84</v>
      </c>
      <c r="HV898" s="141"/>
      <c r="HW898" s="141"/>
      <c r="HX898" s="141"/>
      <c r="HY898" s="141"/>
      <c r="HZ898" s="141"/>
      <c r="IA898" s="141"/>
      <c r="IB898" s="141"/>
      <c r="IC898" s="141"/>
    </row>
    <row r="899" s="138" customFormat="1" ht="15" customHeight="1" spans="1:237">
      <c r="A899" s="149">
        <v>2130217</v>
      </c>
      <c r="B899" s="151" t="s">
        <v>744</v>
      </c>
      <c r="C899" s="128"/>
      <c r="D899" s="128"/>
      <c r="E899" s="147">
        <f t="shared" si="164"/>
        <v>0</v>
      </c>
      <c r="F899" s="148">
        <f t="shared" si="165"/>
        <v>0</v>
      </c>
      <c r="G899" s="128"/>
      <c r="HV899" s="141"/>
      <c r="HW899" s="141"/>
      <c r="HX899" s="141"/>
      <c r="HY899" s="141"/>
      <c r="HZ899" s="141"/>
      <c r="IA899" s="141"/>
      <c r="IB899" s="141"/>
      <c r="IC899" s="141"/>
    </row>
    <row r="900" s="138" customFormat="1" ht="15" customHeight="1" spans="1:237">
      <c r="A900" s="149">
        <v>2130220</v>
      </c>
      <c r="B900" s="151" t="s">
        <v>745</v>
      </c>
      <c r="C900" s="128"/>
      <c r="D900" s="128"/>
      <c r="E900" s="147">
        <f t="shared" si="164"/>
        <v>0</v>
      </c>
      <c r="F900" s="148">
        <f t="shared" si="165"/>
        <v>0</v>
      </c>
      <c r="G900" s="128"/>
      <c r="HV900" s="141"/>
      <c r="HW900" s="141"/>
      <c r="HX900" s="141"/>
      <c r="HY900" s="141"/>
      <c r="HZ900" s="141"/>
      <c r="IA900" s="141"/>
      <c r="IB900" s="141"/>
      <c r="IC900" s="141"/>
    </row>
    <row r="901" s="138" customFormat="1" ht="15" customHeight="1" spans="1:237">
      <c r="A901" s="149">
        <v>2130221</v>
      </c>
      <c r="B901" s="151" t="s">
        <v>746</v>
      </c>
      <c r="C901" s="128"/>
      <c r="D901" s="128"/>
      <c r="E901" s="147">
        <f t="shared" ref="E901:E964" si="173">D901-C901</f>
        <v>0</v>
      </c>
      <c r="F901" s="148">
        <f t="shared" ref="F901:F964" si="174">IF(C901=0,,E901/C901*100)</f>
        <v>0</v>
      </c>
      <c r="G901" s="128"/>
      <c r="HV901" s="141"/>
      <c r="HW901" s="141"/>
      <c r="HX901" s="141"/>
      <c r="HY901" s="141"/>
      <c r="HZ901" s="141"/>
      <c r="IA901" s="141"/>
      <c r="IB901" s="141"/>
      <c r="IC901" s="141"/>
    </row>
    <row r="902" s="138" customFormat="1" ht="15" customHeight="1" spans="1:237">
      <c r="A902" s="149">
        <v>2130223</v>
      </c>
      <c r="B902" s="151" t="s">
        <v>747</v>
      </c>
      <c r="C902" s="128"/>
      <c r="D902" s="128"/>
      <c r="E902" s="147">
        <f t="shared" si="173"/>
        <v>0</v>
      </c>
      <c r="F902" s="148">
        <f t="shared" si="174"/>
        <v>0</v>
      </c>
      <c r="G902" s="128"/>
      <c r="HV902" s="141"/>
      <c r="HW902" s="141"/>
      <c r="HX902" s="141"/>
      <c r="HY902" s="141"/>
      <c r="HZ902" s="141"/>
      <c r="IA902" s="141"/>
      <c r="IB902" s="141"/>
      <c r="IC902" s="141"/>
    </row>
    <row r="903" s="138" customFormat="1" ht="15" customHeight="1" spans="1:237">
      <c r="A903" s="149">
        <v>2130226</v>
      </c>
      <c r="B903" s="151" t="s">
        <v>748</v>
      </c>
      <c r="C903" s="128"/>
      <c r="D903" s="128"/>
      <c r="E903" s="147">
        <f t="shared" si="173"/>
        <v>0</v>
      </c>
      <c r="F903" s="148">
        <f t="shared" si="174"/>
        <v>0</v>
      </c>
      <c r="G903" s="128"/>
      <c r="HV903" s="141"/>
      <c r="HW903" s="141"/>
      <c r="HX903" s="141"/>
      <c r="HY903" s="141"/>
      <c r="HZ903" s="141"/>
      <c r="IA903" s="141"/>
      <c r="IB903" s="141"/>
      <c r="IC903" s="141"/>
    </row>
    <row r="904" s="138" customFormat="1" ht="15" customHeight="1" spans="1:237">
      <c r="A904" s="149">
        <v>2130227</v>
      </c>
      <c r="B904" s="151" t="s">
        <v>749</v>
      </c>
      <c r="C904" s="128"/>
      <c r="D904" s="128"/>
      <c r="E904" s="147">
        <f t="shared" si="173"/>
        <v>0</v>
      </c>
      <c r="F904" s="148">
        <f t="shared" si="174"/>
        <v>0</v>
      </c>
      <c r="G904" s="128"/>
      <c r="HV904" s="141"/>
      <c r="HW904" s="141"/>
      <c r="HX904" s="141"/>
      <c r="HY904" s="141"/>
      <c r="HZ904" s="141"/>
      <c r="IA904" s="141"/>
      <c r="IB904" s="141"/>
      <c r="IC904" s="141"/>
    </row>
    <row r="905" s="138" customFormat="1" ht="15" customHeight="1" spans="1:237">
      <c r="A905" s="149">
        <v>2130232</v>
      </c>
      <c r="B905" s="151" t="s">
        <v>750</v>
      </c>
      <c r="C905" s="128"/>
      <c r="D905" s="128"/>
      <c r="E905" s="147">
        <f t="shared" si="173"/>
        <v>0</v>
      </c>
      <c r="F905" s="148">
        <f t="shared" si="174"/>
        <v>0</v>
      </c>
      <c r="G905" s="128"/>
      <c r="HV905" s="141"/>
      <c r="HW905" s="141"/>
      <c r="HX905" s="141"/>
      <c r="HY905" s="141"/>
      <c r="HZ905" s="141"/>
      <c r="IA905" s="141"/>
      <c r="IB905" s="141"/>
      <c r="IC905" s="141"/>
    </row>
    <row r="906" s="138" customFormat="1" ht="15" customHeight="1" spans="1:237">
      <c r="A906" s="149">
        <v>2130234</v>
      </c>
      <c r="B906" s="151" t="s">
        <v>751</v>
      </c>
      <c r="C906" s="128">
        <v>225</v>
      </c>
      <c r="D906" s="128">
        <v>288</v>
      </c>
      <c r="E906" s="147">
        <f t="shared" si="173"/>
        <v>63</v>
      </c>
      <c r="F906" s="148">
        <f t="shared" si="174"/>
        <v>28</v>
      </c>
      <c r="G906" s="128">
        <v>288</v>
      </c>
      <c r="HV906" s="141"/>
      <c r="HW906" s="141"/>
      <c r="HX906" s="141"/>
      <c r="HY906" s="141"/>
      <c r="HZ906" s="141"/>
      <c r="IA906" s="141"/>
      <c r="IB906" s="141"/>
      <c r="IC906" s="141"/>
    </row>
    <row r="907" s="138" customFormat="1" ht="15" customHeight="1" spans="1:237">
      <c r="A907" s="149">
        <v>2130235</v>
      </c>
      <c r="B907" s="151" t="s">
        <v>752</v>
      </c>
      <c r="C907" s="128"/>
      <c r="D907" s="128"/>
      <c r="E907" s="147">
        <f t="shared" si="173"/>
        <v>0</v>
      </c>
      <c r="F907" s="148">
        <f t="shared" si="174"/>
        <v>0</v>
      </c>
      <c r="G907" s="128"/>
      <c r="HV907" s="141"/>
      <c r="HW907" s="141"/>
      <c r="HX907" s="141"/>
      <c r="HY907" s="141"/>
      <c r="HZ907" s="141"/>
      <c r="IA907" s="141"/>
      <c r="IB907" s="141"/>
      <c r="IC907" s="141"/>
    </row>
    <row r="908" s="138" customFormat="1" ht="15" customHeight="1" spans="1:237">
      <c r="A908" s="149">
        <v>2130236</v>
      </c>
      <c r="B908" s="151" t="s">
        <v>753</v>
      </c>
      <c r="C908" s="128"/>
      <c r="D908" s="128"/>
      <c r="E908" s="147">
        <f t="shared" si="173"/>
        <v>0</v>
      </c>
      <c r="F908" s="148">
        <f t="shared" si="174"/>
        <v>0</v>
      </c>
      <c r="G908" s="128"/>
      <c r="HV908" s="141"/>
      <c r="HW908" s="141"/>
      <c r="HX908" s="141"/>
      <c r="HY908" s="141"/>
      <c r="HZ908" s="141"/>
      <c r="IA908" s="141"/>
      <c r="IB908" s="141"/>
      <c r="IC908" s="141"/>
    </row>
    <row r="909" s="138" customFormat="1" ht="15" customHeight="1" spans="1:237">
      <c r="A909" s="149">
        <v>2130237</v>
      </c>
      <c r="B909" s="151" t="s">
        <v>719</v>
      </c>
      <c r="C909" s="128"/>
      <c r="D909" s="128"/>
      <c r="E909" s="147">
        <f t="shared" si="173"/>
        <v>0</v>
      </c>
      <c r="F909" s="148">
        <f t="shared" si="174"/>
        <v>0</v>
      </c>
      <c r="G909" s="128"/>
      <c r="HV909" s="141"/>
      <c r="HW909" s="141"/>
      <c r="HX909" s="141"/>
      <c r="HY909" s="141"/>
      <c r="HZ909" s="141"/>
      <c r="IA909" s="141"/>
      <c r="IB909" s="141"/>
      <c r="IC909" s="141"/>
    </row>
    <row r="910" s="138" customFormat="1" ht="15" customHeight="1" spans="1:237">
      <c r="A910" s="149">
        <v>2130299</v>
      </c>
      <c r="B910" s="151" t="s">
        <v>754</v>
      </c>
      <c r="C910" s="128">
        <v>7</v>
      </c>
      <c r="D910" s="128">
        <v>2</v>
      </c>
      <c r="E910" s="147">
        <f t="shared" si="173"/>
        <v>-5</v>
      </c>
      <c r="F910" s="148">
        <f t="shared" si="174"/>
        <v>-71.4285714285714</v>
      </c>
      <c r="G910" s="128">
        <v>2</v>
      </c>
      <c r="HV910" s="141"/>
      <c r="HW910" s="141"/>
      <c r="HX910" s="141"/>
      <c r="HY910" s="141"/>
      <c r="HZ910" s="141"/>
      <c r="IA910" s="141"/>
      <c r="IB910" s="141"/>
      <c r="IC910" s="141"/>
    </row>
    <row r="911" s="138" customFormat="1" ht="15" customHeight="1" spans="1:237">
      <c r="A911" s="149">
        <v>21303</v>
      </c>
      <c r="B911" s="150" t="s">
        <v>755</v>
      </c>
      <c r="C911" s="132">
        <f t="shared" ref="C911:G911" si="175">SUM(C912:C938)</f>
        <v>1854</v>
      </c>
      <c r="D911" s="132">
        <f t="shared" si="175"/>
        <v>2799</v>
      </c>
      <c r="E911" s="147">
        <f t="shared" si="173"/>
        <v>945</v>
      </c>
      <c r="F911" s="148">
        <f t="shared" si="174"/>
        <v>50.9708737864078</v>
      </c>
      <c r="G911" s="132">
        <f t="shared" si="175"/>
        <v>2799</v>
      </c>
      <c r="HV911" s="141"/>
      <c r="HW911" s="141"/>
      <c r="HX911" s="141"/>
      <c r="HY911" s="141"/>
      <c r="HZ911" s="141"/>
      <c r="IA911" s="141"/>
      <c r="IB911" s="141"/>
      <c r="IC911" s="141"/>
    </row>
    <row r="912" s="138" customFormat="1" ht="15" customHeight="1" spans="1:237">
      <c r="A912" s="149">
        <v>2130301</v>
      </c>
      <c r="B912" s="151" t="s">
        <v>62</v>
      </c>
      <c r="C912" s="128">
        <v>322</v>
      </c>
      <c r="D912" s="128">
        <v>309</v>
      </c>
      <c r="E912" s="147">
        <f t="shared" si="173"/>
        <v>-13</v>
      </c>
      <c r="F912" s="148">
        <f t="shared" si="174"/>
        <v>-4.03726708074534</v>
      </c>
      <c r="G912" s="128">
        <v>309</v>
      </c>
      <c r="HV912" s="141"/>
      <c r="HW912" s="141"/>
      <c r="HX912" s="141"/>
      <c r="HY912" s="141"/>
      <c r="HZ912" s="141"/>
      <c r="IA912" s="141"/>
      <c r="IB912" s="141"/>
      <c r="IC912" s="141"/>
    </row>
    <row r="913" s="138" customFormat="1" ht="15" customHeight="1" spans="1:237">
      <c r="A913" s="149">
        <v>2130302</v>
      </c>
      <c r="B913" s="151" t="s">
        <v>63</v>
      </c>
      <c r="C913" s="128">
        <v>189</v>
      </c>
      <c r="D913" s="128">
        <v>168</v>
      </c>
      <c r="E913" s="147">
        <f t="shared" si="173"/>
        <v>-21</v>
      </c>
      <c r="F913" s="148">
        <f t="shared" si="174"/>
        <v>-11.1111111111111</v>
      </c>
      <c r="G913" s="128">
        <v>168</v>
      </c>
      <c r="HV913" s="141"/>
      <c r="HW913" s="141"/>
      <c r="HX913" s="141"/>
      <c r="HY913" s="141"/>
      <c r="HZ913" s="141"/>
      <c r="IA913" s="141"/>
      <c r="IB913" s="141"/>
      <c r="IC913" s="141"/>
    </row>
    <row r="914" s="138" customFormat="1" ht="15" customHeight="1" spans="1:237">
      <c r="A914" s="149">
        <v>2130303</v>
      </c>
      <c r="B914" s="151" t="s">
        <v>64</v>
      </c>
      <c r="C914" s="128"/>
      <c r="D914" s="128"/>
      <c r="E914" s="147">
        <f t="shared" si="173"/>
        <v>0</v>
      </c>
      <c r="F914" s="148">
        <f t="shared" si="174"/>
        <v>0</v>
      </c>
      <c r="G914" s="128"/>
      <c r="HV914" s="141"/>
      <c r="HW914" s="141"/>
      <c r="HX914" s="141"/>
      <c r="HY914" s="141"/>
      <c r="HZ914" s="141"/>
      <c r="IA914" s="141"/>
      <c r="IB914" s="141"/>
      <c r="IC914" s="141"/>
    </row>
    <row r="915" s="138" customFormat="1" ht="15" customHeight="1" spans="1:237">
      <c r="A915" s="149">
        <v>2130304</v>
      </c>
      <c r="B915" s="151" t="s">
        <v>756</v>
      </c>
      <c r="C915" s="128"/>
      <c r="D915" s="128"/>
      <c r="E915" s="147">
        <f t="shared" si="173"/>
        <v>0</v>
      </c>
      <c r="F915" s="148">
        <f t="shared" si="174"/>
        <v>0</v>
      </c>
      <c r="G915" s="128"/>
      <c r="HV915" s="141"/>
      <c r="HW915" s="141"/>
      <c r="HX915" s="141"/>
      <c r="HY915" s="141"/>
      <c r="HZ915" s="141"/>
      <c r="IA915" s="141"/>
      <c r="IB915" s="141"/>
      <c r="IC915" s="141"/>
    </row>
    <row r="916" s="138" customFormat="1" ht="15" customHeight="1" spans="1:237">
      <c r="A916" s="149">
        <v>2130305</v>
      </c>
      <c r="B916" s="151" t="s">
        <v>757</v>
      </c>
      <c r="C916" s="128">
        <v>80</v>
      </c>
      <c r="D916" s="128">
        <v>50</v>
      </c>
      <c r="E916" s="147">
        <f t="shared" si="173"/>
        <v>-30</v>
      </c>
      <c r="F916" s="148">
        <f t="shared" si="174"/>
        <v>-37.5</v>
      </c>
      <c r="G916" s="128">
        <v>50</v>
      </c>
      <c r="HV916" s="141"/>
      <c r="HW916" s="141"/>
      <c r="HX916" s="141"/>
      <c r="HY916" s="141"/>
      <c r="HZ916" s="141"/>
      <c r="IA916" s="141"/>
      <c r="IB916" s="141"/>
      <c r="IC916" s="141"/>
    </row>
    <row r="917" s="138" customFormat="1" ht="15" customHeight="1" spans="1:237">
      <c r="A917" s="149">
        <v>2130306</v>
      </c>
      <c r="B917" s="151" t="s">
        <v>758</v>
      </c>
      <c r="C917" s="128">
        <v>11</v>
      </c>
      <c r="D917" s="128">
        <v>238</v>
      </c>
      <c r="E917" s="147">
        <f t="shared" si="173"/>
        <v>227</v>
      </c>
      <c r="F917" s="148">
        <f t="shared" si="174"/>
        <v>2063.63636363636</v>
      </c>
      <c r="G917" s="128">
        <v>238</v>
      </c>
      <c r="HV917" s="141"/>
      <c r="HW917" s="141"/>
      <c r="HX917" s="141"/>
      <c r="HY917" s="141"/>
      <c r="HZ917" s="141"/>
      <c r="IA917" s="141"/>
      <c r="IB917" s="141"/>
      <c r="IC917" s="141"/>
    </row>
    <row r="918" s="138" customFormat="1" ht="15" customHeight="1" spans="1:237">
      <c r="A918" s="149">
        <v>2130307</v>
      </c>
      <c r="B918" s="151" t="s">
        <v>759</v>
      </c>
      <c r="C918" s="128"/>
      <c r="D918" s="128"/>
      <c r="E918" s="147">
        <f t="shared" si="173"/>
        <v>0</v>
      </c>
      <c r="F918" s="148">
        <f t="shared" si="174"/>
        <v>0</v>
      </c>
      <c r="G918" s="128"/>
      <c r="HV918" s="141"/>
      <c r="HW918" s="141"/>
      <c r="HX918" s="141"/>
      <c r="HY918" s="141"/>
      <c r="HZ918" s="141"/>
      <c r="IA918" s="141"/>
      <c r="IB918" s="141"/>
      <c r="IC918" s="141"/>
    </row>
    <row r="919" s="138" customFormat="1" ht="15" customHeight="1" spans="1:237">
      <c r="A919" s="149">
        <v>2130308</v>
      </c>
      <c r="B919" s="151" t="s">
        <v>760</v>
      </c>
      <c r="C919" s="128"/>
      <c r="D919" s="128"/>
      <c r="E919" s="147">
        <f t="shared" si="173"/>
        <v>0</v>
      </c>
      <c r="F919" s="148">
        <f t="shared" si="174"/>
        <v>0</v>
      </c>
      <c r="G919" s="128"/>
      <c r="HV919" s="141"/>
      <c r="HW919" s="141"/>
      <c r="HX919" s="141"/>
      <c r="HY919" s="141"/>
      <c r="HZ919" s="141"/>
      <c r="IA919" s="141"/>
      <c r="IB919" s="141"/>
      <c r="IC919" s="141"/>
    </row>
    <row r="920" s="138" customFormat="1" ht="15" customHeight="1" spans="1:237">
      <c r="A920" s="149">
        <v>2130309</v>
      </c>
      <c r="B920" s="151" t="s">
        <v>761</v>
      </c>
      <c r="C920" s="128">
        <v>108</v>
      </c>
      <c r="D920" s="128">
        <v>108</v>
      </c>
      <c r="E920" s="147">
        <f t="shared" si="173"/>
        <v>0</v>
      </c>
      <c r="F920" s="148">
        <f t="shared" si="174"/>
        <v>0</v>
      </c>
      <c r="G920" s="128">
        <v>108</v>
      </c>
      <c r="HV920" s="141"/>
      <c r="HW920" s="141"/>
      <c r="HX920" s="141"/>
      <c r="HY920" s="141"/>
      <c r="HZ920" s="141"/>
      <c r="IA920" s="141"/>
      <c r="IB920" s="141"/>
      <c r="IC920" s="141"/>
    </row>
    <row r="921" s="138" customFormat="1" ht="15" customHeight="1" spans="1:237">
      <c r="A921" s="149">
        <v>2130310</v>
      </c>
      <c r="B921" s="151" t="s">
        <v>762</v>
      </c>
      <c r="C921" s="128">
        <v>16</v>
      </c>
      <c r="D921" s="128">
        <v>14</v>
      </c>
      <c r="E921" s="147">
        <f t="shared" si="173"/>
        <v>-2</v>
      </c>
      <c r="F921" s="148">
        <f t="shared" si="174"/>
        <v>-12.5</v>
      </c>
      <c r="G921" s="128">
        <v>14</v>
      </c>
      <c r="HV921" s="141"/>
      <c r="HW921" s="141"/>
      <c r="HX921" s="141"/>
      <c r="HY921" s="141"/>
      <c r="HZ921" s="141"/>
      <c r="IA921" s="141"/>
      <c r="IB921" s="141"/>
      <c r="IC921" s="141"/>
    </row>
    <row r="922" s="138" customFormat="1" ht="15" customHeight="1" spans="1:237">
      <c r="A922" s="149">
        <v>2130311</v>
      </c>
      <c r="B922" s="151" t="s">
        <v>763</v>
      </c>
      <c r="C922" s="128">
        <v>124</v>
      </c>
      <c r="D922" s="128">
        <v>210</v>
      </c>
      <c r="E922" s="147">
        <f t="shared" si="173"/>
        <v>86</v>
      </c>
      <c r="F922" s="148">
        <f t="shared" si="174"/>
        <v>69.3548387096774</v>
      </c>
      <c r="G922" s="128">
        <v>210</v>
      </c>
      <c r="HV922" s="141"/>
      <c r="HW922" s="141"/>
      <c r="HX922" s="141"/>
      <c r="HY922" s="141"/>
      <c r="HZ922" s="141"/>
      <c r="IA922" s="141"/>
      <c r="IB922" s="141"/>
      <c r="IC922" s="141"/>
    </row>
    <row r="923" s="138" customFormat="1" ht="15" customHeight="1" spans="1:237">
      <c r="A923" s="149">
        <v>2130312</v>
      </c>
      <c r="B923" s="151" t="s">
        <v>764</v>
      </c>
      <c r="C923" s="128">
        <v>27</v>
      </c>
      <c r="D923" s="128"/>
      <c r="E923" s="147">
        <f t="shared" si="173"/>
        <v>-27</v>
      </c>
      <c r="F923" s="148">
        <f t="shared" si="174"/>
        <v>-100</v>
      </c>
      <c r="G923" s="128"/>
      <c r="HV923" s="141"/>
      <c r="HW923" s="141"/>
      <c r="HX923" s="141"/>
      <c r="HY923" s="141"/>
      <c r="HZ923" s="141"/>
      <c r="IA923" s="141"/>
      <c r="IB923" s="141"/>
      <c r="IC923" s="141"/>
    </row>
    <row r="924" s="138" customFormat="1" ht="15" customHeight="1" spans="1:237">
      <c r="A924" s="149">
        <v>2130313</v>
      </c>
      <c r="B924" s="151" t="s">
        <v>765</v>
      </c>
      <c r="C924" s="128"/>
      <c r="D924" s="128"/>
      <c r="E924" s="147">
        <f t="shared" si="173"/>
        <v>0</v>
      </c>
      <c r="F924" s="148">
        <f t="shared" si="174"/>
        <v>0</v>
      </c>
      <c r="G924" s="128"/>
      <c r="HV924" s="141"/>
      <c r="HW924" s="141"/>
      <c r="HX924" s="141"/>
      <c r="HY924" s="141"/>
      <c r="HZ924" s="141"/>
      <c r="IA924" s="141"/>
      <c r="IB924" s="141"/>
      <c r="IC924" s="141"/>
    </row>
    <row r="925" s="138" customFormat="1" ht="15" customHeight="1" spans="1:237">
      <c r="A925" s="149">
        <v>2130314</v>
      </c>
      <c r="B925" s="151" t="s">
        <v>766</v>
      </c>
      <c r="C925" s="128">
        <v>265</v>
      </c>
      <c r="D925" s="128">
        <v>239</v>
      </c>
      <c r="E925" s="147">
        <f t="shared" si="173"/>
        <v>-26</v>
      </c>
      <c r="F925" s="148">
        <f t="shared" si="174"/>
        <v>-9.81132075471698</v>
      </c>
      <c r="G925" s="128">
        <v>239</v>
      </c>
      <c r="HV925" s="141"/>
      <c r="HW925" s="141"/>
      <c r="HX925" s="141"/>
      <c r="HY925" s="141"/>
      <c r="HZ925" s="141"/>
      <c r="IA925" s="141"/>
      <c r="IB925" s="141"/>
      <c r="IC925" s="141"/>
    </row>
    <row r="926" s="138" customFormat="1" ht="15" customHeight="1" spans="1:237">
      <c r="A926" s="149">
        <v>2130315</v>
      </c>
      <c r="B926" s="151" t="s">
        <v>767</v>
      </c>
      <c r="C926" s="128">
        <v>78</v>
      </c>
      <c r="D926" s="128">
        <v>75</v>
      </c>
      <c r="E926" s="147">
        <f t="shared" si="173"/>
        <v>-3</v>
      </c>
      <c r="F926" s="148">
        <f t="shared" si="174"/>
        <v>-3.84615384615385</v>
      </c>
      <c r="G926" s="128">
        <v>75</v>
      </c>
      <c r="HV926" s="141"/>
      <c r="HW926" s="141"/>
      <c r="HX926" s="141"/>
      <c r="HY926" s="141"/>
      <c r="HZ926" s="141"/>
      <c r="IA926" s="141"/>
      <c r="IB926" s="141"/>
      <c r="IC926" s="141"/>
    </row>
    <row r="927" s="138" customFormat="1" ht="15" customHeight="1" spans="1:237">
      <c r="A927" s="149">
        <v>2130316</v>
      </c>
      <c r="B927" s="151" t="s">
        <v>768</v>
      </c>
      <c r="C927" s="128">
        <v>29</v>
      </c>
      <c r="D927" s="128">
        <v>120</v>
      </c>
      <c r="E927" s="147">
        <f t="shared" si="173"/>
        <v>91</v>
      </c>
      <c r="F927" s="148">
        <f t="shared" si="174"/>
        <v>313.793103448276</v>
      </c>
      <c r="G927" s="128">
        <v>120</v>
      </c>
      <c r="HV927" s="141"/>
      <c r="HW927" s="141"/>
      <c r="HX927" s="141"/>
      <c r="HY927" s="141"/>
      <c r="HZ927" s="141"/>
      <c r="IA927" s="141"/>
      <c r="IB927" s="141"/>
      <c r="IC927" s="141"/>
    </row>
    <row r="928" s="138" customFormat="1" ht="15" customHeight="1" spans="1:237">
      <c r="A928" s="149">
        <v>2130317</v>
      </c>
      <c r="B928" s="151" t="s">
        <v>769</v>
      </c>
      <c r="C928" s="128"/>
      <c r="D928" s="128"/>
      <c r="E928" s="147">
        <f t="shared" si="173"/>
        <v>0</v>
      </c>
      <c r="F928" s="148">
        <f t="shared" si="174"/>
        <v>0</v>
      </c>
      <c r="G928" s="128"/>
      <c r="HV928" s="141"/>
      <c r="HW928" s="141"/>
      <c r="HX928" s="141"/>
      <c r="HY928" s="141"/>
      <c r="HZ928" s="141"/>
      <c r="IA928" s="141"/>
      <c r="IB928" s="141"/>
      <c r="IC928" s="141"/>
    </row>
    <row r="929" s="138" customFormat="1" ht="15" customHeight="1" spans="1:237">
      <c r="A929" s="149">
        <v>2130318</v>
      </c>
      <c r="B929" s="151" t="s">
        <v>770</v>
      </c>
      <c r="C929" s="128"/>
      <c r="D929" s="128"/>
      <c r="E929" s="147">
        <f t="shared" si="173"/>
        <v>0</v>
      </c>
      <c r="F929" s="148">
        <f t="shared" si="174"/>
        <v>0</v>
      </c>
      <c r="G929" s="128"/>
      <c r="HV929" s="141"/>
      <c r="HW929" s="141"/>
      <c r="HX929" s="141"/>
      <c r="HY929" s="141"/>
      <c r="HZ929" s="141"/>
      <c r="IA929" s="141"/>
      <c r="IB929" s="141"/>
      <c r="IC929" s="141"/>
    </row>
    <row r="930" s="138" customFormat="1" ht="15" customHeight="1" spans="1:237">
      <c r="A930" s="149">
        <v>2130319</v>
      </c>
      <c r="B930" s="151" t="s">
        <v>771</v>
      </c>
      <c r="C930" s="128"/>
      <c r="D930" s="128"/>
      <c r="E930" s="147">
        <f t="shared" si="173"/>
        <v>0</v>
      </c>
      <c r="F930" s="148">
        <f t="shared" si="174"/>
        <v>0</v>
      </c>
      <c r="G930" s="128"/>
      <c r="HV930" s="141"/>
      <c r="HW930" s="141"/>
      <c r="HX930" s="141"/>
      <c r="HY930" s="141"/>
      <c r="HZ930" s="141"/>
      <c r="IA930" s="141"/>
      <c r="IB930" s="141"/>
      <c r="IC930" s="141"/>
    </row>
    <row r="931" s="138" customFormat="1" ht="15" customHeight="1" spans="1:237">
      <c r="A931" s="149">
        <v>2130321</v>
      </c>
      <c r="B931" s="151" t="s">
        <v>772</v>
      </c>
      <c r="C931" s="128"/>
      <c r="D931" s="128"/>
      <c r="E931" s="147">
        <f t="shared" si="173"/>
        <v>0</v>
      </c>
      <c r="F931" s="148">
        <f t="shared" si="174"/>
        <v>0</v>
      </c>
      <c r="G931" s="128"/>
      <c r="HV931" s="141"/>
      <c r="HW931" s="141"/>
      <c r="HX931" s="141"/>
      <c r="HY931" s="141"/>
      <c r="HZ931" s="141"/>
      <c r="IA931" s="141"/>
      <c r="IB931" s="141"/>
      <c r="IC931" s="141"/>
    </row>
    <row r="932" s="138" customFormat="1" ht="15" customHeight="1" spans="1:237">
      <c r="A932" s="149">
        <v>2130322</v>
      </c>
      <c r="B932" s="151" t="s">
        <v>773</v>
      </c>
      <c r="C932" s="128"/>
      <c r="D932" s="128"/>
      <c r="E932" s="147">
        <f t="shared" si="173"/>
        <v>0</v>
      </c>
      <c r="F932" s="148">
        <f t="shared" si="174"/>
        <v>0</v>
      </c>
      <c r="G932" s="128"/>
      <c r="HV932" s="141"/>
      <c r="HW932" s="141"/>
      <c r="HX932" s="141"/>
      <c r="HY932" s="141"/>
      <c r="HZ932" s="141"/>
      <c r="IA932" s="141"/>
      <c r="IB932" s="141"/>
      <c r="IC932" s="141"/>
    </row>
    <row r="933" s="138" customFormat="1" ht="15" customHeight="1" spans="1:237">
      <c r="A933" s="149">
        <v>2130333</v>
      </c>
      <c r="B933" s="151" t="s">
        <v>747</v>
      </c>
      <c r="C933" s="128"/>
      <c r="D933" s="128"/>
      <c r="E933" s="147">
        <f t="shared" si="173"/>
        <v>0</v>
      </c>
      <c r="F933" s="148">
        <f t="shared" si="174"/>
        <v>0</v>
      </c>
      <c r="G933" s="128"/>
      <c r="HV933" s="141"/>
      <c r="HW933" s="141"/>
      <c r="HX933" s="141"/>
      <c r="HY933" s="141"/>
      <c r="HZ933" s="141"/>
      <c r="IA933" s="141"/>
      <c r="IB933" s="141"/>
      <c r="IC933" s="141"/>
    </row>
    <row r="934" s="138" customFormat="1" ht="15" customHeight="1" spans="1:237">
      <c r="A934" s="149">
        <v>2130334</v>
      </c>
      <c r="B934" s="151" t="s">
        <v>774</v>
      </c>
      <c r="C934" s="128"/>
      <c r="D934" s="128"/>
      <c r="E934" s="147">
        <f t="shared" si="173"/>
        <v>0</v>
      </c>
      <c r="F934" s="148">
        <f t="shared" si="174"/>
        <v>0</v>
      </c>
      <c r="G934" s="128"/>
      <c r="HV934" s="141"/>
      <c r="HW934" s="141"/>
      <c r="HX934" s="141"/>
      <c r="HY934" s="141"/>
      <c r="HZ934" s="141"/>
      <c r="IA934" s="141"/>
      <c r="IB934" s="141"/>
      <c r="IC934" s="141"/>
    </row>
    <row r="935" s="138" customFormat="1" ht="15" customHeight="1" spans="1:237">
      <c r="A935" s="149">
        <v>2130335</v>
      </c>
      <c r="B935" s="151" t="s">
        <v>775</v>
      </c>
      <c r="C935" s="128">
        <v>67</v>
      </c>
      <c r="D935" s="128">
        <v>60</v>
      </c>
      <c r="E935" s="147">
        <f t="shared" si="173"/>
        <v>-7</v>
      </c>
      <c r="F935" s="148">
        <f t="shared" si="174"/>
        <v>-10.4477611940298</v>
      </c>
      <c r="G935" s="128">
        <v>60</v>
      </c>
      <c r="HV935" s="141"/>
      <c r="HW935" s="141"/>
      <c r="HX935" s="141"/>
      <c r="HY935" s="141"/>
      <c r="HZ935" s="141"/>
      <c r="IA935" s="141"/>
      <c r="IB935" s="141"/>
      <c r="IC935" s="141"/>
    </row>
    <row r="936" s="138" customFormat="1" ht="15" customHeight="1" spans="1:237">
      <c r="A936" s="149">
        <v>2130336</v>
      </c>
      <c r="B936" s="151" t="s">
        <v>776</v>
      </c>
      <c r="C936" s="128"/>
      <c r="D936" s="128"/>
      <c r="E936" s="147">
        <f t="shared" si="173"/>
        <v>0</v>
      </c>
      <c r="F936" s="148">
        <f t="shared" si="174"/>
        <v>0</v>
      </c>
      <c r="G936" s="128"/>
      <c r="HV936" s="141"/>
      <c r="HW936" s="141"/>
      <c r="HX936" s="141"/>
      <c r="HY936" s="141"/>
      <c r="HZ936" s="141"/>
      <c r="IA936" s="141"/>
      <c r="IB936" s="141"/>
      <c r="IC936" s="141"/>
    </row>
    <row r="937" s="138" customFormat="1" ht="15" customHeight="1" spans="1:237">
      <c r="A937" s="149">
        <v>2130337</v>
      </c>
      <c r="B937" s="151" t="s">
        <v>777</v>
      </c>
      <c r="C937" s="128"/>
      <c r="D937" s="128"/>
      <c r="E937" s="147">
        <f t="shared" si="173"/>
        <v>0</v>
      </c>
      <c r="F937" s="148">
        <f t="shared" si="174"/>
        <v>0</v>
      </c>
      <c r="G937" s="128"/>
      <c r="HV937" s="141"/>
      <c r="HW937" s="141"/>
      <c r="HX937" s="141"/>
      <c r="HY937" s="141"/>
      <c r="HZ937" s="141"/>
      <c r="IA937" s="141"/>
      <c r="IB937" s="141"/>
      <c r="IC937" s="141"/>
    </row>
    <row r="938" s="138" customFormat="1" ht="15" customHeight="1" spans="1:237">
      <c r="A938" s="149">
        <v>2130399</v>
      </c>
      <c r="B938" s="151" t="s">
        <v>778</v>
      </c>
      <c r="C938" s="128">
        <v>538</v>
      </c>
      <c r="D938" s="128">
        <v>1208</v>
      </c>
      <c r="E938" s="147">
        <f t="shared" si="173"/>
        <v>670</v>
      </c>
      <c r="F938" s="148">
        <f t="shared" si="174"/>
        <v>124.53531598513</v>
      </c>
      <c r="G938" s="128">
        <v>1208</v>
      </c>
      <c r="HV938" s="141"/>
      <c r="HW938" s="141"/>
      <c r="HX938" s="141"/>
      <c r="HY938" s="141"/>
      <c r="HZ938" s="141"/>
      <c r="IA938" s="141"/>
      <c r="IB938" s="141"/>
      <c r="IC938" s="141"/>
    </row>
    <row r="939" s="138" customFormat="1" ht="15" customHeight="1" spans="1:237">
      <c r="A939" s="149">
        <v>21305</v>
      </c>
      <c r="B939" s="150" t="s">
        <v>779</v>
      </c>
      <c r="C939" s="132">
        <f t="shared" ref="C939:G939" si="176">SUM(C940:C949)</f>
        <v>686</v>
      </c>
      <c r="D939" s="132">
        <f t="shared" si="176"/>
        <v>676</v>
      </c>
      <c r="E939" s="147">
        <f t="shared" si="173"/>
        <v>-10</v>
      </c>
      <c r="F939" s="148">
        <f t="shared" si="174"/>
        <v>-1.45772594752187</v>
      </c>
      <c r="G939" s="132">
        <f t="shared" si="176"/>
        <v>676</v>
      </c>
      <c r="HV939" s="141"/>
      <c r="HW939" s="141"/>
      <c r="HX939" s="141"/>
      <c r="HY939" s="141"/>
      <c r="HZ939" s="141"/>
      <c r="IA939" s="141"/>
      <c r="IB939" s="141"/>
      <c r="IC939" s="141"/>
    </row>
    <row r="940" s="138" customFormat="1" ht="15" customHeight="1" spans="1:237">
      <c r="A940" s="149">
        <v>2130501</v>
      </c>
      <c r="B940" s="151" t="s">
        <v>62</v>
      </c>
      <c r="C940" s="128">
        <v>66</v>
      </c>
      <c r="D940" s="128">
        <v>58</v>
      </c>
      <c r="E940" s="147">
        <f t="shared" si="173"/>
        <v>-8</v>
      </c>
      <c r="F940" s="148">
        <f t="shared" si="174"/>
        <v>-12.1212121212121</v>
      </c>
      <c r="G940" s="128">
        <v>58</v>
      </c>
      <c r="HV940" s="141"/>
      <c r="HW940" s="141"/>
      <c r="HX940" s="141"/>
      <c r="HY940" s="141"/>
      <c r="HZ940" s="141"/>
      <c r="IA940" s="141"/>
      <c r="IB940" s="141"/>
      <c r="IC940" s="141"/>
    </row>
    <row r="941" s="138" customFormat="1" ht="15" customHeight="1" spans="1:237">
      <c r="A941" s="149">
        <v>2130502</v>
      </c>
      <c r="B941" s="151" t="s">
        <v>63</v>
      </c>
      <c r="C941" s="128"/>
      <c r="D941" s="128"/>
      <c r="E941" s="147">
        <f t="shared" si="173"/>
        <v>0</v>
      </c>
      <c r="F941" s="148">
        <f t="shared" si="174"/>
        <v>0</v>
      </c>
      <c r="G941" s="128"/>
      <c r="HV941" s="141"/>
      <c r="HW941" s="141"/>
      <c r="HX941" s="141"/>
      <c r="HY941" s="141"/>
      <c r="HZ941" s="141"/>
      <c r="IA941" s="141"/>
      <c r="IB941" s="141"/>
      <c r="IC941" s="141"/>
    </row>
    <row r="942" s="138" customFormat="1" ht="15" customHeight="1" spans="1:237">
      <c r="A942" s="149">
        <v>2130503</v>
      </c>
      <c r="B942" s="151" t="s">
        <v>64</v>
      </c>
      <c r="C942" s="128"/>
      <c r="D942" s="128"/>
      <c r="E942" s="147">
        <f t="shared" si="173"/>
        <v>0</v>
      </c>
      <c r="F942" s="148">
        <f t="shared" si="174"/>
        <v>0</v>
      </c>
      <c r="G942" s="128"/>
      <c r="HV942" s="141"/>
      <c r="HW942" s="141"/>
      <c r="HX942" s="141"/>
      <c r="HY942" s="141"/>
      <c r="HZ942" s="141"/>
      <c r="IA942" s="141"/>
      <c r="IB942" s="141"/>
      <c r="IC942" s="141"/>
    </row>
    <row r="943" s="138" customFormat="1" ht="15" customHeight="1" spans="1:237">
      <c r="A943" s="149">
        <v>2130504</v>
      </c>
      <c r="B943" s="151" t="s">
        <v>780</v>
      </c>
      <c r="C943" s="128">
        <v>50</v>
      </c>
      <c r="D943" s="128">
        <v>50</v>
      </c>
      <c r="E943" s="147">
        <f t="shared" si="173"/>
        <v>0</v>
      </c>
      <c r="F943" s="148">
        <f t="shared" si="174"/>
        <v>0</v>
      </c>
      <c r="G943" s="128">
        <v>50</v>
      </c>
      <c r="HV943" s="141"/>
      <c r="HW943" s="141"/>
      <c r="HX943" s="141"/>
      <c r="HY943" s="141"/>
      <c r="HZ943" s="141"/>
      <c r="IA943" s="141"/>
      <c r="IB943" s="141"/>
      <c r="IC943" s="141"/>
    </row>
    <row r="944" s="138" customFormat="1" ht="15" customHeight="1" spans="1:237">
      <c r="A944" s="149">
        <v>2130505</v>
      </c>
      <c r="B944" s="151" t="s">
        <v>781</v>
      </c>
      <c r="C944" s="128">
        <v>200</v>
      </c>
      <c r="D944" s="128">
        <v>200</v>
      </c>
      <c r="E944" s="147">
        <f t="shared" si="173"/>
        <v>0</v>
      </c>
      <c r="F944" s="148">
        <f t="shared" si="174"/>
        <v>0</v>
      </c>
      <c r="G944" s="128">
        <v>200</v>
      </c>
      <c r="HV944" s="141"/>
      <c r="HW944" s="141"/>
      <c r="HX944" s="141"/>
      <c r="HY944" s="141"/>
      <c r="HZ944" s="141"/>
      <c r="IA944" s="141"/>
      <c r="IB944" s="141"/>
      <c r="IC944" s="141"/>
    </row>
    <row r="945" s="138" customFormat="1" ht="15" customHeight="1" spans="1:237">
      <c r="A945" s="149">
        <v>2130506</v>
      </c>
      <c r="B945" s="151" t="s">
        <v>782</v>
      </c>
      <c r="C945" s="128"/>
      <c r="D945" s="128"/>
      <c r="E945" s="147">
        <f t="shared" si="173"/>
        <v>0</v>
      </c>
      <c r="F945" s="148">
        <f t="shared" si="174"/>
        <v>0</v>
      </c>
      <c r="G945" s="128"/>
      <c r="HV945" s="141"/>
      <c r="HW945" s="141"/>
      <c r="HX945" s="141"/>
      <c r="HY945" s="141"/>
      <c r="HZ945" s="141"/>
      <c r="IA945" s="141"/>
      <c r="IB945" s="141"/>
      <c r="IC945" s="141"/>
    </row>
    <row r="946" s="138" customFormat="1" ht="15" customHeight="1" spans="1:237">
      <c r="A946" s="149">
        <v>2130507</v>
      </c>
      <c r="B946" s="151" t="s">
        <v>783</v>
      </c>
      <c r="C946" s="128"/>
      <c r="D946" s="128"/>
      <c r="E946" s="147">
        <f t="shared" si="173"/>
        <v>0</v>
      </c>
      <c r="F946" s="148">
        <f t="shared" si="174"/>
        <v>0</v>
      </c>
      <c r="G946" s="128"/>
      <c r="HV946" s="141"/>
      <c r="HW946" s="141"/>
      <c r="HX946" s="141"/>
      <c r="HY946" s="141"/>
      <c r="HZ946" s="141"/>
      <c r="IA946" s="141"/>
      <c r="IB946" s="141"/>
      <c r="IC946" s="141"/>
    </row>
    <row r="947" s="138" customFormat="1" ht="15" customHeight="1" spans="1:237">
      <c r="A947" s="149">
        <v>2130508</v>
      </c>
      <c r="B947" s="151" t="s">
        <v>784</v>
      </c>
      <c r="C947" s="128"/>
      <c r="D947" s="128"/>
      <c r="E947" s="147">
        <f t="shared" si="173"/>
        <v>0</v>
      </c>
      <c r="F947" s="148">
        <f t="shared" si="174"/>
        <v>0</v>
      </c>
      <c r="G947" s="128"/>
      <c r="HV947" s="141"/>
      <c r="HW947" s="141"/>
      <c r="HX947" s="141"/>
      <c r="HY947" s="141"/>
      <c r="HZ947" s="141"/>
      <c r="IA947" s="141"/>
      <c r="IB947" s="141"/>
      <c r="IC947" s="141"/>
    </row>
    <row r="948" s="138" customFormat="1" ht="15" customHeight="1" spans="1:237">
      <c r="A948" s="149">
        <v>2130550</v>
      </c>
      <c r="B948" s="151" t="s">
        <v>785</v>
      </c>
      <c r="C948" s="128"/>
      <c r="D948" s="128"/>
      <c r="E948" s="147">
        <f t="shared" si="173"/>
        <v>0</v>
      </c>
      <c r="F948" s="148">
        <f t="shared" si="174"/>
        <v>0</v>
      </c>
      <c r="G948" s="128"/>
      <c r="HV948" s="141"/>
      <c r="HW948" s="141"/>
      <c r="HX948" s="141"/>
      <c r="HY948" s="141"/>
      <c r="HZ948" s="141"/>
      <c r="IA948" s="141"/>
      <c r="IB948" s="141"/>
      <c r="IC948" s="141"/>
    </row>
    <row r="949" s="138" customFormat="1" ht="15" customHeight="1" spans="1:237">
      <c r="A949" s="149">
        <v>2130599</v>
      </c>
      <c r="B949" s="151" t="s">
        <v>786</v>
      </c>
      <c r="C949" s="128">
        <v>370</v>
      </c>
      <c r="D949" s="128">
        <v>368</v>
      </c>
      <c r="E949" s="147">
        <f t="shared" si="173"/>
        <v>-2</v>
      </c>
      <c r="F949" s="148">
        <f t="shared" si="174"/>
        <v>-0.540540540540541</v>
      </c>
      <c r="G949" s="128">
        <v>368</v>
      </c>
      <c r="HV949" s="141"/>
      <c r="HW949" s="141"/>
      <c r="HX949" s="141"/>
      <c r="HY949" s="141"/>
      <c r="HZ949" s="141"/>
      <c r="IA949" s="141"/>
      <c r="IB949" s="141"/>
      <c r="IC949" s="141"/>
    </row>
    <row r="950" s="138" customFormat="1" ht="15" customHeight="1" spans="1:237">
      <c r="A950" s="149">
        <v>21307</v>
      </c>
      <c r="B950" s="150" t="s">
        <v>787</v>
      </c>
      <c r="C950" s="132">
        <f t="shared" ref="C950:G950" si="177">SUM(C951:C956)</f>
        <v>2515</v>
      </c>
      <c r="D950" s="132">
        <f t="shared" si="177"/>
        <v>2380</v>
      </c>
      <c r="E950" s="147">
        <f t="shared" si="173"/>
        <v>-135</v>
      </c>
      <c r="F950" s="148">
        <f t="shared" si="174"/>
        <v>-5.36779324055666</v>
      </c>
      <c r="G950" s="132">
        <f t="shared" si="177"/>
        <v>2380</v>
      </c>
      <c r="HV950" s="141"/>
      <c r="HW950" s="141"/>
      <c r="HX950" s="141"/>
      <c r="HY950" s="141"/>
      <c r="HZ950" s="141"/>
      <c r="IA950" s="141"/>
      <c r="IB950" s="141"/>
      <c r="IC950" s="141"/>
    </row>
    <row r="951" s="138" customFormat="1" ht="15" customHeight="1" spans="1:237">
      <c r="A951" s="149">
        <v>2130701</v>
      </c>
      <c r="B951" s="151" t="s">
        <v>788</v>
      </c>
      <c r="C951" s="128">
        <v>766</v>
      </c>
      <c r="D951" s="128">
        <v>608</v>
      </c>
      <c r="E951" s="147">
        <f t="shared" si="173"/>
        <v>-158</v>
      </c>
      <c r="F951" s="148">
        <f t="shared" si="174"/>
        <v>-20.6266318537859</v>
      </c>
      <c r="G951" s="128">
        <v>608</v>
      </c>
      <c r="HV951" s="141"/>
      <c r="HW951" s="141"/>
      <c r="HX951" s="141"/>
      <c r="HY951" s="141"/>
      <c r="HZ951" s="141"/>
      <c r="IA951" s="141"/>
      <c r="IB951" s="141"/>
      <c r="IC951" s="141"/>
    </row>
    <row r="952" s="138" customFormat="1" ht="15" customHeight="1" spans="1:237">
      <c r="A952" s="149">
        <v>2130704</v>
      </c>
      <c r="B952" s="151" t="s">
        <v>789</v>
      </c>
      <c r="C952" s="128">
        <v>49</v>
      </c>
      <c r="D952" s="128"/>
      <c r="E952" s="147">
        <f t="shared" si="173"/>
        <v>-49</v>
      </c>
      <c r="F952" s="148">
        <f t="shared" si="174"/>
        <v>-100</v>
      </c>
      <c r="G952" s="128"/>
      <c r="HV952" s="141"/>
      <c r="HW952" s="141"/>
      <c r="HX952" s="141"/>
      <c r="HY952" s="141"/>
      <c r="HZ952" s="141"/>
      <c r="IA952" s="141"/>
      <c r="IB952" s="141"/>
      <c r="IC952" s="141"/>
    </row>
    <row r="953" s="138" customFormat="1" ht="15" customHeight="1" spans="1:237">
      <c r="A953" s="149">
        <v>2130705</v>
      </c>
      <c r="B953" s="151" t="s">
        <v>790</v>
      </c>
      <c r="C953" s="128">
        <v>1447</v>
      </c>
      <c r="D953" s="128">
        <v>1521</v>
      </c>
      <c r="E953" s="147">
        <f t="shared" si="173"/>
        <v>74</v>
      </c>
      <c r="F953" s="148">
        <f t="shared" si="174"/>
        <v>5.11402902557015</v>
      </c>
      <c r="G953" s="128">
        <v>1521</v>
      </c>
      <c r="HV953" s="141"/>
      <c r="HW953" s="141"/>
      <c r="HX953" s="141"/>
      <c r="HY953" s="141"/>
      <c r="HZ953" s="141"/>
      <c r="IA953" s="141"/>
      <c r="IB953" s="141"/>
      <c r="IC953" s="141"/>
    </row>
    <row r="954" s="138" customFormat="1" ht="15" customHeight="1" spans="1:237">
      <c r="A954" s="149">
        <v>2130706</v>
      </c>
      <c r="B954" s="151" t="s">
        <v>791</v>
      </c>
      <c r="C954" s="128">
        <v>38</v>
      </c>
      <c r="D954" s="128">
        <v>35</v>
      </c>
      <c r="E954" s="147">
        <f t="shared" si="173"/>
        <v>-3</v>
      </c>
      <c r="F954" s="148">
        <f t="shared" si="174"/>
        <v>-7.89473684210526</v>
      </c>
      <c r="G954" s="128">
        <v>35</v>
      </c>
      <c r="HV954" s="141"/>
      <c r="HW954" s="141"/>
      <c r="HX954" s="141"/>
      <c r="HY954" s="141"/>
      <c r="HZ954" s="141"/>
      <c r="IA954" s="141"/>
      <c r="IB954" s="141"/>
      <c r="IC954" s="141"/>
    </row>
    <row r="955" s="138" customFormat="1" ht="15" customHeight="1" spans="1:237">
      <c r="A955" s="149">
        <v>2130707</v>
      </c>
      <c r="B955" s="151" t="s">
        <v>792</v>
      </c>
      <c r="C955" s="128">
        <v>166</v>
      </c>
      <c r="D955" s="128">
        <v>166</v>
      </c>
      <c r="E955" s="147">
        <f t="shared" si="173"/>
        <v>0</v>
      </c>
      <c r="F955" s="148">
        <f t="shared" si="174"/>
        <v>0</v>
      </c>
      <c r="G955" s="128">
        <v>166</v>
      </c>
      <c r="HV955" s="141"/>
      <c r="HW955" s="141"/>
      <c r="HX955" s="141"/>
      <c r="HY955" s="141"/>
      <c r="HZ955" s="141"/>
      <c r="IA955" s="141"/>
      <c r="IB955" s="141"/>
      <c r="IC955" s="141"/>
    </row>
    <row r="956" s="138" customFormat="1" ht="15" customHeight="1" spans="1:237">
      <c r="A956" s="149">
        <v>2130799</v>
      </c>
      <c r="B956" s="151" t="s">
        <v>793</v>
      </c>
      <c r="C956" s="128">
        <v>49</v>
      </c>
      <c r="D956" s="128">
        <v>50</v>
      </c>
      <c r="E956" s="147">
        <f t="shared" si="173"/>
        <v>1</v>
      </c>
      <c r="F956" s="148">
        <f t="shared" si="174"/>
        <v>2.04081632653061</v>
      </c>
      <c r="G956" s="128">
        <v>50</v>
      </c>
      <c r="HV956" s="141"/>
      <c r="HW956" s="141"/>
      <c r="HX956" s="141"/>
      <c r="HY956" s="141"/>
      <c r="HZ956" s="141"/>
      <c r="IA956" s="141"/>
      <c r="IB956" s="141"/>
      <c r="IC956" s="141"/>
    </row>
    <row r="957" s="138" customFormat="1" ht="15" customHeight="1" spans="1:237">
      <c r="A957" s="149">
        <v>21308</v>
      </c>
      <c r="B957" s="150" t="s">
        <v>794</v>
      </c>
      <c r="C957" s="132">
        <f t="shared" ref="C957:G957" si="178">SUM(C958:C963)</f>
        <v>94</v>
      </c>
      <c r="D957" s="132">
        <f t="shared" si="178"/>
        <v>139</v>
      </c>
      <c r="E957" s="147">
        <f t="shared" si="173"/>
        <v>45</v>
      </c>
      <c r="F957" s="148">
        <f t="shared" si="174"/>
        <v>47.8723404255319</v>
      </c>
      <c r="G957" s="132">
        <f t="shared" si="178"/>
        <v>139</v>
      </c>
      <c r="HV957" s="141"/>
      <c r="HW957" s="141"/>
      <c r="HX957" s="141"/>
      <c r="HY957" s="141"/>
      <c r="HZ957" s="141"/>
      <c r="IA957" s="141"/>
      <c r="IB957" s="141"/>
      <c r="IC957" s="141"/>
    </row>
    <row r="958" s="138" customFormat="1" ht="15" customHeight="1" spans="1:237">
      <c r="A958" s="149">
        <v>2130801</v>
      </c>
      <c r="B958" s="151" t="s">
        <v>795</v>
      </c>
      <c r="C958" s="128"/>
      <c r="D958" s="128"/>
      <c r="E958" s="147">
        <f t="shared" si="173"/>
        <v>0</v>
      </c>
      <c r="F958" s="148">
        <f t="shared" si="174"/>
        <v>0</v>
      </c>
      <c r="G958" s="128"/>
      <c r="HV958" s="141"/>
      <c r="HW958" s="141"/>
      <c r="HX958" s="141"/>
      <c r="HY958" s="141"/>
      <c r="HZ958" s="141"/>
      <c r="IA958" s="141"/>
      <c r="IB958" s="141"/>
      <c r="IC958" s="141"/>
    </row>
    <row r="959" s="138" customFormat="1" ht="15" customHeight="1" spans="1:237">
      <c r="A959" s="149">
        <v>2130802</v>
      </c>
      <c r="B959" s="151" t="s">
        <v>796</v>
      </c>
      <c r="C959" s="128"/>
      <c r="D959" s="128"/>
      <c r="E959" s="147">
        <f t="shared" si="173"/>
        <v>0</v>
      </c>
      <c r="F959" s="148">
        <f t="shared" si="174"/>
        <v>0</v>
      </c>
      <c r="G959" s="128"/>
      <c r="HV959" s="141"/>
      <c r="HW959" s="141"/>
      <c r="HX959" s="141"/>
      <c r="HY959" s="141"/>
      <c r="HZ959" s="141"/>
      <c r="IA959" s="141"/>
      <c r="IB959" s="141"/>
      <c r="IC959" s="141"/>
    </row>
    <row r="960" s="138" customFormat="1" ht="15" customHeight="1" spans="1:237">
      <c r="A960" s="149">
        <v>2130803</v>
      </c>
      <c r="B960" s="151" t="s">
        <v>797</v>
      </c>
      <c r="C960" s="128">
        <v>94</v>
      </c>
      <c r="D960" s="128">
        <v>69</v>
      </c>
      <c r="E960" s="147">
        <f t="shared" si="173"/>
        <v>-25</v>
      </c>
      <c r="F960" s="148">
        <f t="shared" si="174"/>
        <v>-26.5957446808511</v>
      </c>
      <c r="G960" s="128">
        <v>69</v>
      </c>
      <c r="HV960" s="141"/>
      <c r="HW960" s="141"/>
      <c r="HX960" s="141"/>
      <c r="HY960" s="141"/>
      <c r="HZ960" s="141"/>
      <c r="IA960" s="141"/>
      <c r="IB960" s="141"/>
      <c r="IC960" s="141"/>
    </row>
    <row r="961" s="138" customFormat="1" ht="15" customHeight="1" spans="1:237">
      <c r="A961" s="149">
        <v>2130804</v>
      </c>
      <c r="B961" s="151" t="s">
        <v>798</v>
      </c>
      <c r="C961" s="128"/>
      <c r="D961" s="128">
        <v>70</v>
      </c>
      <c r="E961" s="147">
        <f t="shared" si="173"/>
        <v>70</v>
      </c>
      <c r="F961" s="148">
        <f t="shared" si="174"/>
        <v>0</v>
      </c>
      <c r="G961" s="128">
        <v>70</v>
      </c>
      <c r="HV961" s="141"/>
      <c r="HW961" s="141"/>
      <c r="HX961" s="141"/>
      <c r="HY961" s="141"/>
      <c r="HZ961" s="141"/>
      <c r="IA961" s="141"/>
      <c r="IB961" s="141"/>
      <c r="IC961" s="141"/>
    </row>
    <row r="962" s="138" customFormat="1" ht="15" customHeight="1" spans="1:237">
      <c r="A962" s="149">
        <v>2130805</v>
      </c>
      <c r="B962" s="151" t="s">
        <v>799</v>
      </c>
      <c r="C962" s="128"/>
      <c r="D962" s="128"/>
      <c r="E962" s="147">
        <f t="shared" si="173"/>
        <v>0</v>
      </c>
      <c r="F962" s="148">
        <f t="shared" si="174"/>
        <v>0</v>
      </c>
      <c r="G962" s="128"/>
      <c r="HV962" s="141"/>
      <c r="HW962" s="141"/>
      <c r="HX962" s="141"/>
      <c r="HY962" s="141"/>
      <c r="HZ962" s="141"/>
      <c r="IA962" s="141"/>
      <c r="IB962" s="141"/>
      <c r="IC962" s="141"/>
    </row>
    <row r="963" s="138" customFormat="1" ht="15" customHeight="1" spans="1:237">
      <c r="A963" s="149">
        <v>2130899</v>
      </c>
      <c r="B963" s="151" t="s">
        <v>800</v>
      </c>
      <c r="C963" s="128"/>
      <c r="D963" s="128"/>
      <c r="E963" s="147">
        <f t="shared" si="173"/>
        <v>0</v>
      </c>
      <c r="F963" s="148">
        <f t="shared" si="174"/>
        <v>0</v>
      </c>
      <c r="G963" s="128"/>
      <c r="HV963" s="141"/>
      <c r="HW963" s="141"/>
      <c r="HX963" s="141"/>
      <c r="HY963" s="141"/>
      <c r="HZ963" s="141"/>
      <c r="IA963" s="141"/>
      <c r="IB963" s="141"/>
      <c r="IC963" s="141"/>
    </row>
    <row r="964" s="138" customFormat="1" ht="15" customHeight="1" spans="1:237">
      <c r="A964" s="149">
        <v>21309</v>
      </c>
      <c r="B964" s="150" t="s">
        <v>801</v>
      </c>
      <c r="C964" s="132">
        <f t="shared" ref="C964:G964" si="179">SUM(C965:C966)</f>
        <v>0</v>
      </c>
      <c r="D964" s="132">
        <f t="shared" si="179"/>
        <v>0</v>
      </c>
      <c r="E964" s="147">
        <f t="shared" si="173"/>
        <v>0</v>
      </c>
      <c r="F964" s="148">
        <f t="shared" si="174"/>
        <v>0</v>
      </c>
      <c r="G964" s="132">
        <f t="shared" si="179"/>
        <v>0</v>
      </c>
      <c r="HV964" s="141"/>
      <c r="HW964" s="141"/>
      <c r="HX964" s="141"/>
      <c r="HY964" s="141"/>
      <c r="HZ964" s="141"/>
      <c r="IA964" s="141"/>
      <c r="IB964" s="141"/>
      <c r="IC964" s="141"/>
    </row>
    <row r="965" s="138" customFormat="1" ht="15" customHeight="1" spans="1:237">
      <c r="A965" s="149">
        <v>2130901</v>
      </c>
      <c r="B965" s="151" t="s">
        <v>802</v>
      </c>
      <c r="C965" s="128"/>
      <c r="D965" s="128"/>
      <c r="E965" s="147">
        <f t="shared" ref="E965:E1028" si="180">D965-C965</f>
        <v>0</v>
      </c>
      <c r="F965" s="148">
        <f t="shared" ref="F965:F1028" si="181">IF(C965=0,,E965/C965*100)</f>
        <v>0</v>
      </c>
      <c r="G965" s="128"/>
      <c r="HV965" s="141"/>
      <c r="HW965" s="141"/>
      <c r="HX965" s="141"/>
      <c r="HY965" s="141"/>
      <c r="HZ965" s="141"/>
      <c r="IA965" s="141"/>
      <c r="IB965" s="141"/>
      <c r="IC965" s="141"/>
    </row>
    <row r="966" s="138" customFormat="1" ht="15" customHeight="1" spans="1:237">
      <c r="A966" s="149">
        <v>2130999</v>
      </c>
      <c r="B966" s="151" t="s">
        <v>803</v>
      </c>
      <c r="C966" s="128"/>
      <c r="D966" s="128"/>
      <c r="E966" s="147">
        <f t="shared" si="180"/>
        <v>0</v>
      </c>
      <c r="F966" s="148">
        <f t="shared" si="181"/>
        <v>0</v>
      </c>
      <c r="G966" s="128"/>
      <c r="HV966" s="141"/>
      <c r="HW966" s="141"/>
      <c r="HX966" s="141"/>
      <c r="HY966" s="141"/>
      <c r="HZ966" s="141"/>
      <c r="IA966" s="141"/>
      <c r="IB966" s="141"/>
      <c r="IC966" s="141"/>
    </row>
    <row r="967" s="138" customFormat="1" ht="15" customHeight="1" spans="1:237">
      <c r="A967" s="149">
        <v>21399</v>
      </c>
      <c r="B967" s="150" t="s">
        <v>804</v>
      </c>
      <c r="C967" s="132">
        <f t="shared" ref="C967:G967" si="182">SUM(C968:C969)</f>
        <v>0</v>
      </c>
      <c r="D967" s="132">
        <f t="shared" si="182"/>
        <v>0</v>
      </c>
      <c r="E967" s="147">
        <f t="shared" si="180"/>
        <v>0</v>
      </c>
      <c r="F967" s="148">
        <f t="shared" si="181"/>
        <v>0</v>
      </c>
      <c r="G967" s="132">
        <f t="shared" si="182"/>
        <v>0</v>
      </c>
      <c r="HV967" s="141"/>
      <c r="HW967" s="141"/>
      <c r="HX967" s="141"/>
      <c r="HY967" s="141"/>
      <c r="HZ967" s="141"/>
      <c r="IA967" s="141"/>
      <c r="IB967" s="141"/>
      <c r="IC967" s="141"/>
    </row>
    <row r="968" s="138" customFormat="1" ht="15" customHeight="1" spans="1:237">
      <c r="A968" s="149">
        <v>2139901</v>
      </c>
      <c r="B968" s="151" t="s">
        <v>805</v>
      </c>
      <c r="C968" s="128"/>
      <c r="D968" s="128"/>
      <c r="E968" s="147">
        <f t="shared" si="180"/>
        <v>0</v>
      </c>
      <c r="F968" s="148">
        <f t="shared" si="181"/>
        <v>0</v>
      </c>
      <c r="G968" s="128"/>
      <c r="HV968" s="141"/>
      <c r="HW968" s="141"/>
      <c r="HX968" s="141"/>
      <c r="HY968" s="141"/>
      <c r="HZ968" s="141"/>
      <c r="IA968" s="141"/>
      <c r="IB968" s="141"/>
      <c r="IC968" s="141"/>
    </row>
    <row r="969" s="138" customFormat="1" ht="15" customHeight="1" spans="1:237">
      <c r="A969" s="149">
        <v>2139999</v>
      </c>
      <c r="B969" s="151" t="s">
        <v>806</v>
      </c>
      <c r="C969" s="128"/>
      <c r="D969" s="128"/>
      <c r="E969" s="147">
        <f t="shared" si="180"/>
        <v>0</v>
      </c>
      <c r="F969" s="148">
        <f t="shared" si="181"/>
        <v>0</v>
      </c>
      <c r="G969" s="128"/>
      <c r="HV969" s="141"/>
      <c r="HW969" s="141"/>
      <c r="HX969" s="141"/>
      <c r="HY969" s="141"/>
      <c r="HZ969" s="141"/>
      <c r="IA969" s="141"/>
      <c r="IB969" s="141"/>
      <c r="IC969" s="141"/>
    </row>
    <row r="970" s="138" customFormat="1" ht="15" customHeight="1" spans="1:237">
      <c r="A970" s="149">
        <v>214</v>
      </c>
      <c r="B970" s="150" t="s">
        <v>807</v>
      </c>
      <c r="C970" s="132">
        <f t="shared" ref="C970:G970" si="183">C971+C994+C1004+C1014+C1019+C1026+C1031</f>
        <v>1084</v>
      </c>
      <c r="D970" s="132">
        <f t="shared" si="183"/>
        <v>567</v>
      </c>
      <c r="E970" s="147">
        <f t="shared" si="180"/>
        <v>-517</v>
      </c>
      <c r="F970" s="148">
        <f t="shared" si="181"/>
        <v>-47.6937269372694</v>
      </c>
      <c r="G970" s="132">
        <f t="shared" si="183"/>
        <v>567</v>
      </c>
      <c r="HV970" s="141"/>
      <c r="HW970" s="141"/>
      <c r="HX970" s="141"/>
      <c r="HY970" s="141"/>
      <c r="HZ970" s="141"/>
      <c r="IA970" s="141"/>
      <c r="IB970" s="141"/>
      <c r="IC970" s="141"/>
    </row>
    <row r="971" s="138" customFormat="1" ht="15" customHeight="1" spans="1:237">
      <c r="A971" s="149">
        <v>21401</v>
      </c>
      <c r="B971" s="150" t="s">
        <v>808</v>
      </c>
      <c r="C971" s="132">
        <f t="shared" ref="C971:G971" si="184">SUM(C972:C993)</f>
        <v>1084</v>
      </c>
      <c r="D971" s="132">
        <f t="shared" si="184"/>
        <v>567</v>
      </c>
      <c r="E971" s="147">
        <f t="shared" si="180"/>
        <v>-517</v>
      </c>
      <c r="F971" s="148">
        <f t="shared" si="181"/>
        <v>-47.6937269372694</v>
      </c>
      <c r="G971" s="132">
        <f t="shared" si="184"/>
        <v>567</v>
      </c>
      <c r="HV971" s="141"/>
      <c r="HW971" s="141"/>
      <c r="HX971" s="141"/>
      <c r="HY971" s="141"/>
      <c r="HZ971" s="141"/>
      <c r="IA971" s="141"/>
      <c r="IB971" s="141"/>
      <c r="IC971" s="141"/>
    </row>
    <row r="972" s="138" customFormat="1" ht="15" customHeight="1" spans="1:237">
      <c r="A972" s="149">
        <v>2140101</v>
      </c>
      <c r="B972" s="151" t="s">
        <v>62</v>
      </c>
      <c r="C972" s="128">
        <v>110</v>
      </c>
      <c r="D972" s="128">
        <v>124</v>
      </c>
      <c r="E972" s="147">
        <f t="shared" si="180"/>
        <v>14</v>
      </c>
      <c r="F972" s="148">
        <f t="shared" si="181"/>
        <v>12.7272727272727</v>
      </c>
      <c r="G972" s="128">
        <v>124</v>
      </c>
      <c r="HV972" s="141"/>
      <c r="HW972" s="141"/>
      <c r="HX972" s="141"/>
      <c r="HY972" s="141"/>
      <c r="HZ972" s="141"/>
      <c r="IA972" s="141"/>
      <c r="IB972" s="141"/>
      <c r="IC972" s="141"/>
    </row>
    <row r="973" s="138" customFormat="1" ht="15" customHeight="1" spans="1:237">
      <c r="A973" s="149">
        <v>2140102</v>
      </c>
      <c r="B973" s="151" t="s">
        <v>63</v>
      </c>
      <c r="C973" s="128">
        <v>9</v>
      </c>
      <c r="D973" s="128">
        <v>20</v>
      </c>
      <c r="E973" s="147">
        <f t="shared" si="180"/>
        <v>11</v>
      </c>
      <c r="F973" s="148">
        <f t="shared" si="181"/>
        <v>122.222222222222</v>
      </c>
      <c r="G973" s="128">
        <v>20</v>
      </c>
      <c r="HV973" s="141"/>
      <c r="HW973" s="141"/>
      <c r="HX973" s="141"/>
      <c r="HY973" s="141"/>
      <c r="HZ973" s="141"/>
      <c r="IA973" s="141"/>
      <c r="IB973" s="141"/>
      <c r="IC973" s="141"/>
    </row>
    <row r="974" s="138" customFormat="1" ht="15" customHeight="1" spans="1:237">
      <c r="A974" s="149">
        <v>2140103</v>
      </c>
      <c r="B974" s="151" t="s">
        <v>64</v>
      </c>
      <c r="C974" s="128"/>
      <c r="D974" s="128"/>
      <c r="E974" s="147">
        <f t="shared" si="180"/>
        <v>0</v>
      </c>
      <c r="F974" s="148">
        <f t="shared" si="181"/>
        <v>0</v>
      </c>
      <c r="G974" s="128"/>
      <c r="HV974" s="141"/>
      <c r="HW974" s="141"/>
      <c r="HX974" s="141"/>
      <c r="HY974" s="141"/>
      <c r="HZ974" s="141"/>
      <c r="IA974" s="141"/>
      <c r="IB974" s="141"/>
      <c r="IC974" s="141"/>
    </row>
    <row r="975" s="138" customFormat="1" ht="15" customHeight="1" spans="1:237">
      <c r="A975" s="149">
        <v>2140104</v>
      </c>
      <c r="B975" s="151" t="s">
        <v>809</v>
      </c>
      <c r="C975" s="128">
        <v>648</v>
      </c>
      <c r="D975" s="128"/>
      <c r="E975" s="147">
        <f t="shared" si="180"/>
        <v>-648</v>
      </c>
      <c r="F975" s="148">
        <f t="shared" si="181"/>
        <v>-100</v>
      </c>
      <c r="G975" s="128"/>
      <c r="HV975" s="141"/>
      <c r="HW975" s="141"/>
      <c r="HX975" s="141"/>
      <c r="HY975" s="141"/>
      <c r="HZ975" s="141"/>
      <c r="IA975" s="141"/>
      <c r="IB975" s="141"/>
      <c r="IC975" s="141"/>
    </row>
    <row r="976" s="138" customFormat="1" ht="15" customHeight="1" spans="1:237">
      <c r="A976" s="149">
        <v>2140106</v>
      </c>
      <c r="B976" s="151" t="s">
        <v>810</v>
      </c>
      <c r="C976" s="128">
        <v>50</v>
      </c>
      <c r="D976" s="128">
        <v>20</v>
      </c>
      <c r="E976" s="147">
        <f t="shared" si="180"/>
        <v>-30</v>
      </c>
      <c r="F976" s="148">
        <f t="shared" si="181"/>
        <v>-60</v>
      </c>
      <c r="G976" s="128">
        <v>20</v>
      </c>
      <c r="HV976" s="141"/>
      <c r="HW976" s="141"/>
      <c r="HX976" s="141"/>
      <c r="HY976" s="141"/>
      <c r="HZ976" s="141"/>
      <c r="IA976" s="141"/>
      <c r="IB976" s="141"/>
      <c r="IC976" s="141"/>
    </row>
    <row r="977" s="138" customFormat="1" ht="15" customHeight="1" spans="1:237">
      <c r="A977" s="149">
        <v>2140109</v>
      </c>
      <c r="B977" s="151" t="s">
        <v>811</v>
      </c>
      <c r="C977" s="128"/>
      <c r="D977" s="128"/>
      <c r="E977" s="147">
        <f t="shared" si="180"/>
        <v>0</v>
      </c>
      <c r="F977" s="148">
        <f t="shared" si="181"/>
        <v>0</v>
      </c>
      <c r="G977" s="128"/>
      <c r="HV977" s="141"/>
      <c r="HW977" s="141"/>
      <c r="HX977" s="141"/>
      <c r="HY977" s="141"/>
      <c r="HZ977" s="141"/>
      <c r="IA977" s="141"/>
      <c r="IB977" s="141"/>
      <c r="IC977" s="141"/>
    </row>
    <row r="978" s="138" customFormat="1" ht="15" customHeight="1" spans="1:237">
      <c r="A978" s="149">
        <v>2140110</v>
      </c>
      <c r="B978" s="151" t="s">
        <v>812</v>
      </c>
      <c r="C978" s="128"/>
      <c r="D978" s="128"/>
      <c r="E978" s="147">
        <f t="shared" si="180"/>
        <v>0</v>
      </c>
      <c r="F978" s="148">
        <f t="shared" si="181"/>
        <v>0</v>
      </c>
      <c r="G978" s="128"/>
      <c r="HV978" s="141"/>
      <c r="HW978" s="141"/>
      <c r="HX978" s="141"/>
      <c r="HY978" s="141"/>
      <c r="HZ978" s="141"/>
      <c r="IA978" s="141"/>
      <c r="IB978" s="141"/>
      <c r="IC978" s="141"/>
    </row>
    <row r="979" s="138" customFormat="1" ht="15" customHeight="1" spans="1:237">
      <c r="A979" s="149">
        <v>2140111</v>
      </c>
      <c r="B979" s="151" t="s">
        <v>813</v>
      </c>
      <c r="C979" s="128"/>
      <c r="D979" s="128"/>
      <c r="E979" s="147">
        <f t="shared" si="180"/>
        <v>0</v>
      </c>
      <c r="F979" s="148">
        <f t="shared" si="181"/>
        <v>0</v>
      </c>
      <c r="G979" s="128"/>
      <c r="HV979" s="141"/>
      <c r="HW979" s="141"/>
      <c r="HX979" s="141"/>
      <c r="HY979" s="141"/>
      <c r="HZ979" s="141"/>
      <c r="IA979" s="141"/>
      <c r="IB979" s="141"/>
      <c r="IC979" s="141"/>
    </row>
    <row r="980" s="138" customFormat="1" ht="15" customHeight="1" spans="1:237">
      <c r="A980" s="149">
        <v>2140112</v>
      </c>
      <c r="B980" s="151" t="s">
        <v>814</v>
      </c>
      <c r="C980" s="128">
        <v>187</v>
      </c>
      <c r="D980" s="128">
        <v>201</v>
      </c>
      <c r="E980" s="147">
        <f t="shared" si="180"/>
        <v>14</v>
      </c>
      <c r="F980" s="148">
        <f t="shared" si="181"/>
        <v>7.48663101604278</v>
      </c>
      <c r="G980" s="128">
        <v>201</v>
      </c>
      <c r="HV980" s="141"/>
      <c r="HW980" s="141"/>
      <c r="HX980" s="141"/>
      <c r="HY980" s="141"/>
      <c r="HZ980" s="141"/>
      <c r="IA980" s="141"/>
      <c r="IB980" s="141"/>
      <c r="IC980" s="141"/>
    </row>
    <row r="981" s="138" customFormat="1" ht="15" customHeight="1" spans="1:237">
      <c r="A981" s="149">
        <v>2140114</v>
      </c>
      <c r="B981" s="151" t="s">
        <v>815</v>
      </c>
      <c r="C981" s="128"/>
      <c r="D981" s="128"/>
      <c r="E981" s="147">
        <f t="shared" si="180"/>
        <v>0</v>
      </c>
      <c r="F981" s="148">
        <f t="shared" si="181"/>
        <v>0</v>
      </c>
      <c r="G981" s="128"/>
      <c r="HV981" s="141"/>
      <c r="HW981" s="141"/>
      <c r="HX981" s="141"/>
      <c r="HY981" s="141"/>
      <c r="HZ981" s="141"/>
      <c r="IA981" s="141"/>
      <c r="IB981" s="141"/>
      <c r="IC981" s="141"/>
    </row>
    <row r="982" s="138" customFormat="1" ht="15" customHeight="1" spans="1:237">
      <c r="A982" s="149">
        <v>2140122</v>
      </c>
      <c r="B982" s="151" t="s">
        <v>816</v>
      </c>
      <c r="C982" s="128"/>
      <c r="D982" s="128"/>
      <c r="E982" s="147">
        <f t="shared" si="180"/>
        <v>0</v>
      </c>
      <c r="F982" s="148">
        <f t="shared" si="181"/>
        <v>0</v>
      </c>
      <c r="G982" s="128"/>
      <c r="HV982" s="141"/>
      <c r="HW982" s="141"/>
      <c r="HX982" s="141"/>
      <c r="HY982" s="141"/>
      <c r="HZ982" s="141"/>
      <c r="IA982" s="141"/>
      <c r="IB982" s="141"/>
      <c r="IC982" s="141"/>
    </row>
    <row r="983" s="138" customFormat="1" ht="15" customHeight="1" spans="1:237">
      <c r="A983" s="149">
        <v>2140123</v>
      </c>
      <c r="B983" s="151" t="s">
        <v>817</v>
      </c>
      <c r="C983" s="128"/>
      <c r="D983" s="128"/>
      <c r="E983" s="147">
        <f t="shared" si="180"/>
        <v>0</v>
      </c>
      <c r="F983" s="148">
        <f t="shared" si="181"/>
        <v>0</v>
      </c>
      <c r="G983" s="128"/>
      <c r="HV983" s="141"/>
      <c r="HW983" s="141"/>
      <c r="HX983" s="141"/>
      <c r="HY983" s="141"/>
      <c r="HZ983" s="141"/>
      <c r="IA983" s="141"/>
      <c r="IB983" s="141"/>
      <c r="IC983" s="141"/>
    </row>
    <row r="984" s="138" customFormat="1" ht="15" customHeight="1" spans="1:237">
      <c r="A984" s="149">
        <v>2140127</v>
      </c>
      <c r="B984" s="151" t="s">
        <v>818</v>
      </c>
      <c r="C984" s="128"/>
      <c r="D984" s="128"/>
      <c r="E984" s="147">
        <f t="shared" si="180"/>
        <v>0</v>
      </c>
      <c r="F984" s="148">
        <f t="shared" si="181"/>
        <v>0</v>
      </c>
      <c r="G984" s="128"/>
      <c r="HV984" s="141"/>
      <c r="HW984" s="141"/>
      <c r="HX984" s="141"/>
      <c r="HY984" s="141"/>
      <c r="HZ984" s="141"/>
      <c r="IA984" s="141"/>
      <c r="IB984" s="141"/>
      <c r="IC984" s="141"/>
    </row>
    <row r="985" s="138" customFormat="1" ht="15" customHeight="1" spans="1:237">
      <c r="A985" s="149">
        <v>2140128</v>
      </c>
      <c r="B985" s="151" t="s">
        <v>819</v>
      </c>
      <c r="C985" s="128"/>
      <c r="D985" s="128"/>
      <c r="E985" s="147">
        <f t="shared" si="180"/>
        <v>0</v>
      </c>
      <c r="F985" s="148">
        <f t="shared" si="181"/>
        <v>0</v>
      </c>
      <c r="G985" s="128"/>
      <c r="HV985" s="141"/>
      <c r="HW985" s="141"/>
      <c r="HX985" s="141"/>
      <c r="HY985" s="141"/>
      <c r="HZ985" s="141"/>
      <c r="IA985" s="141"/>
      <c r="IB985" s="141"/>
      <c r="IC985" s="141"/>
    </row>
    <row r="986" s="138" customFormat="1" ht="15" customHeight="1" spans="1:237">
      <c r="A986" s="149">
        <v>2140129</v>
      </c>
      <c r="B986" s="151" t="s">
        <v>820</v>
      </c>
      <c r="C986" s="128"/>
      <c r="D986" s="128"/>
      <c r="E986" s="147">
        <f t="shared" si="180"/>
        <v>0</v>
      </c>
      <c r="F986" s="148">
        <f t="shared" si="181"/>
        <v>0</v>
      </c>
      <c r="G986" s="128"/>
      <c r="HV986" s="141"/>
      <c r="HW986" s="141"/>
      <c r="HX986" s="141"/>
      <c r="HY986" s="141"/>
      <c r="HZ986" s="141"/>
      <c r="IA986" s="141"/>
      <c r="IB986" s="141"/>
      <c r="IC986" s="141"/>
    </row>
    <row r="987" s="138" customFormat="1" ht="15" customHeight="1" spans="1:237">
      <c r="A987" s="149">
        <v>2140130</v>
      </c>
      <c r="B987" s="151" t="s">
        <v>821</v>
      </c>
      <c r="C987" s="128"/>
      <c r="D987" s="128"/>
      <c r="E987" s="147">
        <f t="shared" si="180"/>
        <v>0</v>
      </c>
      <c r="F987" s="148">
        <f t="shared" si="181"/>
        <v>0</v>
      </c>
      <c r="G987" s="128"/>
      <c r="HV987" s="141"/>
      <c r="HW987" s="141"/>
      <c r="HX987" s="141"/>
      <c r="HY987" s="141"/>
      <c r="HZ987" s="141"/>
      <c r="IA987" s="141"/>
      <c r="IB987" s="141"/>
      <c r="IC987" s="141"/>
    </row>
    <row r="988" s="138" customFormat="1" ht="15" customHeight="1" spans="1:237">
      <c r="A988" s="149">
        <v>2140131</v>
      </c>
      <c r="B988" s="151" t="s">
        <v>822</v>
      </c>
      <c r="C988" s="128"/>
      <c r="D988" s="128"/>
      <c r="E988" s="147">
        <f t="shared" si="180"/>
        <v>0</v>
      </c>
      <c r="F988" s="148">
        <f t="shared" si="181"/>
        <v>0</v>
      </c>
      <c r="G988" s="128"/>
      <c r="HV988" s="141"/>
      <c r="HW988" s="141"/>
      <c r="HX988" s="141"/>
      <c r="HY988" s="141"/>
      <c r="HZ988" s="141"/>
      <c r="IA988" s="141"/>
      <c r="IB988" s="141"/>
      <c r="IC988" s="141"/>
    </row>
    <row r="989" s="138" customFormat="1" ht="15" customHeight="1" spans="1:237">
      <c r="A989" s="149">
        <v>2140133</v>
      </c>
      <c r="B989" s="151" t="s">
        <v>823</v>
      </c>
      <c r="C989" s="128"/>
      <c r="D989" s="128"/>
      <c r="E989" s="147">
        <f t="shared" si="180"/>
        <v>0</v>
      </c>
      <c r="F989" s="148">
        <f t="shared" si="181"/>
        <v>0</v>
      </c>
      <c r="G989" s="128"/>
      <c r="HV989" s="141"/>
      <c r="HW989" s="141"/>
      <c r="HX989" s="141"/>
      <c r="HY989" s="141"/>
      <c r="HZ989" s="141"/>
      <c r="IA989" s="141"/>
      <c r="IB989" s="141"/>
      <c r="IC989" s="141"/>
    </row>
    <row r="990" s="138" customFormat="1" ht="15" customHeight="1" spans="1:237">
      <c r="A990" s="149">
        <v>2140136</v>
      </c>
      <c r="B990" s="151" t="s">
        <v>824</v>
      </c>
      <c r="C990" s="128"/>
      <c r="D990" s="128"/>
      <c r="E990" s="147">
        <f t="shared" si="180"/>
        <v>0</v>
      </c>
      <c r="F990" s="148">
        <f t="shared" si="181"/>
        <v>0</v>
      </c>
      <c r="G990" s="128"/>
      <c r="HV990" s="141"/>
      <c r="HW990" s="141"/>
      <c r="HX990" s="141"/>
      <c r="HY990" s="141"/>
      <c r="HZ990" s="141"/>
      <c r="IA990" s="141"/>
      <c r="IB990" s="141"/>
      <c r="IC990" s="141"/>
    </row>
    <row r="991" s="138" customFormat="1" ht="15" customHeight="1" spans="1:237">
      <c r="A991" s="149">
        <v>2140138</v>
      </c>
      <c r="B991" s="151" t="s">
        <v>825</v>
      </c>
      <c r="C991" s="128"/>
      <c r="D991" s="128"/>
      <c r="E991" s="147">
        <f t="shared" si="180"/>
        <v>0</v>
      </c>
      <c r="F991" s="148">
        <f t="shared" si="181"/>
        <v>0</v>
      </c>
      <c r="G991" s="128"/>
      <c r="HV991" s="141"/>
      <c r="HW991" s="141"/>
      <c r="HX991" s="141"/>
      <c r="HY991" s="141"/>
      <c r="HZ991" s="141"/>
      <c r="IA991" s="141"/>
      <c r="IB991" s="141"/>
      <c r="IC991" s="141"/>
    </row>
    <row r="992" s="138" customFormat="1" ht="15" customHeight="1" spans="1:237">
      <c r="A992" s="149">
        <v>2140139</v>
      </c>
      <c r="B992" s="151" t="s">
        <v>826</v>
      </c>
      <c r="C992" s="128"/>
      <c r="D992" s="128"/>
      <c r="E992" s="147">
        <f t="shared" si="180"/>
        <v>0</v>
      </c>
      <c r="F992" s="148">
        <f t="shared" si="181"/>
        <v>0</v>
      </c>
      <c r="G992" s="128"/>
      <c r="HV992" s="141"/>
      <c r="HW992" s="141"/>
      <c r="HX992" s="141"/>
      <c r="HY992" s="141"/>
      <c r="HZ992" s="141"/>
      <c r="IA992" s="141"/>
      <c r="IB992" s="141"/>
      <c r="IC992" s="141"/>
    </row>
    <row r="993" s="138" customFormat="1" ht="15" customHeight="1" spans="1:237">
      <c r="A993" s="149">
        <v>2140199</v>
      </c>
      <c r="B993" s="151" t="s">
        <v>827</v>
      </c>
      <c r="C993" s="128">
        <v>80</v>
      </c>
      <c r="D993" s="128">
        <v>202</v>
      </c>
      <c r="E993" s="147">
        <f t="shared" si="180"/>
        <v>122</v>
      </c>
      <c r="F993" s="148">
        <f t="shared" si="181"/>
        <v>152.5</v>
      </c>
      <c r="G993" s="128">
        <v>202</v>
      </c>
      <c r="HV993" s="141"/>
      <c r="HW993" s="141"/>
      <c r="HX993" s="141"/>
      <c r="HY993" s="141"/>
      <c r="HZ993" s="141"/>
      <c r="IA993" s="141"/>
      <c r="IB993" s="141"/>
      <c r="IC993" s="141"/>
    </row>
    <row r="994" s="138" customFormat="1" ht="15" customHeight="1" spans="1:237">
      <c r="A994" s="149">
        <v>21402</v>
      </c>
      <c r="B994" s="150" t="s">
        <v>828</v>
      </c>
      <c r="C994" s="132">
        <f t="shared" ref="C994:G994" si="185">SUM(C995:C1003)</f>
        <v>0</v>
      </c>
      <c r="D994" s="132">
        <f t="shared" si="185"/>
        <v>0</v>
      </c>
      <c r="E994" s="147">
        <f t="shared" si="180"/>
        <v>0</v>
      </c>
      <c r="F994" s="148">
        <f t="shared" si="181"/>
        <v>0</v>
      </c>
      <c r="G994" s="132">
        <f t="shared" si="185"/>
        <v>0</v>
      </c>
      <c r="HV994" s="141"/>
      <c r="HW994" s="141"/>
      <c r="HX994" s="141"/>
      <c r="HY994" s="141"/>
      <c r="HZ994" s="141"/>
      <c r="IA994" s="141"/>
      <c r="IB994" s="141"/>
      <c r="IC994" s="141"/>
    </row>
    <row r="995" s="138" customFormat="1" ht="15" customHeight="1" spans="1:237">
      <c r="A995" s="149">
        <v>2140201</v>
      </c>
      <c r="B995" s="151" t="s">
        <v>62</v>
      </c>
      <c r="C995" s="128"/>
      <c r="D995" s="128"/>
      <c r="E995" s="147">
        <f t="shared" si="180"/>
        <v>0</v>
      </c>
      <c r="F995" s="148">
        <f t="shared" si="181"/>
        <v>0</v>
      </c>
      <c r="G995" s="128"/>
      <c r="HV995" s="141"/>
      <c r="HW995" s="141"/>
      <c r="HX995" s="141"/>
      <c r="HY995" s="141"/>
      <c r="HZ995" s="141"/>
      <c r="IA995" s="141"/>
      <c r="IB995" s="141"/>
      <c r="IC995" s="141"/>
    </row>
    <row r="996" s="138" customFormat="1" ht="15" customHeight="1" spans="1:237">
      <c r="A996" s="149">
        <v>2140202</v>
      </c>
      <c r="B996" s="151" t="s">
        <v>63</v>
      </c>
      <c r="C996" s="128"/>
      <c r="D996" s="128"/>
      <c r="E996" s="147">
        <f t="shared" si="180"/>
        <v>0</v>
      </c>
      <c r="F996" s="148">
        <f t="shared" si="181"/>
        <v>0</v>
      </c>
      <c r="G996" s="128"/>
      <c r="HV996" s="141"/>
      <c r="HW996" s="141"/>
      <c r="HX996" s="141"/>
      <c r="HY996" s="141"/>
      <c r="HZ996" s="141"/>
      <c r="IA996" s="141"/>
      <c r="IB996" s="141"/>
      <c r="IC996" s="141"/>
    </row>
    <row r="997" s="138" customFormat="1" ht="15" customHeight="1" spans="1:237">
      <c r="A997" s="149">
        <v>2140203</v>
      </c>
      <c r="B997" s="151" t="s">
        <v>64</v>
      </c>
      <c r="C997" s="128"/>
      <c r="D997" s="128"/>
      <c r="E997" s="147">
        <f t="shared" si="180"/>
        <v>0</v>
      </c>
      <c r="F997" s="148">
        <f t="shared" si="181"/>
        <v>0</v>
      </c>
      <c r="G997" s="128"/>
      <c r="HV997" s="141"/>
      <c r="HW997" s="141"/>
      <c r="HX997" s="141"/>
      <c r="HY997" s="141"/>
      <c r="HZ997" s="141"/>
      <c r="IA997" s="141"/>
      <c r="IB997" s="141"/>
      <c r="IC997" s="141"/>
    </row>
    <row r="998" s="138" customFormat="1" ht="15" customHeight="1" spans="1:237">
      <c r="A998" s="149">
        <v>2140204</v>
      </c>
      <c r="B998" s="151" t="s">
        <v>829</v>
      </c>
      <c r="C998" s="128"/>
      <c r="D998" s="128"/>
      <c r="E998" s="147">
        <f t="shared" si="180"/>
        <v>0</v>
      </c>
      <c r="F998" s="148">
        <f t="shared" si="181"/>
        <v>0</v>
      </c>
      <c r="G998" s="128"/>
      <c r="HV998" s="141"/>
      <c r="HW998" s="141"/>
      <c r="HX998" s="141"/>
      <c r="HY998" s="141"/>
      <c r="HZ998" s="141"/>
      <c r="IA998" s="141"/>
      <c r="IB998" s="141"/>
      <c r="IC998" s="141"/>
    </row>
    <row r="999" s="138" customFormat="1" ht="15" customHeight="1" spans="1:237">
      <c r="A999" s="149">
        <v>2140205</v>
      </c>
      <c r="B999" s="151" t="s">
        <v>830</v>
      </c>
      <c r="C999" s="128"/>
      <c r="D999" s="128"/>
      <c r="E999" s="147">
        <f t="shared" si="180"/>
        <v>0</v>
      </c>
      <c r="F999" s="148">
        <f t="shared" si="181"/>
        <v>0</v>
      </c>
      <c r="G999" s="128"/>
      <c r="HV999" s="141"/>
      <c r="HW999" s="141"/>
      <c r="HX999" s="141"/>
      <c r="HY999" s="141"/>
      <c r="HZ999" s="141"/>
      <c r="IA999" s="141"/>
      <c r="IB999" s="141"/>
      <c r="IC999" s="141"/>
    </row>
    <row r="1000" s="138" customFormat="1" ht="15" customHeight="1" spans="1:237">
      <c r="A1000" s="149">
        <v>2140206</v>
      </c>
      <c r="B1000" s="151" t="s">
        <v>831</v>
      </c>
      <c r="C1000" s="128"/>
      <c r="D1000" s="128"/>
      <c r="E1000" s="147">
        <f t="shared" si="180"/>
        <v>0</v>
      </c>
      <c r="F1000" s="148">
        <f t="shared" si="181"/>
        <v>0</v>
      </c>
      <c r="G1000" s="128"/>
      <c r="HV1000" s="141"/>
      <c r="HW1000" s="141"/>
      <c r="HX1000" s="141"/>
      <c r="HY1000" s="141"/>
      <c r="HZ1000" s="141"/>
      <c r="IA1000" s="141"/>
      <c r="IB1000" s="141"/>
      <c r="IC1000" s="141"/>
    </row>
    <row r="1001" s="138" customFormat="1" ht="15" customHeight="1" spans="1:237">
      <c r="A1001" s="149">
        <v>2140207</v>
      </c>
      <c r="B1001" s="151" t="s">
        <v>832</v>
      </c>
      <c r="C1001" s="128"/>
      <c r="D1001" s="128"/>
      <c r="E1001" s="147">
        <f t="shared" si="180"/>
        <v>0</v>
      </c>
      <c r="F1001" s="148">
        <f t="shared" si="181"/>
        <v>0</v>
      </c>
      <c r="G1001" s="128"/>
      <c r="HV1001" s="141"/>
      <c r="HW1001" s="141"/>
      <c r="HX1001" s="141"/>
      <c r="HY1001" s="141"/>
      <c r="HZ1001" s="141"/>
      <c r="IA1001" s="141"/>
      <c r="IB1001" s="141"/>
      <c r="IC1001" s="141"/>
    </row>
    <row r="1002" s="138" customFormat="1" ht="15" customHeight="1" spans="1:237">
      <c r="A1002" s="149">
        <v>2140208</v>
      </c>
      <c r="B1002" s="151" t="s">
        <v>833</v>
      </c>
      <c r="C1002" s="128"/>
      <c r="D1002" s="128"/>
      <c r="E1002" s="147">
        <f t="shared" si="180"/>
        <v>0</v>
      </c>
      <c r="F1002" s="148">
        <f t="shared" si="181"/>
        <v>0</v>
      </c>
      <c r="G1002" s="128"/>
      <c r="HV1002" s="141"/>
      <c r="HW1002" s="141"/>
      <c r="HX1002" s="141"/>
      <c r="HY1002" s="141"/>
      <c r="HZ1002" s="141"/>
      <c r="IA1002" s="141"/>
      <c r="IB1002" s="141"/>
      <c r="IC1002" s="141"/>
    </row>
    <row r="1003" s="138" customFormat="1" ht="15" customHeight="1" spans="1:237">
      <c r="A1003" s="149">
        <v>2140299</v>
      </c>
      <c r="B1003" s="151" t="s">
        <v>834</v>
      </c>
      <c r="C1003" s="128"/>
      <c r="D1003" s="128"/>
      <c r="E1003" s="147">
        <f t="shared" si="180"/>
        <v>0</v>
      </c>
      <c r="F1003" s="148">
        <f t="shared" si="181"/>
        <v>0</v>
      </c>
      <c r="G1003" s="128"/>
      <c r="HV1003" s="141"/>
      <c r="HW1003" s="141"/>
      <c r="HX1003" s="141"/>
      <c r="HY1003" s="141"/>
      <c r="HZ1003" s="141"/>
      <c r="IA1003" s="141"/>
      <c r="IB1003" s="141"/>
      <c r="IC1003" s="141"/>
    </row>
    <row r="1004" s="138" customFormat="1" ht="15" customHeight="1" spans="1:237">
      <c r="A1004" s="149">
        <v>21403</v>
      </c>
      <c r="B1004" s="150" t="s">
        <v>835</v>
      </c>
      <c r="C1004" s="132">
        <f t="shared" ref="C1004:G1004" si="186">SUM(C1005:C1013)</f>
        <v>0</v>
      </c>
      <c r="D1004" s="132">
        <f t="shared" si="186"/>
        <v>0</v>
      </c>
      <c r="E1004" s="147">
        <f t="shared" si="180"/>
        <v>0</v>
      </c>
      <c r="F1004" s="148">
        <f t="shared" si="181"/>
        <v>0</v>
      </c>
      <c r="G1004" s="132">
        <f t="shared" si="186"/>
        <v>0</v>
      </c>
      <c r="HV1004" s="141"/>
      <c r="HW1004" s="141"/>
      <c r="HX1004" s="141"/>
      <c r="HY1004" s="141"/>
      <c r="HZ1004" s="141"/>
      <c r="IA1004" s="141"/>
      <c r="IB1004" s="141"/>
      <c r="IC1004" s="141"/>
    </row>
    <row r="1005" s="138" customFormat="1" ht="15" customHeight="1" spans="1:237">
      <c r="A1005" s="149">
        <v>2140301</v>
      </c>
      <c r="B1005" s="151" t="s">
        <v>62</v>
      </c>
      <c r="C1005" s="128"/>
      <c r="D1005" s="128"/>
      <c r="E1005" s="147">
        <f t="shared" si="180"/>
        <v>0</v>
      </c>
      <c r="F1005" s="148">
        <f t="shared" si="181"/>
        <v>0</v>
      </c>
      <c r="G1005" s="128"/>
      <c r="HV1005" s="141"/>
      <c r="HW1005" s="141"/>
      <c r="HX1005" s="141"/>
      <c r="HY1005" s="141"/>
      <c r="HZ1005" s="141"/>
      <c r="IA1005" s="141"/>
      <c r="IB1005" s="141"/>
      <c r="IC1005" s="141"/>
    </row>
    <row r="1006" s="138" customFormat="1" ht="15" customHeight="1" spans="1:237">
      <c r="A1006" s="149">
        <v>2140302</v>
      </c>
      <c r="B1006" s="151" t="s">
        <v>63</v>
      </c>
      <c r="C1006" s="128"/>
      <c r="D1006" s="128"/>
      <c r="E1006" s="147">
        <f t="shared" si="180"/>
        <v>0</v>
      </c>
      <c r="F1006" s="148">
        <f t="shared" si="181"/>
        <v>0</v>
      </c>
      <c r="G1006" s="128"/>
      <c r="HV1006" s="141"/>
      <c r="HW1006" s="141"/>
      <c r="HX1006" s="141"/>
      <c r="HY1006" s="141"/>
      <c r="HZ1006" s="141"/>
      <c r="IA1006" s="141"/>
      <c r="IB1006" s="141"/>
      <c r="IC1006" s="141"/>
    </row>
    <row r="1007" s="138" customFormat="1" ht="15" customHeight="1" spans="1:237">
      <c r="A1007" s="149">
        <v>2140303</v>
      </c>
      <c r="B1007" s="151" t="s">
        <v>64</v>
      </c>
      <c r="C1007" s="128"/>
      <c r="D1007" s="128"/>
      <c r="E1007" s="147">
        <f t="shared" si="180"/>
        <v>0</v>
      </c>
      <c r="F1007" s="148">
        <f t="shared" si="181"/>
        <v>0</v>
      </c>
      <c r="G1007" s="128"/>
      <c r="HV1007" s="141"/>
      <c r="HW1007" s="141"/>
      <c r="HX1007" s="141"/>
      <c r="HY1007" s="141"/>
      <c r="HZ1007" s="141"/>
      <c r="IA1007" s="141"/>
      <c r="IB1007" s="141"/>
      <c r="IC1007" s="141"/>
    </row>
    <row r="1008" s="138" customFormat="1" ht="15" customHeight="1" spans="1:237">
      <c r="A1008" s="149">
        <v>2140304</v>
      </c>
      <c r="B1008" s="151" t="s">
        <v>836</v>
      </c>
      <c r="C1008" s="128"/>
      <c r="D1008" s="128"/>
      <c r="E1008" s="147">
        <f t="shared" si="180"/>
        <v>0</v>
      </c>
      <c r="F1008" s="148">
        <f t="shared" si="181"/>
        <v>0</v>
      </c>
      <c r="G1008" s="128"/>
      <c r="HV1008" s="141"/>
      <c r="HW1008" s="141"/>
      <c r="HX1008" s="141"/>
      <c r="HY1008" s="141"/>
      <c r="HZ1008" s="141"/>
      <c r="IA1008" s="141"/>
      <c r="IB1008" s="141"/>
      <c r="IC1008" s="141"/>
    </row>
    <row r="1009" s="138" customFormat="1" ht="15" customHeight="1" spans="1:237">
      <c r="A1009" s="149">
        <v>2140305</v>
      </c>
      <c r="B1009" s="151" t="s">
        <v>837</v>
      </c>
      <c r="C1009" s="128"/>
      <c r="D1009" s="128"/>
      <c r="E1009" s="147">
        <f t="shared" si="180"/>
        <v>0</v>
      </c>
      <c r="F1009" s="148">
        <f t="shared" si="181"/>
        <v>0</v>
      </c>
      <c r="G1009" s="128"/>
      <c r="HV1009" s="141"/>
      <c r="HW1009" s="141"/>
      <c r="HX1009" s="141"/>
      <c r="HY1009" s="141"/>
      <c r="HZ1009" s="141"/>
      <c r="IA1009" s="141"/>
      <c r="IB1009" s="141"/>
      <c r="IC1009" s="141"/>
    </row>
    <row r="1010" s="138" customFormat="1" ht="15" customHeight="1" spans="1:237">
      <c r="A1010" s="149">
        <v>2140306</v>
      </c>
      <c r="B1010" s="151" t="s">
        <v>838</v>
      </c>
      <c r="C1010" s="128"/>
      <c r="D1010" s="128"/>
      <c r="E1010" s="147">
        <f t="shared" si="180"/>
        <v>0</v>
      </c>
      <c r="F1010" s="148">
        <f t="shared" si="181"/>
        <v>0</v>
      </c>
      <c r="G1010" s="128"/>
      <c r="HV1010" s="141"/>
      <c r="HW1010" s="141"/>
      <c r="HX1010" s="141"/>
      <c r="HY1010" s="141"/>
      <c r="HZ1010" s="141"/>
      <c r="IA1010" s="141"/>
      <c r="IB1010" s="141"/>
      <c r="IC1010" s="141"/>
    </row>
    <row r="1011" s="138" customFormat="1" ht="15" customHeight="1" spans="1:237">
      <c r="A1011" s="149">
        <v>2140307</v>
      </c>
      <c r="B1011" s="151" t="s">
        <v>839</v>
      </c>
      <c r="C1011" s="128"/>
      <c r="D1011" s="128"/>
      <c r="E1011" s="147">
        <f t="shared" si="180"/>
        <v>0</v>
      </c>
      <c r="F1011" s="148">
        <f t="shared" si="181"/>
        <v>0</v>
      </c>
      <c r="G1011" s="128"/>
      <c r="HV1011" s="141"/>
      <c r="HW1011" s="141"/>
      <c r="HX1011" s="141"/>
      <c r="HY1011" s="141"/>
      <c r="HZ1011" s="141"/>
      <c r="IA1011" s="141"/>
      <c r="IB1011" s="141"/>
      <c r="IC1011" s="141"/>
    </row>
    <row r="1012" s="138" customFormat="1" ht="15" customHeight="1" spans="1:237">
      <c r="A1012" s="149">
        <v>2140308</v>
      </c>
      <c r="B1012" s="151" t="s">
        <v>840</v>
      </c>
      <c r="C1012" s="128"/>
      <c r="D1012" s="128"/>
      <c r="E1012" s="147">
        <f t="shared" si="180"/>
        <v>0</v>
      </c>
      <c r="F1012" s="148">
        <f t="shared" si="181"/>
        <v>0</v>
      </c>
      <c r="G1012" s="128"/>
      <c r="HV1012" s="141"/>
      <c r="HW1012" s="141"/>
      <c r="HX1012" s="141"/>
      <c r="HY1012" s="141"/>
      <c r="HZ1012" s="141"/>
      <c r="IA1012" s="141"/>
      <c r="IB1012" s="141"/>
      <c r="IC1012" s="141"/>
    </row>
    <row r="1013" s="138" customFormat="1" ht="15" customHeight="1" spans="1:237">
      <c r="A1013" s="149">
        <v>2140399</v>
      </c>
      <c r="B1013" s="151" t="s">
        <v>841</v>
      </c>
      <c r="C1013" s="128"/>
      <c r="D1013" s="128"/>
      <c r="E1013" s="147">
        <f t="shared" si="180"/>
        <v>0</v>
      </c>
      <c r="F1013" s="148">
        <f t="shared" si="181"/>
        <v>0</v>
      </c>
      <c r="G1013" s="128"/>
      <c r="HV1013" s="141"/>
      <c r="HW1013" s="141"/>
      <c r="HX1013" s="141"/>
      <c r="HY1013" s="141"/>
      <c r="HZ1013" s="141"/>
      <c r="IA1013" s="141"/>
      <c r="IB1013" s="141"/>
      <c r="IC1013" s="141"/>
    </row>
    <row r="1014" s="138" customFormat="1" ht="15" customHeight="1" spans="1:237">
      <c r="A1014" s="149">
        <v>21404</v>
      </c>
      <c r="B1014" s="150" t="s">
        <v>842</v>
      </c>
      <c r="C1014" s="132">
        <f t="shared" ref="C1014:G1014" si="187">SUM(C1015:C1018)</f>
        <v>0</v>
      </c>
      <c r="D1014" s="132">
        <f t="shared" si="187"/>
        <v>0</v>
      </c>
      <c r="E1014" s="147">
        <f t="shared" si="180"/>
        <v>0</v>
      </c>
      <c r="F1014" s="148">
        <f t="shared" si="181"/>
        <v>0</v>
      </c>
      <c r="G1014" s="132">
        <f t="shared" si="187"/>
        <v>0</v>
      </c>
      <c r="HV1014" s="141"/>
      <c r="HW1014" s="141"/>
      <c r="HX1014" s="141"/>
      <c r="HY1014" s="141"/>
      <c r="HZ1014" s="141"/>
      <c r="IA1014" s="141"/>
      <c r="IB1014" s="141"/>
      <c r="IC1014" s="141"/>
    </row>
    <row r="1015" s="138" customFormat="1" ht="15" customHeight="1" spans="1:237">
      <c r="A1015" s="149">
        <v>2140401</v>
      </c>
      <c r="B1015" s="151" t="s">
        <v>843</v>
      </c>
      <c r="C1015" s="128"/>
      <c r="D1015" s="128"/>
      <c r="E1015" s="147">
        <f t="shared" si="180"/>
        <v>0</v>
      </c>
      <c r="F1015" s="148">
        <f t="shared" si="181"/>
        <v>0</v>
      </c>
      <c r="G1015" s="128"/>
      <c r="HV1015" s="141"/>
      <c r="HW1015" s="141"/>
      <c r="HX1015" s="141"/>
      <c r="HY1015" s="141"/>
      <c r="HZ1015" s="141"/>
      <c r="IA1015" s="141"/>
      <c r="IB1015" s="141"/>
      <c r="IC1015" s="141"/>
    </row>
    <row r="1016" s="138" customFormat="1" ht="15" customHeight="1" spans="1:237">
      <c r="A1016" s="149">
        <v>2140402</v>
      </c>
      <c r="B1016" s="151" t="s">
        <v>844</v>
      </c>
      <c r="C1016" s="128"/>
      <c r="D1016" s="128"/>
      <c r="E1016" s="147">
        <f t="shared" si="180"/>
        <v>0</v>
      </c>
      <c r="F1016" s="148">
        <f t="shared" si="181"/>
        <v>0</v>
      </c>
      <c r="G1016" s="128"/>
      <c r="HV1016" s="141"/>
      <c r="HW1016" s="141"/>
      <c r="HX1016" s="141"/>
      <c r="HY1016" s="141"/>
      <c r="HZ1016" s="141"/>
      <c r="IA1016" s="141"/>
      <c r="IB1016" s="141"/>
      <c r="IC1016" s="141"/>
    </row>
    <row r="1017" s="138" customFormat="1" ht="15" customHeight="1" spans="1:237">
      <c r="A1017" s="149">
        <v>2140403</v>
      </c>
      <c r="B1017" s="151" t="s">
        <v>845</v>
      </c>
      <c r="C1017" s="128"/>
      <c r="D1017" s="128"/>
      <c r="E1017" s="147">
        <f t="shared" si="180"/>
        <v>0</v>
      </c>
      <c r="F1017" s="148">
        <f t="shared" si="181"/>
        <v>0</v>
      </c>
      <c r="G1017" s="128"/>
      <c r="HV1017" s="141"/>
      <c r="HW1017" s="141"/>
      <c r="HX1017" s="141"/>
      <c r="HY1017" s="141"/>
      <c r="HZ1017" s="141"/>
      <c r="IA1017" s="141"/>
      <c r="IB1017" s="141"/>
      <c r="IC1017" s="141"/>
    </row>
    <row r="1018" s="138" customFormat="1" ht="15" customHeight="1" spans="1:237">
      <c r="A1018" s="149">
        <v>2140499</v>
      </c>
      <c r="B1018" s="151" t="s">
        <v>846</v>
      </c>
      <c r="C1018" s="128"/>
      <c r="D1018" s="128"/>
      <c r="E1018" s="147">
        <f t="shared" si="180"/>
        <v>0</v>
      </c>
      <c r="F1018" s="148">
        <f t="shared" si="181"/>
        <v>0</v>
      </c>
      <c r="G1018" s="128"/>
      <c r="HV1018" s="141"/>
      <c r="HW1018" s="141"/>
      <c r="HX1018" s="141"/>
      <c r="HY1018" s="141"/>
      <c r="HZ1018" s="141"/>
      <c r="IA1018" s="141"/>
      <c r="IB1018" s="141"/>
      <c r="IC1018" s="141"/>
    </row>
    <row r="1019" s="138" customFormat="1" ht="15" customHeight="1" spans="1:237">
      <c r="A1019" s="149">
        <v>21405</v>
      </c>
      <c r="B1019" s="150" t="s">
        <v>847</v>
      </c>
      <c r="C1019" s="132">
        <f t="shared" ref="C1019:G1019" si="188">SUM(C1020:C1025)</f>
        <v>0</v>
      </c>
      <c r="D1019" s="132">
        <f t="shared" si="188"/>
        <v>0</v>
      </c>
      <c r="E1019" s="147">
        <f t="shared" si="180"/>
        <v>0</v>
      </c>
      <c r="F1019" s="148">
        <f t="shared" si="181"/>
        <v>0</v>
      </c>
      <c r="G1019" s="132">
        <f t="shared" si="188"/>
        <v>0</v>
      </c>
      <c r="HV1019" s="141"/>
      <c r="HW1019" s="141"/>
      <c r="HX1019" s="141"/>
      <c r="HY1019" s="141"/>
      <c r="HZ1019" s="141"/>
      <c r="IA1019" s="141"/>
      <c r="IB1019" s="141"/>
      <c r="IC1019" s="141"/>
    </row>
    <row r="1020" s="138" customFormat="1" ht="15" customHeight="1" spans="1:237">
      <c r="A1020" s="149">
        <v>2140501</v>
      </c>
      <c r="B1020" s="151" t="s">
        <v>62</v>
      </c>
      <c r="C1020" s="128"/>
      <c r="D1020" s="128"/>
      <c r="E1020" s="147">
        <f t="shared" si="180"/>
        <v>0</v>
      </c>
      <c r="F1020" s="148">
        <f t="shared" si="181"/>
        <v>0</v>
      </c>
      <c r="G1020" s="128"/>
      <c r="HV1020" s="141"/>
      <c r="HW1020" s="141"/>
      <c r="HX1020" s="141"/>
      <c r="HY1020" s="141"/>
      <c r="HZ1020" s="141"/>
      <c r="IA1020" s="141"/>
      <c r="IB1020" s="141"/>
      <c r="IC1020" s="141"/>
    </row>
    <row r="1021" s="138" customFormat="1" ht="15" customHeight="1" spans="1:237">
      <c r="A1021" s="149">
        <v>2140502</v>
      </c>
      <c r="B1021" s="151" t="s">
        <v>63</v>
      </c>
      <c r="C1021" s="128"/>
      <c r="D1021" s="128"/>
      <c r="E1021" s="147">
        <f t="shared" si="180"/>
        <v>0</v>
      </c>
      <c r="F1021" s="148">
        <f t="shared" si="181"/>
        <v>0</v>
      </c>
      <c r="G1021" s="128"/>
      <c r="HV1021" s="141"/>
      <c r="HW1021" s="141"/>
      <c r="HX1021" s="141"/>
      <c r="HY1021" s="141"/>
      <c r="HZ1021" s="141"/>
      <c r="IA1021" s="141"/>
      <c r="IB1021" s="141"/>
      <c r="IC1021" s="141"/>
    </row>
    <row r="1022" s="138" customFormat="1" ht="15" customHeight="1" spans="1:237">
      <c r="A1022" s="149">
        <v>2140503</v>
      </c>
      <c r="B1022" s="151" t="s">
        <v>64</v>
      </c>
      <c r="C1022" s="128"/>
      <c r="D1022" s="128"/>
      <c r="E1022" s="147">
        <f t="shared" si="180"/>
        <v>0</v>
      </c>
      <c r="F1022" s="148">
        <f t="shared" si="181"/>
        <v>0</v>
      </c>
      <c r="G1022" s="128"/>
      <c r="HV1022" s="141"/>
      <c r="HW1022" s="141"/>
      <c r="HX1022" s="141"/>
      <c r="HY1022" s="141"/>
      <c r="HZ1022" s="141"/>
      <c r="IA1022" s="141"/>
      <c r="IB1022" s="141"/>
      <c r="IC1022" s="141"/>
    </row>
    <row r="1023" s="138" customFormat="1" ht="15" customHeight="1" spans="1:237">
      <c r="A1023" s="149">
        <v>2140504</v>
      </c>
      <c r="B1023" s="151" t="s">
        <v>833</v>
      </c>
      <c r="C1023" s="128"/>
      <c r="D1023" s="128"/>
      <c r="E1023" s="147">
        <f t="shared" si="180"/>
        <v>0</v>
      </c>
      <c r="F1023" s="148">
        <f t="shared" si="181"/>
        <v>0</v>
      </c>
      <c r="G1023" s="128"/>
      <c r="HV1023" s="141"/>
      <c r="HW1023" s="141"/>
      <c r="HX1023" s="141"/>
      <c r="HY1023" s="141"/>
      <c r="HZ1023" s="141"/>
      <c r="IA1023" s="141"/>
      <c r="IB1023" s="141"/>
      <c r="IC1023" s="141"/>
    </row>
    <row r="1024" s="138" customFormat="1" ht="15" customHeight="1" spans="1:237">
      <c r="A1024" s="149">
        <v>2140505</v>
      </c>
      <c r="B1024" s="151" t="s">
        <v>848</v>
      </c>
      <c r="C1024" s="128"/>
      <c r="D1024" s="128"/>
      <c r="E1024" s="147">
        <f t="shared" si="180"/>
        <v>0</v>
      </c>
      <c r="F1024" s="148">
        <f t="shared" si="181"/>
        <v>0</v>
      </c>
      <c r="G1024" s="128"/>
      <c r="HV1024" s="141"/>
      <c r="HW1024" s="141"/>
      <c r="HX1024" s="141"/>
      <c r="HY1024" s="141"/>
      <c r="HZ1024" s="141"/>
      <c r="IA1024" s="141"/>
      <c r="IB1024" s="141"/>
      <c r="IC1024" s="141"/>
    </row>
    <row r="1025" s="138" customFormat="1" ht="15" customHeight="1" spans="1:237">
      <c r="A1025" s="149">
        <v>2140599</v>
      </c>
      <c r="B1025" s="151" t="s">
        <v>849</v>
      </c>
      <c r="C1025" s="128"/>
      <c r="D1025" s="128"/>
      <c r="E1025" s="147">
        <f t="shared" si="180"/>
        <v>0</v>
      </c>
      <c r="F1025" s="148">
        <f t="shared" si="181"/>
        <v>0</v>
      </c>
      <c r="G1025" s="128"/>
      <c r="HV1025" s="141"/>
      <c r="HW1025" s="141"/>
      <c r="HX1025" s="141"/>
      <c r="HY1025" s="141"/>
      <c r="HZ1025" s="141"/>
      <c r="IA1025" s="141"/>
      <c r="IB1025" s="141"/>
      <c r="IC1025" s="141"/>
    </row>
    <row r="1026" s="138" customFormat="1" ht="15" customHeight="1" spans="1:237">
      <c r="A1026" s="149">
        <v>21406</v>
      </c>
      <c r="B1026" s="150" t="s">
        <v>850</v>
      </c>
      <c r="C1026" s="132">
        <f t="shared" ref="C1026:G1026" si="189">SUM(C1027:C1030)</f>
        <v>0</v>
      </c>
      <c r="D1026" s="132">
        <f t="shared" si="189"/>
        <v>0</v>
      </c>
      <c r="E1026" s="147">
        <f t="shared" si="180"/>
        <v>0</v>
      </c>
      <c r="F1026" s="148">
        <f t="shared" si="181"/>
        <v>0</v>
      </c>
      <c r="G1026" s="132">
        <f t="shared" si="189"/>
        <v>0</v>
      </c>
      <c r="HV1026" s="141"/>
      <c r="HW1026" s="141"/>
      <c r="HX1026" s="141"/>
      <c r="HY1026" s="141"/>
      <c r="HZ1026" s="141"/>
      <c r="IA1026" s="141"/>
      <c r="IB1026" s="141"/>
      <c r="IC1026" s="141"/>
    </row>
    <row r="1027" s="138" customFormat="1" ht="15" customHeight="1" spans="1:237">
      <c r="A1027" s="149">
        <v>2140601</v>
      </c>
      <c r="B1027" s="151" t="s">
        <v>851</v>
      </c>
      <c r="C1027" s="128"/>
      <c r="D1027" s="128"/>
      <c r="E1027" s="147">
        <f t="shared" si="180"/>
        <v>0</v>
      </c>
      <c r="F1027" s="148">
        <f t="shared" si="181"/>
        <v>0</v>
      </c>
      <c r="G1027" s="128"/>
      <c r="HV1027" s="141"/>
      <c r="HW1027" s="141"/>
      <c r="HX1027" s="141"/>
      <c r="HY1027" s="141"/>
      <c r="HZ1027" s="141"/>
      <c r="IA1027" s="141"/>
      <c r="IB1027" s="141"/>
      <c r="IC1027" s="141"/>
    </row>
    <row r="1028" s="138" customFormat="1" ht="15" customHeight="1" spans="1:237">
      <c r="A1028" s="149">
        <v>2140602</v>
      </c>
      <c r="B1028" s="151" t="s">
        <v>852</v>
      </c>
      <c r="C1028" s="128"/>
      <c r="D1028" s="128"/>
      <c r="E1028" s="147">
        <f t="shared" si="180"/>
        <v>0</v>
      </c>
      <c r="F1028" s="148">
        <f t="shared" si="181"/>
        <v>0</v>
      </c>
      <c r="G1028" s="128"/>
      <c r="HV1028" s="141"/>
      <c r="HW1028" s="141"/>
      <c r="HX1028" s="141"/>
      <c r="HY1028" s="141"/>
      <c r="HZ1028" s="141"/>
      <c r="IA1028" s="141"/>
      <c r="IB1028" s="141"/>
      <c r="IC1028" s="141"/>
    </row>
    <row r="1029" s="138" customFormat="1" ht="15" customHeight="1" spans="1:237">
      <c r="A1029" s="149">
        <v>2140603</v>
      </c>
      <c r="B1029" s="151" t="s">
        <v>853</v>
      </c>
      <c r="C1029" s="128"/>
      <c r="D1029" s="128"/>
      <c r="E1029" s="147">
        <f t="shared" ref="E1029:E1092" si="190">D1029-C1029</f>
        <v>0</v>
      </c>
      <c r="F1029" s="148">
        <f t="shared" ref="F1029:F1092" si="191">IF(C1029=0,,E1029/C1029*100)</f>
        <v>0</v>
      </c>
      <c r="G1029" s="128"/>
      <c r="HV1029" s="141"/>
      <c r="HW1029" s="141"/>
      <c r="HX1029" s="141"/>
      <c r="HY1029" s="141"/>
      <c r="HZ1029" s="141"/>
      <c r="IA1029" s="141"/>
      <c r="IB1029" s="141"/>
      <c r="IC1029" s="141"/>
    </row>
    <row r="1030" s="138" customFormat="1" ht="15" customHeight="1" spans="1:237">
      <c r="A1030" s="149">
        <v>2140699</v>
      </c>
      <c r="B1030" s="151" t="s">
        <v>854</v>
      </c>
      <c r="C1030" s="128"/>
      <c r="D1030" s="128"/>
      <c r="E1030" s="147">
        <f t="shared" si="190"/>
        <v>0</v>
      </c>
      <c r="F1030" s="148">
        <f t="shared" si="191"/>
        <v>0</v>
      </c>
      <c r="G1030" s="128"/>
      <c r="HV1030" s="141"/>
      <c r="HW1030" s="141"/>
      <c r="HX1030" s="141"/>
      <c r="HY1030" s="141"/>
      <c r="HZ1030" s="141"/>
      <c r="IA1030" s="141"/>
      <c r="IB1030" s="141"/>
      <c r="IC1030" s="141"/>
    </row>
    <row r="1031" s="138" customFormat="1" ht="15" customHeight="1" spans="1:237">
      <c r="A1031" s="149">
        <v>21499</v>
      </c>
      <c r="B1031" s="150" t="s">
        <v>855</v>
      </c>
      <c r="C1031" s="132">
        <f t="shared" ref="C1031:G1031" si="192">SUM(C1032:C1033)</f>
        <v>0</v>
      </c>
      <c r="D1031" s="132">
        <f t="shared" si="192"/>
        <v>0</v>
      </c>
      <c r="E1031" s="147">
        <f t="shared" si="190"/>
        <v>0</v>
      </c>
      <c r="F1031" s="148">
        <f t="shared" si="191"/>
        <v>0</v>
      </c>
      <c r="G1031" s="132">
        <f t="shared" si="192"/>
        <v>0</v>
      </c>
      <c r="HV1031" s="141"/>
      <c r="HW1031" s="141"/>
      <c r="HX1031" s="141"/>
      <c r="HY1031" s="141"/>
      <c r="HZ1031" s="141"/>
      <c r="IA1031" s="141"/>
      <c r="IB1031" s="141"/>
      <c r="IC1031" s="141"/>
    </row>
    <row r="1032" s="138" customFormat="1" ht="15" customHeight="1" spans="1:237">
      <c r="A1032" s="149">
        <v>2149901</v>
      </c>
      <c r="B1032" s="151" t="s">
        <v>856</v>
      </c>
      <c r="C1032" s="128"/>
      <c r="D1032" s="128"/>
      <c r="E1032" s="147">
        <f t="shared" si="190"/>
        <v>0</v>
      </c>
      <c r="F1032" s="148">
        <f t="shared" si="191"/>
        <v>0</v>
      </c>
      <c r="G1032" s="128"/>
      <c r="HV1032" s="141"/>
      <c r="HW1032" s="141"/>
      <c r="HX1032" s="141"/>
      <c r="HY1032" s="141"/>
      <c r="HZ1032" s="141"/>
      <c r="IA1032" s="141"/>
      <c r="IB1032" s="141"/>
      <c r="IC1032" s="141"/>
    </row>
    <row r="1033" s="138" customFormat="1" ht="15" customHeight="1" spans="1:237">
      <c r="A1033" s="149">
        <v>2149999</v>
      </c>
      <c r="B1033" s="151" t="s">
        <v>857</v>
      </c>
      <c r="C1033" s="128"/>
      <c r="D1033" s="128"/>
      <c r="E1033" s="147">
        <f t="shared" si="190"/>
        <v>0</v>
      </c>
      <c r="F1033" s="148">
        <f t="shared" si="191"/>
        <v>0</v>
      </c>
      <c r="G1033" s="128"/>
      <c r="HV1033" s="141"/>
      <c r="HW1033" s="141"/>
      <c r="HX1033" s="141"/>
      <c r="HY1033" s="141"/>
      <c r="HZ1033" s="141"/>
      <c r="IA1033" s="141"/>
      <c r="IB1033" s="141"/>
      <c r="IC1033" s="141"/>
    </row>
    <row r="1034" s="138" customFormat="1" ht="15" customHeight="1" spans="1:237">
      <c r="A1034" s="149">
        <v>215</v>
      </c>
      <c r="B1034" s="150" t="s">
        <v>858</v>
      </c>
      <c r="C1034" s="132">
        <f t="shared" ref="C1034:G1034" si="193">C1035+C1045+C1061+C1066+C1080+C1087+C1094</f>
        <v>5218</v>
      </c>
      <c r="D1034" s="132">
        <f t="shared" si="193"/>
        <v>5286</v>
      </c>
      <c r="E1034" s="147">
        <f t="shared" si="190"/>
        <v>68</v>
      </c>
      <c r="F1034" s="148">
        <f t="shared" si="191"/>
        <v>1.30318129551552</v>
      </c>
      <c r="G1034" s="132">
        <f t="shared" si="193"/>
        <v>5286</v>
      </c>
      <c r="HV1034" s="141"/>
      <c r="HW1034" s="141"/>
      <c r="HX1034" s="141"/>
      <c r="HY1034" s="141"/>
      <c r="HZ1034" s="141"/>
      <c r="IA1034" s="141"/>
      <c r="IB1034" s="141"/>
      <c r="IC1034" s="141"/>
    </row>
    <row r="1035" s="138" customFormat="1" ht="15" customHeight="1" spans="1:237">
      <c r="A1035" s="149">
        <v>21501</v>
      </c>
      <c r="B1035" s="150" t="s">
        <v>859</v>
      </c>
      <c r="C1035" s="132">
        <f t="shared" ref="C1035:G1035" si="194">SUM(C1036:C1044)</f>
        <v>0</v>
      </c>
      <c r="D1035" s="132">
        <f t="shared" si="194"/>
        <v>0</v>
      </c>
      <c r="E1035" s="147">
        <f t="shared" si="190"/>
        <v>0</v>
      </c>
      <c r="F1035" s="148">
        <f t="shared" si="191"/>
        <v>0</v>
      </c>
      <c r="G1035" s="132">
        <f t="shared" si="194"/>
        <v>0</v>
      </c>
      <c r="HV1035" s="141"/>
      <c r="HW1035" s="141"/>
      <c r="HX1035" s="141"/>
      <c r="HY1035" s="141"/>
      <c r="HZ1035" s="141"/>
      <c r="IA1035" s="141"/>
      <c r="IB1035" s="141"/>
      <c r="IC1035" s="141"/>
    </row>
    <row r="1036" s="138" customFormat="1" ht="15" customHeight="1" spans="1:237">
      <c r="A1036" s="149">
        <v>2150101</v>
      </c>
      <c r="B1036" s="151" t="s">
        <v>62</v>
      </c>
      <c r="C1036" s="128"/>
      <c r="D1036" s="128"/>
      <c r="E1036" s="147">
        <f t="shared" si="190"/>
        <v>0</v>
      </c>
      <c r="F1036" s="148">
        <f t="shared" si="191"/>
        <v>0</v>
      </c>
      <c r="G1036" s="128"/>
      <c r="HV1036" s="141"/>
      <c r="HW1036" s="141"/>
      <c r="HX1036" s="141"/>
      <c r="HY1036" s="141"/>
      <c r="HZ1036" s="141"/>
      <c r="IA1036" s="141"/>
      <c r="IB1036" s="141"/>
      <c r="IC1036" s="141"/>
    </row>
    <row r="1037" s="138" customFormat="1" ht="15" customHeight="1" spans="1:237">
      <c r="A1037" s="149">
        <v>2150102</v>
      </c>
      <c r="B1037" s="151" t="s">
        <v>63</v>
      </c>
      <c r="C1037" s="128"/>
      <c r="D1037" s="128"/>
      <c r="E1037" s="147">
        <f t="shared" si="190"/>
        <v>0</v>
      </c>
      <c r="F1037" s="148">
        <f t="shared" si="191"/>
        <v>0</v>
      </c>
      <c r="G1037" s="128"/>
      <c r="HV1037" s="141"/>
      <c r="HW1037" s="141"/>
      <c r="HX1037" s="141"/>
      <c r="HY1037" s="141"/>
      <c r="HZ1037" s="141"/>
      <c r="IA1037" s="141"/>
      <c r="IB1037" s="141"/>
      <c r="IC1037" s="141"/>
    </row>
    <row r="1038" s="138" customFormat="1" ht="15" customHeight="1" spans="1:237">
      <c r="A1038" s="149">
        <v>2150103</v>
      </c>
      <c r="B1038" s="151" t="s">
        <v>64</v>
      </c>
      <c r="C1038" s="128"/>
      <c r="D1038" s="128"/>
      <c r="E1038" s="147">
        <f t="shared" si="190"/>
        <v>0</v>
      </c>
      <c r="F1038" s="148">
        <f t="shared" si="191"/>
        <v>0</v>
      </c>
      <c r="G1038" s="128"/>
      <c r="HV1038" s="141"/>
      <c r="HW1038" s="141"/>
      <c r="HX1038" s="141"/>
      <c r="HY1038" s="141"/>
      <c r="HZ1038" s="141"/>
      <c r="IA1038" s="141"/>
      <c r="IB1038" s="141"/>
      <c r="IC1038" s="141"/>
    </row>
    <row r="1039" s="138" customFormat="1" ht="15" customHeight="1" spans="1:237">
      <c r="A1039" s="149">
        <v>2150104</v>
      </c>
      <c r="B1039" s="151" t="s">
        <v>860</v>
      </c>
      <c r="C1039" s="128"/>
      <c r="D1039" s="128"/>
      <c r="E1039" s="147">
        <f t="shared" si="190"/>
        <v>0</v>
      </c>
      <c r="F1039" s="148">
        <f t="shared" si="191"/>
        <v>0</v>
      </c>
      <c r="G1039" s="128"/>
      <c r="HV1039" s="141"/>
      <c r="HW1039" s="141"/>
      <c r="HX1039" s="141"/>
      <c r="HY1039" s="141"/>
      <c r="HZ1039" s="141"/>
      <c r="IA1039" s="141"/>
      <c r="IB1039" s="141"/>
      <c r="IC1039" s="141"/>
    </row>
    <row r="1040" s="138" customFormat="1" ht="15" customHeight="1" spans="1:237">
      <c r="A1040" s="149">
        <v>2150105</v>
      </c>
      <c r="B1040" s="151" t="s">
        <v>861</v>
      </c>
      <c r="C1040" s="128"/>
      <c r="D1040" s="128"/>
      <c r="E1040" s="147">
        <f t="shared" si="190"/>
        <v>0</v>
      </c>
      <c r="F1040" s="148">
        <f t="shared" si="191"/>
        <v>0</v>
      </c>
      <c r="G1040" s="128"/>
      <c r="HV1040" s="141"/>
      <c r="HW1040" s="141"/>
      <c r="HX1040" s="141"/>
      <c r="HY1040" s="141"/>
      <c r="HZ1040" s="141"/>
      <c r="IA1040" s="141"/>
      <c r="IB1040" s="141"/>
      <c r="IC1040" s="141"/>
    </row>
    <row r="1041" s="138" customFormat="1" ht="15" customHeight="1" spans="1:237">
      <c r="A1041" s="149">
        <v>2150106</v>
      </c>
      <c r="B1041" s="151" t="s">
        <v>862</v>
      </c>
      <c r="C1041" s="128"/>
      <c r="D1041" s="128"/>
      <c r="E1041" s="147">
        <f t="shared" si="190"/>
        <v>0</v>
      </c>
      <c r="F1041" s="148">
        <f t="shared" si="191"/>
        <v>0</v>
      </c>
      <c r="G1041" s="128"/>
      <c r="HV1041" s="141"/>
      <c r="HW1041" s="141"/>
      <c r="HX1041" s="141"/>
      <c r="HY1041" s="141"/>
      <c r="HZ1041" s="141"/>
      <c r="IA1041" s="141"/>
      <c r="IB1041" s="141"/>
      <c r="IC1041" s="141"/>
    </row>
    <row r="1042" s="138" customFormat="1" ht="15" customHeight="1" spans="1:237">
      <c r="A1042" s="149">
        <v>2150107</v>
      </c>
      <c r="B1042" s="151" t="s">
        <v>863</v>
      </c>
      <c r="C1042" s="128"/>
      <c r="D1042" s="128"/>
      <c r="E1042" s="147">
        <f t="shared" si="190"/>
        <v>0</v>
      </c>
      <c r="F1042" s="148">
        <f t="shared" si="191"/>
        <v>0</v>
      </c>
      <c r="G1042" s="128"/>
      <c r="HV1042" s="141"/>
      <c r="HW1042" s="141"/>
      <c r="HX1042" s="141"/>
      <c r="HY1042" s="141"/>
      <c r="HZ1042" s="141"/>
      <c r="IA1042" s="141"/>
      <c r="IB1042" s="141"/>
      <c r="IC1042" s="141"/>
    </row>
    <row r="1043" s="138" customFormat="1" ht="15" customHeight="1" spans="1:237">
      <c r="A1043" s="149">
        <v>2150108</v>
      </c>
      <c r="B1043" s="151" t="s">
        <v>864</v>
      </c>
      <c r="C1043" s="128"/>
      <c r="D1043" s="128"/>
      <c r="E1043" s="147">
        <f t="shared" si="190"/>
        <v>0</v>
      </c>
      <c r="F1043" s="148">
        <f t="shared" si="191"/>
        <v>0</v>
      </c>
      <c r="G1043" s="128"/>
      <c r="HV1043" s="141"/>
      <c r="HW1043" s="141"/>
      <c r="HX1043" s="141"/>
      <c r="HY1043" s="141"/>
      <c r="HZ1043" s="141"/>
      <c r="IA1043" s="141"/>
      <c r="IB1043" s="141"/>
      <c r="IC1043" s="141"/>
    </row>
    <row r="1044" s="138" customFormat="1" ht="15" customHeight="1" spans="1:237">
      <c r="A1044" s="149">
        <v>2150199</v>
      </c>
      <c r="B1044" s="151" t="s">
        <v>865</v>
      </c>
      <c r="C1044" s="128"/>
      <c r="D1044" s="128"/>
      <c r="E1044" s="147">
        <f t="shared" si="190"/>
        <v>0</v>
      </c>
      <c r="F1044" s="148">
        <f t="shared" si="191"/>
        <v>0</v>
      </c>
      <c r="G1044" s="128"/>
      <c r="HV1044" s="141"/>
      <c r="HW1044" s="141"/>
      <c r="HX1044" s="141"/>
      <c r="HY1044" s="141"/>
      <c r="HZ1044" s="141"/>
      <c r="IA1044" s="141"/>
      <c r="IB1044" s="141"/>
      <c r="IC1044" s="141"/>
    </row>
    <row r="1045" s="138" customFormat="1" ht="15" customHeight="1" spans="1:237">
      <c r="A1045" s="149">
        <v>21502</v>
      </c>
      <c r="B1045" s="150" t="s">
        <v>866</v>
      </c>
      <c r="C1045" s="132">
        <f t="shared" ref="C1045:G1045" si="195">SUM(C1046:C1060)</f>
        <v>0</v>
      </c>
      <c r="D1045" s="132">
        <f t="shared" si="195"/>
        <v>0</v>
      </c>
      <c r="E1045" s="147">
        <f t="shared" si="190"/>
        <v>0</v>
      </c>
      <c r="F1045" s="148">
        <f t="shared" si="191"/>
        <v>0</v>
      </c>
      <c r="G1045" s="132">
        <f t="shared" si="195"/>
        <v>0</v>
      </c>
      <c r="HV1045" s="141"/>
      <c r="HW1045" s="141"/>
      <c r="HX1045" s="141"/>
      <c r="HY1045" s="141"/>
      <c r="HZ1045" s="141"/>
      <c r="IA1045" s="141"/>
      <c r="IB1045" s="141"/>
      <c r="IC1045" s="141"/>
    </row>
    <row r="1046" s="138" customFormat="1" ht="15" customHeight="1" spans="1:237">
      <c r="A1046" s="149">
        <v>2150201</v>
      </c>
      <c r="B1046" s="151" t="s">
        <v>62</v>
      </c>
      <c r="C1046" s="128"/>
      <c r="D1046" s="128"/>
      <c r="E1046" s="147">
        <f t="shared" si="190"/>
        <v>0</v>
      </c>
      <c r="F1046" s="148">
        <f t="shared" si="191"/>
        <v>0</v>
      </c>
      <c r="G1046" s="128"/>
      <c r="HV1046" s="141"/>
      <c r="HW1046" s="141"/>
      <c r="HX1046" s="141"/>
      <c r="HY1046" s="141"/>
      <c r="HZ1046" s="141"/>
      <c r="IA1046" s="141"/>
      <c r="IB1046" s="141"/>
      <c r="IC1046" s="141"/>
    </row>
    <row r="1047" s="138" customFormat="1" ht="15" customHeight="1" spans="1:237">
      <c r="A1047" s="149">
        <v>2150202</v>
      </c>
      <c r="B1047" s="151" t="s">
        <v>63</v>
      </c>
      <c r="C1047" s="128"/>
      <c r="D1047" s="128"/>
      <c r="E1047" s="147">
        <f t="shared" si="190"/>
        <v>0</v>
      </c>
      <c r="F1047" s="148">
        <f t="shared" si="191"/>
        <v>0</v>
      </c>
      <c r="G1047" s="128"/>
      <c r="HV1047" s="141"/>
      <c r="HW1047" s="141"/>
      <c r="HX1047" s="141"/>
      <c r="HY1047" s="141"/>
      <c r="HZ1047" s="141"/>
      <c r="IA1047" s="141"/>
      <c r="IB1047" s="141"/>
      <c r="IC1047" s="141"/>
    </row>
    <row r="1048" s="138" customFormat="1" ht="15" customHeight="1" spans="1:237">
      <c r="A1048" s="149">
        <v>2150203</v>
      </c>
      <c r="B1048" s="151" t="s">
        <v>64</v>
      </c>
      <c r="C1048" s="128"/>
      <c r="D1048" s="128"/>
      <c r="E1048" s="147">
        <f t="shared" si="190"/>
        <v>0</v>
      </c>
      <c r="F1048" s="148">
        <f t="shared" si="191"/>
        <v>0</v>
      </c>
      <c r="G1048" s="128"/>
      <c r="HV1048" s="141"/>
      <c r="HW1048" s="141"/>
      <c r="HX1048" s="141"/>
      <c r="HY1048" s="141"/>
      <c r="HZ1048" s="141"/>
      <c r="IA1048" s="141"/>
      <c r="IB1048" s="141"/>
      <c r="IC1048" s="141"/>
    </row>
    <row r="1049" s="138" customFormat="1" ht="15" customHeight="1" spans="1:237">
      <c r="A1049" s="149">
        <v>2150204</v>
      </c>
      <c r="B1049" s="151" t="s">
        <v>867</v>
      </c>
      <c r="C1049" s="128"/>
      <c r="D1049" s="128"/>
      <c r="E1049" s="147">
        <f t="shared" si="190"/>
        <v>0</v>
      </c>
      <c r="F1049" s="148">
        <f t="shared" si="191"/>
        <v>0</v>
      </c>
      <c r="G1049" s="128"/>
      <c r="HV1049" s="141"/>
      <c r="HW1049" s="141"/>
      <c r="HX1049" s="141"/>
      <c r="HY1049" s="141"/>
      <c r="HZ1049" s="141"/>
      <c r="IA1049" s="141"/>
      <c r="IB1049" s="141"/>
      <c r="IC1049" s="141"/>
    </row>
    <row r="1050" s="138" customFormat="1" ht="15" customHeight="1" spans="1:237">
      <c r="A1050" s="149">
        <v>2150205</v>
      </c>
      <c r="B1050" s="151" t="s">
        <v>868</v>
      </c>
      <c r="C1050" s="128"/>
      <c r="D1050" s="128"/>
      <c r="E1050" s="147">
        <f t="shared" si="190"/>
        <v>0</v>
      </c>
      <c r="F1050" s="148">
        <f t="shared" si="191"/>
        <v>0</v>
      </c>
      <c r="G1050" s="128"/>
      <c r="HV1050" s="141"/>
      <c r="HW1050" s="141"/>
      <c r="HX1050" s="141"/>
      <c r="HY1050" s="141"/>
      <c r="HZ1050" s="141"/>
      <c r="IA1050" s="141"/>
      <c r="IB1050" s="141"/>
      <c r="IC1050" s="141"/>
    </row>
    <row r="1051" s="138" customFormat="1" ht="15" customHeight="1" spans="1:237">
      <c r="A1051" s="149">
        <v>2150206</v>
      </c>
      <c r="B1051" s="151" t="s">
        <v>869</v>
      </c>
      <c r="C1051" s="128"/>
      <c r="D1051" s="128"/>
      <c r="E1051" s="147">
        <f t="shared" si="190"/>
        <v>0</v>
      </c>
      <c r="F1051" s="148">
        <f t="shared" si="191"/>
        <v>0</v>
      </c>
      <c r="G1051" s="128"/>
      <c r="HV1051" s="141"/>
      <c r="HW1051" s="141"/>
      <c r="HX1051" s="141"/>
      <c r="HY1051" s="141"/>
      <c r="HZ1051" s="141"/>
      <c r="IA1051" s="141"/>
      <c r="IB1051" s="141"/>
      <c r="IC1051" s="141"/>
    </row>
    <row r="1052" s="138" customFormat="1" ht="15" customHeight="1" spans="1:237">
      <c r="A1052" s="149">
        <v>2150207</v>
      </c>
      <c r="B1052" s="151" t="s">
        <v>870</v>
      </c>
      <c r="C1052" s="128"/>
      <c r="D1052" s="128"/>
      <c r="E1052" s="147">
        <f t="shared" si="190"/>
        <v>0</v>
      </c>
      <c r="F1052" s="148">
        <f t="shared" si="191"/>
        <v>0</v>
      </c>
      <c r="G1052" s="128"/>
      <c r="HV1052" s="141"/>
      <c r="HW1052" s="141"/>
      <c r="HX1052" s="141"/>
      <c r="HY1052" s="141"/>
      <c r="HZ1052" s="141"/>
      <c r="IA1052" s="141"/>
      <c r="IB1052" s="141"/>
      <c r="IC1052" s="141"/>
    </row>
    <row r="1053" s="138" customFormat="1" ht="15" customHeight="1" spans="1:237">
      <c r="A1053" s="149">
        <v>2150208</v>
      </c>
      <c r="B1053" s="151" t="s">
        <v>871</v>
      </c>
      <c r="C1053" s="128"/>
      <c r="D1053" s="128"/>
      <c r="E1053" s="147">
        <f t="shared" si="190"/>
        <v>0</v>
      </c>
      <c r="F1053" s="148">
        <f t="shared" si="191"/>
        <v>0</v>
      </c>
      <c r="G1053" s="128"/>
      <c r="HV1053" s="141"/>
      <c r="HW1053" s="141"/>
      <c r="HX1053" s="141"/>
      <c r="HY1053" s="141"/>
      <c r="HZ1053" s="141"/>
      <c r="IA1053" s="141"/>
      <c r="IB1053" s="141"/>
      <c r="IC1053" s="141"/>
    </row>
    <row r="1054" s="138" customFormat="1" ht="15" customHeight="1" spans="1:237">
      <c r="A1054" s="149">
        <v>2150209</v>
      </c>
      <c r="B1054" s="151" t="s">
        <v>872</v>
      </c>
      <c r="C1054" s="128"/>
      <c r="D1054" s="128"/>
      <c r="E1054" s="147">
        <f t="shared" si="190"/>
        <v>0</v>
      </c>
      <c r="F1054" s="148">
        <f t="shared" si="191"/>
        <v>0</v>
      </c>
      <c r="G1054" s="128"/>
      <c r="HV1054" s="141"/>
      <c r="HW1054" s="141"/>
      <c r="HX1054" s="141"/>
      <c r="HY1054" s="141"/>
      <c r="HZ1054" s="141"/>
      <c r="IA1054" s="141"/>
      <c r="IB1054" s="141"/>
      <c r="IC1054" s="141"/>
    </row>
    <row r="1055" s="138" customFormat="1" ht="15" customHeight="1" spans="1:237">
      <c r="A1055" s="149">
        <v>2150210</v>
      </c>
      <c r="B1055" s="151" t="s">
        <v>873</v>
      </c>
      <c r="C1055" s="128"/>
      <c r="D1055" s="128"/>
      <c r="E1055" s="147">
        <f t="shared" si="190"/>
        <v>0</v>
      </c>
      <c r="F1055" s="148">
        <f t="shared" si="191"/>
        <v>0</v>
      </c>
      <c r="G1055" s="128"/>
      <c r="HV1055" s="141"/>
      <c r="HW1055" s="141"/>
      <c r="HX1055" s="141"/>
      <c r="HY1055" s="141"/>
      <c r="HZ1055" s="141"/>
      <c r="IA1055" s="141"/>
      <c r="IB1055" s="141"/>
      <c r="IC1055" s="141"/>
    </row>
    <row r="1056" s="138" customFormat="1" ht="15" customHeight="1" spans="1:237">
      <c r="A1056" s="149">
        <v>2150212</v>
      </c>
      <c r="B1056" s="151" t="s">
        <v>874</v>
      </c>
      <c r="C1056" s="128"/>
      <c r="D1056" s="128"/>
      <c r="E1056" s="147">
        <f t="shared" si="190"/>
        <v>0</v>
      </c>
      <c r="F1056" s="148">
        <f t="shared" si="191"/>
        <v>0</v>
      </c>
      <c r="G1056" s="128"/>
      <c r="HV1056" s="141"/>
      <c r="HW1056" s="141"/>
      <c r="HX1056" s="141"/>
      <c r="HY1056" s="141"/>
      <c r="HZ1056" s="141"/>
      <c r="IA1056" s="141"/>
      <c r="IB1056" s="141"/>
      <c r="IC1056" s="141"/>
    </row>
    <row r="1057" s="138" customFormat="1" ht="15" customHeight="1" spans="1:237">
      <c r="A1057" s="149">
        <v>2150213</v>
      </c>
      <c r="B1057" s="151" t="s">
        <v>875</v>
      </c>
      <c r="C1057" s="128"/>
      <c r="D1057" s="128"/>
      <c r="E1057" s="147">
        <f t="shared" si="190"/>
        <v>0</v>
      </c>
      <c r="F1057" s="148">
        <f t="shared" si="191"/>
        <v>0</v>
      </c>
      <c r="G1057" s="128"/>
      <c r="HV1057" s="141"/>
      <c r="HW1057" s="141"/>
      <c r="HX1057" s="141"/>
      <c r="HY1057" s="141"/>
      <c r="HZ1057" s="141"/>
      <c r="IA1057" s="141"/>
      <c r="IB1057" s="141"/>
      <c r="IC1057" s="141"/>
    </row>
    <row r="1058" s="138" customFormat="1" ht="15" customHeight="1" spans="1:237">
      <c r="A1058" s="149">
        <v>2150214</v>
      </c>
      <c r="B1058" s="151" t="s">
        <v>876</v>
      </c>
      <c r="C1058" s="128"/>
      <c r="D1058" s="128"/>
      <c r="E1058" s="147">
        <f t="shared" si="190"/>
        <v>0</v>
      </c>
      <c r="F1058" s="148">
        <f t="shared" si="191"/>
        <v>0</v>
      </c>
      <c r="G1058" s="128"/>
      <c r="HV1058" s="141"/>
      <c r="HW1058" s="141"/>
      <c r="HX1058" s="141"/>
      <c r="HY1058" s="141"/>
      <c r="HZ1058" s="141"/>
      <c r="IA1058" s="141"/>
      <c r="IB1058" s="141"/>
      <c r="IC1058" s="141"/>
    </row>
    <row r="1059" s="138" customFormat="1" ht="15" customHeight="1" spans="1:237">
      <c r="A1059" s="149">
        <v>2150215</v>
      </c>
      <c r="B1059" s="151" t="s">
        <v>877</v>
      </c>
      <c r="C1059" s="128"/>
      <c r="D1059" s="128"/>
      <c r="E1059" s="147">
        <f t="shared" si="190"/>
        <v>0</v>
      </c>
      <c r="F1059" s="148">
        <f t="shared" si="191"/>
        <v>0</v>
      </c>
      <c r="G1059" s="128"/>
      <c r="HV1059" s="141"/>
      <c r="HW1059" s="141"/>
      <c r="HX1059" s="141"/>
      <c r="HY1059" s="141"/>
      <c r="HZ1059" s="141"/>
      <c r="IA1059" s="141"/>
      <c r="IB1059" s="141"/>
      <c r="IC1059" s="141"/>
    </row>
    <row r="1060" s="138" customFormat="1" ht="15" customHeight="1" spans="1:237">
      <c r="A1060" s="149">
        <v>2150299</v>
      </c>
      <c r="B1060" s="151" t="s">
        <v>878</v>
      </c>
      <c r="C1060" s="128"/>
      <c r="D1060" s="128"/>
      <c r="E1060" s="147">
        <f t="shared" si="190"/>
        <v>0</v>
      </c>
      <c r="F1060" s="148">
        <f t="shared" si="191"/>
        <v>0</v>
      </c>
      <c r="G1060" s="128"/>
      <c r="HV1060" s="141"/>
      <c r="HW1060" s="141"/>
      <c r="HX1060" s="141"/>
      <c r="HY1060" s="141"/>
      <c r="HZ1060" s="141"/>
      <c r="IA1060" s="141"/>
      <c r="IB1060" s="141"/>
      <c r="IC1060" s="141"/>
    </row>
    <row r="1061" s="138" customFormat="1" ht="15" customHeight="1" spans="1:237">
      <c r="A1061" s="149">
        <v>21503</v>
      </c>
      <c r="B1061" s="150" t="s">
        <v>879</v>
      </c>
      <c r="C1061" s="132">
        <f t="shared" ref="C1061:G1061" si="196">SUM(C1062:C1065)</f>
        <v>0</v>
      </c>
      <c r="D1061" s="132">
        <f t="shared" si="196"/>
        <v>0</v>
      </c>
      <c r="E1061" s="147">
        <f t="shared" si="190"/>
        <v>0</v>
      </c>
      <c r="F1061" s="148">
        <f t="shared" si="191"/>
        <v>0</v>
      </c>
      <c r="G1061" s="132">
        <f t="shared" si="196"/>
        <v>0</v>
      </c>
      <c r="HV1061" s="141"/>
      <c r="HW1061" s="141"/>
      <c r="HX1061" s="141"/>
      <c r="HY1061" s="141"/>
      <c r="HZ1061" s="141"/>
      <c r="IA1061" s="141"/>
      <c r="IB1061" s="141"/>
      <c r="IC1061" s="141"/>
    </row>
    <row r="1062" s="138" customFormat="1" ht="15" customHeight="1" spans="1:237">
      <c r="A1062" s="149">
        <v>2150301</v>
      </c>
      <c r="B1062" s="151" t="s">
        <v>62</v>
      </c>
      <c r="C1062" s="128"/>
      <c r="D1062" s="128"/>
      <c r="E1062" s="147">
        <f t="shared" si="190"/>
        <v>0</v>
      </c>
      <c r="F1062" s="148">
        <f t="shared" si="191"/>
        <v>0</v>
      </c>
      <c r="G1062" s="128"/>
      <c r="HV1062" s="141"/>
      <c r="HW1062" s="141"/>
      <c r="HX1062" s="141"/>
      <c r="HY1062" s="141"/>
      <c r="HZ1062" s="141"/>
      <c r="IA1062" s="141"/>
      <c r="IB1062" s="141"/>
      <c r="IC1062" s="141"/>
    </row>
    <row r="1063" s="138" customFormat="1" ht="15" customHeight="1" spans="1:237">
      <c r="A1063" s="149">
        <v>2150302</v>
      </c>
      <c r="B1063" s="151" t="s">
        <v>63</v>
      </c>
      <c r="C1063" s="128"/>
      <c r="D1063" s="128"/>
      <c r="E1063" s="147">
        <f t="shared" si="190"/>
        <v>0</v>
      </c>
      <c r="F1063" s="148">
        <f t="shared" si="191"/>
        <v>0</v>
      </c>
      <c r="G1063" s="128"/>
      <c r="HV1063" s="141"/>
      <c r="HW1063" s="141"/>
      <c r="HX1063" s="141"/>
      <c r="HY1063" s="141"/>
      <c r="HZ1063" s="141"/>
      <c r="IA1063" s="141"/>
      <c r="IB1063" s="141"/>
      <c r="IC1063" s="141"/>
    </row>
    <row r="1064" s="138" customFormat="1" ht="15" customHeight="1" spans="1:237">
      <c r="A1064" s="149">
        <v>2150303</v>
      </c>
      <c r="B1064" s="151" t="s">
        <v>64</v>
      </c>
      <c r="C1064" s="128"/>
      <c r="D1064" s="128"/>
      <c r="E1064" s="147">
        <f t="shared" si="190"/>
        <v>0</v>
      </c>
      <c r="F1064" s="148">
        <f t="shared" si="191"/>
        <v>0</v>
      </c>
      <c r="G1064" s="128"/>
      <c r="HV1064" s="141"/>
      <c r="HW1064" s="141"/>
      <c r="HX1064" s="141"/>
      <c r="HY1064" s="141"/>
      <c r="HZ1064" s="141"/>
      <c r="IA1064" s="141"/>
      <c r="IB1064" s="141"/>
      <c r="IC1064" s="141"/>
    </row>
    <row r="1065" s="138" customFormat="1" ht="15" customHeight="1" spans="1:237">
      <c r="A1065" s="149">
        <v>2150399</v>
      </c>
      <c r="B1065" s="151" t="s">
        <v>880</v>
      </c>
      <c r="C1065" s="128"/>
      <c r="D1065" s="128"/>
      <c r="E1065" s="147">
        <f t="shared" si="190"/>
        <v>0</v>
      </c>
      <c r="F1065" s="148">
        <f t="shared" si="191"/>
        <v>0</v>
      </c>
      <c r="G1065" s="128"/>
      <c r="HV1065" s="141"/>
      <c r="HW1065" s="141"/>
      <c r="HX1065" s="141"/>
      <c r="HY1065" s="141"/>
      <c r="HZ1065" s="141"/>
      <c r="IA1065" s="141"/>
      <c r="IB1065" s="141"/>
      <c r="IC1065" s="141"/>
    </row>
    <row r="1066" s="138" customFormat="1" ht="15" customHeight="1" spans="1:237">
      <c r="A1066" s="149">
        <v>21505</v>
      </c>
      <c r="B1066" s="150" t="s">
        <v>881</v>
      </c>
      <c r="C1066" s="132">
        <f t="shared" ref="C1066:G1066" si="197">SUM(C1067:C1079)</f>
        <v>197</v>
      </c>
      <c r="D1066" s="132">
        <f t="shared" si="197"/>
        <v>227</v>
      </c>
      <c r="E1066" s="147">
        <f t="shared" si="190"/>
        <v>30</v>
      </c>
      <c r="F1066" s="148">
        <f t="shared" si="191"/>
        <v>15.2284263959391</v>
      </c>
      <c r="G1066" s="132">
        <f t="shared" si="197"/>
        <v>227</v>
      </c>
      <c r="HV1066" s="141"/>
      <c r="HW1066" s="141"/>
      <c r="HX1066" s="141"/>
      <c r="HY1066" s="141"/>
      <c r="HZ1066" s="141"/>
      <c r="IA1066" s="141"/>
      <c r="IB1066" s="141"/>
      <c r="IC1066" s="141"/>
    </row>
    <row r="1067" s="138" customFormat="1" ht="15" customHeight="1" spans="1:237">
      <c r="A1067" s="149">
        <v>2150501</v>
      </c>
      <c r="B1067" s="151" t="s">
        <v>62</v>
      </c>
      <c r="C1067" s="128">
        <v>185</v>
      </c>
      <c r="D1067" s="128">
        <v>213</v>
      </c>
      <c r="E1067" s="147">
        <f t="shared" si="190"/>
        <v>28</v>
      </c>
      <c r="F1067" s="148">
        <f t="shared" si="191"/>
        <v>15.1351351351351</v>
      </c>
      <c r="G1067" s="128">
        <v>213</v>
      </c>
      <c r="HV1067" s="141"/>
      <c r="HW1067" s="141"/>
      <c r="HX1067" s="141"/>
      <c r="HY1067" s="141"/>
      <c r="HZ1067" s="141"/>
      <c r="IA1067" s="141"/>
      <c r="IB1067" s="141"/>
      <c r="IC1067" s="141"/>
    </row>
    <row r="1068" s="138" customFormat="1" ht="15" customHeight="1" spans="1:237">
      <c r="A1068" s="149">
        <v>2150502</v>
      </c>
      <c r="B1068" s="151" t="s">
        <v>63</v>
      </c>
      <c r="C1068" s="128">
        <v>12</v>
      </c>
      <c r="D1068" s="128">
        <v>14</v>
      </c>
      <c r="E1068" s="147">
        <f t="shared" si="190"/>
        <v>2</v>
      </c>
      <c r="F1068" s="148">
        <f t="shared" si="191"/>
        <v>16.6666666666667</v>
      </c>
      <c r="G1068" s="128">
        <v>14</v>
      </c>
      <c r="HV1068" s="141"/>
      <c r="HW1068" s="141"/>
      <c r="HX1068" s="141"/>
      <c r="HY1068" s="141"/>
      <c r="HZ1068" s="141"/>
      <c r="IA1068" s="141"/>
      <c r="IB1068" s="141"/>
      <c r="IC1068" s="141"/>
    </row>
    <row r="1069" s="138" customFormat="1" ht="15" customHeight="1" spans="1:237">
      <c r="A1069" s="149">
        <v>2150503</v>
      </c>
      <c r="B1069" s="151" t="s">
        <v>64</v>
      </c>
      <c r="C1069" s="128"/>
      <c r="D1069" s="128"/>
      <c r="E1069" s="147">
        <f t="shared" si="190"/>
        <v>0</v>
      </c>
      <c r="F1069" s="148">
        <f t="shared" si="191"/>
        <v>0</v>
      </c>
      <c r="G1069" s="128"/>
      <c r="HV1069" s="141"/>
      <c r="HW1069" s="141"/>
      <c r="HX1069" s="141"/>
      <c r="HY1069" s="141"/>
      <c r="HZ1069" s="141"/>
      <c r="IA1069" s="141"/>
      <c r="IB1069" s="141"/>
      <c r="IC1069" s="141"/>
    </row>
    <row r="1070" s="138" customFormat="1" ht="15" customHeight="1" spans="1:237">
      <c r="A1070" s="149">
        <v>2150505</v>
      </c>
      <c r="B1070" s="151" t="s">
        <v>882</v>
      </c>
      <c r="C1070" s="128"/>
      <c r="D1070" s="128"/>
      <c r="E1070" s="147">
        <f t="shared" si="190"/>
        <v>0</v>
      </c>
      <c r="F1070" s="148">
        <f t="shared" si="191"/>
        <v>0</v>
      </c>
      <c r="G1070" s="128"/>
      <c r="HV1070" s="141"/>
      <c r="HW1070" s="141"/>
      <c r="HX1070" s="141"/>
      <c r="HY1070" s="141"/>
      <c r="HZ1070" s="141"/>
      <c r="IA1070" s="141"/>
      <c r="IB1070" s="141"/>
      <c r="IC1070" s="141"/>
    </row>
    <row r="1071" s="138" customFormat="1" ht="15" customHeight="1" spans="1:237">
      <c r="A1071" s="149">
        <v>2150506</v>
      </c>
      <c r="B1071" s="151" t="s">
        <v>883</v>
      </c>
      <c r="C1071" s="128"/>
      <c r="D1071" s="128"/>
      <c r="E1071" s="147">
        <f t="shared" si="190"/>
        <v>0</v>
      </c>
      <c r="F1071" s="148">
        <f t="shared" si="191"/>
        <v>0</v>
      </c>
      <c r="G1071" s="128"/>
      <c r="HV1071" s="141"/>
      <c r="HW1071" s="141"/>
      <c r="HX1071" s="141"/>
      <c r="HY1071" s="141"/>
      <c r="HZ1071" s="141"/>
      <c r="IA1071" s="141"/>
      <c r="IB1071" s="141"/>
      <c r="IC1071" s="141"/>
    </row>
    <row r="1072" s="138" customFormat="1" ht="15" customHeight="1" spans="1:237">
      <c r="A1072" s="149">
        <v>2150507</v>
      </c>
      <c r="B1072" s="151" t="s">
        <v>884</v>
      </c>
      <c r="C1072" s="128"/>
      <c r="D1072" s="128"/>
      <c r="E1072" s="147">
        <f t="shared" si="190"/>
        <v>0</v>
      </c>
      <c r="F1072" s="148">
        <f t="shared" si="191"/>
        <v>0</v>
      </c>
      <c r="G1072" s="128"/>
      <c r="HV1072" s="141"/>
      <c r="HW1072" s="141"/>
      <c r="HX1072" s="141"/>
      <c r="HY1072" s="141"/>
      <c r="HZ1072" s="141"/>
      <c r="IA1072" s="141"/>
      <c r="IB1072" s="141"/>
      <c r="IC1072" s="141"/>
    </row>
    <row r="1073" s="138" customFormat="1" ht="15" customHeight="1" spans="1:237">
      <c r="A1073" s="149">
        <v>2150508</v>
      </c>
      <c r="B1073" s="151" t="s">
        <v>885</v>
      </c>
      <c r="C1073" s="128"/>
      <c r="D1073" s="128"/>
      <c r="E1073" s="147">
        <f t="shared" si="190"/>
        <v>0</v>
      </c>
      <c r="F1073" s="148">
        <f t="shared" si="191"/>
        <v>0</v>
      </c>
      <c r="G1073" s="128"/>
      <c r="HV1073" s="141"/>
      <c r="HW1073" s="141"/>
      <c r="HX1073" s="141"/>
      <c r="HY1073" s="141"/>
      <c r="HZ1073" s="141"/>
      <c r="IA1073" s="141"/>
      <c r="IB1073" s="141"/>
      <c r="IC1073" s="141"/>
    </row>
    <row r="1074" s="138" customFormat="1" ht="15" customHeight="1" spans="1:237">
      <c r="A1074" s="149">
        <v>2150509</v>
      </c>
      <c r="B1074" s="151" t="s">
        <v>886</v>
      </c>
      <c r="C1074" s="128"/>
      <c r="D1074" s="128"/>
      <c r="E1074" s="147">
        <f t="shared" si="190"/>
        <v>0</v>
      </c>
      <c r="F1074" s="148">
        <f t="shared" si="191"/>
        <v>0</v>
      </c>
      <c r="G1074" s="128"/>
      <c r="HV1074" s="141"/>
      <c r="HW1074" s="141"/>
      <c r="HX1074" s="141"/>
      <c r="HY1074" s="141"/>
      <c r="HZ1074" s="141"/>
      <c r="IA1074" s="141"/>
      <c r="IB1074" s="141"/>
      <c r="IC1074" s="141"/>
    </row>
    <row r="1075" s="138" customFormat="1" ht="15" customHeight="1" spans="1:237">
      <c r="A1075" s="149">
        <v>2150510</v>
      </c>
      <c r="B1075" s="151" t="s">
        <v>887</v>
      </c>
      <c r="C1075" s="128"/>
      <c r="D1075" s="128"/>
      <c r="E1075" s="147">
        <f t="shared" si="190"/>
        <v>0</v>
      </c>
      <c r="F1075" s="148">
        <f t="shared" si="191"/>
        <v>0</v>
      </c>
      <c r="G1075" s="128"/>
      <c r="HV1075" s="141"/>
      <c r="HW1075" s="141"/>
      <c r="HX1075" s="141"/>
      <c r="HY1075" s="141"/>
      <c r="HZ1075" s="141"/>
      <c r="IA1075" s="141"/>
      <c r="IB1075" s="141"/>
      <c r="IC1075" s="141"/>
    </row>
    <row r="1076" s="138" customFormat="1" ht="15" customHeight="1" spans="1:237">
      <c r="A1076" s="149">
        <v>2150511</v>
      </c>
      <c r="B1076" s="151" t="s">
        <v>888</v>
      </c>
      <c r="C1076" s="128"/>
      <c r="D1076" s="128"/>
      <c r="E1076" s="147">
        <f t="shared" si="190"/>
        <v>0</v>
      </c>
      <c r="F1076" s="148">
        <f t="shared" si="191"/>
        <v>0</v>
      </c>
      <c r="G1076" s="128"/>
      <c r="HV1076" s="141"/>
      <c r="HW1076" s="141"/>
      <c r="HX1076" s="141"/>
      <c r="HY1076" s="141"/>
      <c r="HZ1076" s="141"/>
      <c r="IA1076" s="141"/>
      <c r="IB1076" s="141"/>
      <c r="IC1076" s="141"/>
    </row>
    <row r="1077" s="138" customFormat="1" ht="15" customHeight="1" spans="1:237">
      <c r="A1077" s="149">
        <v>2150513</v>
      </c>
      <c r="B1077" s="151" t="s">
        <v>833</v>
      </c>
      <c r="C1077" s="128"/>
      <c r="D1077" s="128"/>
      <c r="E1077" s="147">
        <f t="shared" si="190"/>
        <v>0</v>
      </c>
      <c r="F1077" s="148">
        <f t="shared" si="191"/>
        <v>0</v>
      </c>
      <c r="G1077" s="128"/>
      <c r="HV1077" s="141"/>
      <c r="HW1077" s="141"/>
      <c r="HX1077" s="141"/>
      <c r="HY1077" s="141"/>
      <c r="HZ1077" s="141"/>
      <c r="IA1077" s="141"/>
      <c r="IB1077" s="141"/>
      <c r="IC1077" s="141"/>
    </row>
    <row r="1078" s="138" customFormat="1" ht="15" customHeight="1" spans="1:237">
      <c r="A1078" s="149">
        <v>2150515</v>
      </c>
      <c r="B1078" s="151" t="s">
        <v>889</v>
      </c>
      <c r="C1078" s="128"/>
      <c r="D1078" s="128"/>
      <c r="E1078" s="147">
        <f t="shared" si="190"/>
        <v>0</v>
      </c>
      <c r="F1078" s="148">
        <f t="shared" si="191"/>
        <v>0</v>
      </c>
      <c r="G1078" s="128"/>
      <c r="HV1078" s="141"/>
      <c r="HW1078" s="141"/>
      <c r="HX1078" s="141"/>
      <c r="HY1078" s="141"/>
      <c r="HZ1078" s="141"/>
      <c r="IA1078" s="141"/>
      <c r="IB1078" s="141"/>
      <c r="IC1078" s="141"/>
    </row>
    <row r="1079" s="138" customFormat="1" ht="15" customHeight="1" spans="1:237">
      <c r="A1079" s="149">
        <v>2150599</v>
      </c>
      <c r="B1079" s="151" t="s">
        <v>890</v>
      </c>
      <c r="C1079" s="128"/>
      <c r="D1079" s="128"/>
      <c r="E1079" s="147">
        <f t="shared" si="190"/>
        <v>0</v>
      </c>
      <c r="F1079" s="148">
        <f t="shared" si="191"/>
        <v>0</v>
      </c>
      <c r="G1079" s="128"/>
      <c r="HV1079" s="141"/>
      <c r="HW1079" s="141"/>
      <c r="HX1079" s="141"/>
      <c r="HY1079" s="141"/>
      <c r="HZ1079" s="141"/>
      <c r="IA1079" s="141"/>
      <c r="IB1079" s="141"/>
      <c r="IC1079" s="141"/>
    </row>
    <row r="1080" s="138" customFormat="1" ht="15" customHeight="1" spans="1:237">
      <c r="A1080" s="149">
        <v>21507</v>
      </c>
      <c r="B1080" s="150" t="s">
        <v>891</v>
      </c>
      <c r="C1080" s="132">
        <f t="shared" ref="C1080:G1080" si="198">SUM(C1081:C1086)</f>
        <v>11</v>
      </c>
      <c r="D1080" s="132">
        <f t="shared" si="198"/>
        <v>59</v>
      </c>
      <c r="E1080" s="147">
        <f t="shared" si="190"/>
        <v>48</v>
      </c>
      <c r="F1080" s="148">
        <f t="shared" si="191"/>
        <v>436.363636363636</v>
      </c>
      <c r="G1080" s="132">
        <f t="shared" si="198"/>
        <v>59</v>
      </c>
      <c r="HV1080" s="141"/>
      <c r="HW1080" s="141"/>
      <c r="HX1080" s="141"/>
      <c r="HY1080" s="141"/>
      <c r="HZ1080" s="141"/>
      <c r="IA1080" s="141"/>
      <c r="IB1080" s="141"/>
      <c r="IC1080" s="141"/>
    </row>
    <row r="1081" s="138" customFormat="1" ht="15" customHeight="1" spans="1:237">
      <c r="A1081" s="149">
        <v>2150701</v>
      </c>
      <c r="B1081" s="151" t="s">
        <v>62</v>
      </c>
      <c r="C1081" s="128"/>
      <c r="D1081" s="128"/>
      <c r="E1081" s="147">
        <f t="shared" si="190"/>
        <v>0</v>
      </c>
      <c r="F1081" s="148">
        <f t="shared" si="191"/>
        <v>0</v>
      </c>
      <c r="G1081" s="128"/>
      <c r="HV1081" s="141"/>
      <c r="HW1081" s="141"/>
      <c r="HX1081" s="141"/>
      <c r="HY1081" s="141"/>
      <c r="HZ1081" s="141"/>
      <c r="IA1081" s="141"/>
      <c r="IB1081" s="141"/>
      <c r="IC1081" s="141"/>
    </row>
    <row r="1082" s="138" customFormat="1" ht="15" customHeight="1" spans="1:237">
      <c r="A1082" s="149">
        <v>2150702</v>
      </c>
      <c r="B1082" s="151" t="s">
        <v>63</v>
      </c>
      <c r="C1082" s="128"/>
      <c r="D1082" s="128"/>
      <c r="E1082" s="147">
        <f t="shared" si="190"/>
        <v>0</v>
      </c>
      <c r="F1082" s="148">
        <f t="shared" si="191"/>
        <v>0</v>
      </c>
      <c r="G1082" s="128"/>
      <c r="HV1082" s="141"/>
      <c r="HW1082" s="141"/>
      <c r="HX1082" s="141"/>
      <c r="HY1082" s="141"/>
      <c r="HZ1082" s="141"/>
      <c r="IA1082" s="141"/>
      <c r="IB1082" s="141"/>
      <c r="IC1082" s="141"/>
    </row>
    <row r="1083" s="138" customFormat="1" ht="15" customHeight="1" spans="1:237">
      <c r="A1083" s="149">
        <v>2150703</v>
      </c>
      <c r="B1083" s="151" t="s">
        <v>64</v>
      </c>
      <c r="C1083" s="128"/>
      <c r="D1083" s="128"/>
      <c r="E1083" s="147">
        <f t="shared" si="190"/>
        <v>0</v>
      </c>
      <c r="F1083" s="148">
        <f t="shared" si="191"/>
        <v>0</v>
      </c>
      <c r="G1083" s="128"/>
      <c r="HV1083" s="141"/>
      <c r="HW1083" s="141"/>
      <c r="HX1083" s="141"/>
      <c r="HY1083" s="141"/>
      <c r="HZ1083" s="141"/>
      <c r="IA1083" s="141"/>
      <c r="IB1083" s="141"/>
      <c r="IC1083" s="141"/>
    </row>
    <row r="1084" s="138" customFormat="1" ht="15" customHeight="1" spans="1:237">
      <c r="A1084" s="149">
        <v>2150704</v>
      </c>
      <c r="B1084" s="151" t="s">
        <v>892</v>
      </c>
      <c r="C1084" s="128"/>
      <c r="D1084" s="128"/>
      <c r="E1084" s="147">
        <f t="shared" si="190"/>
        <v>0</v>
      </c>
      <c r="F1084" s="148">
        <f t="shared" si="191"/>
        <v>0</v>
      </c>
      <c r="G1084" s="128"/>
      <c r="HV1084" s="141"/>
      <c r="HW1084" s="141"/>
      <c r="HX1084" s="141"/>
      <c r="HY1084" s="141"/>
      <c r="HZ1084" s="141"/>
      <c r="IA1084" s="141"/>
      <c r="IB1084" s="141"/>
      <c r="IC1084" s="141"/>
    </row>
    <row r="1085" s="138" customFormat="1" ht="15" customHeight="1" spans="1:237">
      <c r="A1085" s="149">
        <v>2150705</v>
      </c>
      <c r="B1085" s="151" t="s">
        <v>893</v>
      </c>
      <c r="C1085" s="128"/>
      <c r="D1085" s="128"/>
      <c r="E1085" s="147">
        <f t="shared" si="190"/>
        <v>0</v>
      </c>
      <c r="F1085" s="148">
        <f t="shared" si="191"/>
        <v>0</v>
      </c>
      <c r="G1085" s="128"/>
      <c r="HV1085" s="141"/>
      <c r="HW1085" s="141"/>
      <c r="HX1085" s="141"/>
      <c r="HY1085" s="141"/>
      <c r="HZ1085" s="141"/>
      <c r="IA1085" s="141"/>
      <c r="IB1085" s="141"/>
      <c r="IC1085" s="141"/>
    </row>
    <row r="1086" s="138" customFormat="1" ht="15" customHeight="1" spans="1:237">
      <c r="A1086" s="149">
        <v>2150799</v>
      </c>
      <c r="B1086" s="151" t="s">
        <v>894</v>
      </c>
      <c r="C1086" s="128">
        <v>11</v>
      </c>
      <c r="D1086" s="128">
        <v>59</v>
      </c>
      <c r="E1086" s="147">
        <f t="shared" si="190"/>
        <v>48</v>
      </c>
      <c r="F1086" s="148">
        <f t="shared" si="191"/>
        <v>436.363636363636</v>
      </c>
      <c r="G1086" s="128">
        <v>59</v>
      </c>
      <c r="HV1086" s="141"/>
      <c r="HW1086" s="141"/>
      <c r="HX1086" s="141"/>
      <c r="HY1086" s="141"/>
      <c r="HZ1086" s="141"/>
      <c r="IA1086" s="141"/>
      <c r="IB1086" s="141"/>
      <c r="IC1086" s="141"/>
    </row>
    <row r="1087" s="138" customFormat="1" ht="15" customHeight="1" spans="1:237">
      <c r="A1087" s="149">
        <v>21508</v>
      </c>
      <c r="B1087" s="150" t="s">
        <v>895</v>
      </c>
      <c r="C1087" s="132">
        <f t="shared" ref="C1087:G1087" si="199">SUM(C1088:C1093)</f>
        <v>5010</v>
      </c>
      <c r="D1087" s="132">
        <f t="shared" si="199"/>
        <v>5000</v>
      </c>
      <c r="E1087" s="147">
        <f t="shared" si="190"/>
        <v>-10</v>
      </c>
      <c r="F1087" s="148">
        <f t="shared" si="191"/>
        <v>-0.199600798403194</v>
      </c>
      <c r="G1087" s="132">
        <f t="shared" si="199"/>
        <v>5000</v>
      </c>
      <c r="HV1087" s="141"/>
      <c r="HW1087" s="141"/>
      <c r="HX1087" s="141"/>
      <c r="HY1087" s="141"/>
      <c r="HZ1087" s="141"/>
      <c r="IA1087" s="141"/>
      <c r="IB1087" s="141"/>
      <c r="IC1087" s="141"/>
    </row>
    <row r="1088" s="138" customFormat="1" ht="15" customHeight="1" spans="1:237">
      <c r="A1088" s="149">
        <v>2150801</v>
      </c>
      <c r="B1088" s="151" t="s">
        <v>62</v>
      </c>
      <c r="C1088" s="128"/>
      <c r="D1088" s="128"/>
      <c r="E1088" s="147">
        <f t="shared" si="190"/>
        <v>0</v>
      </c>
      <c r="F1088" s="148">
        <f t="shared" si="191"/>
        <v>0</v>
      </c>
      <c r="G1088" s="128"/>
      <c r="HV1088" s="141"/>
      <c r="HW1088" s="141"/>
      <c r="HX1088" s="141"/>
      <c r="HY1088" s="141"/>
      <c r="HZ1088" s="141"/>
      <c r="IA1088" s="141"/>
      <c r="IB1088" s="141"/>
      <c r="IC1088" s="141"/>
    </row>
    <row r="1089" s="138" customFormat="1" ht="15" customHeight="1" spans="1:237">
      <c r="A1089" s="149">
        <v>2150802</v>
      </c>
      <c r="B1089" s="151" t="s">
        <v>63</v>
      </c>
      <c r="C1089" s="128"/>
      <c r="D1089" s="128"/>
      <c r="E1089" s="147">
        <f t="shared" si="190"/>
        <v>0</v>
      </c>
      <c r="F1089" s="148">
        <f t="shared" si="191"/>
        <v>0</v>
      </c>
      <c r="G1089" s="128"/>
      <c r="HV1089" s="141"/>
      <c r="HW1089" s="141"/>
      <c r="HX1089" s="141"/>
      <c r="HY1089" s="141"/>
      <c r="HZ1089" s="141"/>
      <c r="IA1089" s="141"/>
      <c r="IB1089" s="141"/>
      <c r="IC1089" s="141"/>
    </row>
    <row r="1090" s="138" customFormat="1" ht="15" customHeight="1" spans="1:237">
      <c r="A1090" s="149">
        <v>2150803</v>
      </c>
      <c r="B1090" s="151" t="s">
        <v>64</v>
      </c>
      <c r="C1090" s="128"/>
      <c r="D1090" s="128"/>
      <c r="E1090" s="147">
        <f t="shared" si="190"/>
        <v>0</v>
      </c>
      <c r="F1090" s="148">
        <f t="shared" si="191"/>
        <v>0</v>
      </c>
      <c r="G1090" s="128"/>
      <c r="HV1090" s="141"/>
      <c r="HW1090" s="141"/>
      <c r="HX1090" s="141"/>
      <c r="HY1090" s="141"/>
      <c r="HZ1090" s="141"/>
      <c r="IA1090" s="141"/>
      <c r="IB1090" s="141"/>
      <c r="IC1090" s="141"/>
    </row>
    <row r="1091" s="138" customFormat="1" ht="15" customHeight="1" spans="1:237">
      <c r="A1091" s="149">
        <v>2150804</v>
      </c>
      <c r="B1091" s="151" t="s">
        <v>896</v>
      </c>
      <c r="C1091" s="128"/>
      <c r="D1091" s="128"/>
      <c r="E1091" s="147">
        <f t="shared" si="190"/>
        <v>0</v>
      </c>
      <c r="F1091" s="148">
        <f t="shared" si="191"/>
        <v>0</v>
      </c>
      <c r="G1091" s="128"/>
      <c r="HV1091" s="141"/>
      <c r="HW1091" s="141"/>
      <c r="HX1091" s="141"/>
      <c r="HY1091" s="141"/>
      <c r="HZ1091" s="141"/>
      <c r="IA1091" s="141"/>
      <c r="IB1091" s="141"/>
      <c r="IC1091" s="141"/>
    </row>
    <row r="1092" s="138" customFormat="1" ht="15" customHeight="1" spans="1:237">
      <c r="A1092" s="149">
        <v>2150805</v>
      </c>
      <c r="B1092" s="151" t="s">
        <v>897</v>
      </c>
      <c r="C1092" s="128">
        <v>5000</v>
      </c>
      <c r="D1092" s="128">
        <v>5000</v>
      </c>
      <c r="E1092" s="147">
        <f t="shared" si="190"/>
        <v>0</v>
      </c>
      <c r="F1092" s="148">
        <f t="shared" si="191"/>
        <v>0</v>
      </c>
      <c r="G1092" s="128">
        <v>5000</v>
      </c>
      <c r="HV1092" s="141"/>
      <c r="HW1092" s="141"/>
      <c r="HX1092" s="141"/>
      <c r="HY1092" s="141"/>
      <c r="HZ1092" s="141"/>
      <c r="IA1092" s="141"/>
      <c r="IB1092" s="141"/>
      <c r="IC1092" s="141"/>
    </row>
    <row r="1093" s="138" customFormat="1" ht="15" customHeight="1" spans="1:237">
      <c r="A1093" s="149">
        <v>2150899</v>
      </c>
      <c r="B1093" s="151" t="s">
        <v>898</v>
      </c>
      <c r="C1093" s="128">
        <v>10</v>
      </c>
      <c r="D1093" s="128"/>
      <c r="E1093" s="147">
        <f t="shared" ref="E1093:E1156" si="200">D1093-C1093</f>
        <v>-10</v>
      </c>
      <c r="F1093" s="148">
        <f t="shared" ref="F1093:F1156" si="201">IF(C1093=0,,E1093/C1093*100)</f>
        <v>-100</v>
      </c>
      <c r="G1093" s="128"/>
      <c r="HV1093" s="141"/>
      <c r="HW1093" s="141"/>
      <c r="HX1093" s="141"/>
      <c r="HY1093" s="141"/>
      <c r="HZ1093" s="141"/>
      <c r="IA1093" s="141"/>
      <c r="IB1093" s="141"/>
      <c r="IC1093" s="141"/>
    </row>
    <row r="1094" s="138" customFormat="1" ht="15" customHeight="1" spans="1:237">
      <c r="A1094" s="149">
        <v>21599</v>
      </c>
      <c r="B1094" s="150" t="s">
        <v>899</v>
      </c>
      <c r="C1094" s="132">
        <f t="shared" ref="C1094:G1094" si="202">SUM(C1095:C1099)</f>
        <v>0</v>
      </c>
      <c r="D1094" s="132">
        <f t="shared" si="202"/>
        <v>0</v>
      </c>
      <c r="E1094" s="147">
        <f t="shared" si="200"/>
        <v>0</v>
      </c>
      <c r="F1094" s="148">
        <f t="shared" si="201"/>
        <v>0</v>
      </c>
      <c r="G1094" s="132">
        <f t="shared" si="202"/>
        <v>0</v>
      </c>
      <c r="HV1094" s="141"/>
      <c r="HW1094" s="141"/>
      <c r="HX1094" s="141"/>
      <c r="HY1094" s="141"/>
      <c r="HZ1094" s="141"/>
      <c r="IA1094" s="141"/>
      <c r="IB1094" s="141"/>
      <c r="IC1094" s="141"/>
    </row>
    <row r="1095" s="138" customFormat="1" ht="15" customHeight="1" spans="1:237">
      <c r="A1095" s="149">
        <v>2159901</v>
      </c>
      <c r="B1095" s="151" t="s">
        <v>900</v>
      </c>
      <c r="C1095" s="128"/>
      <c r="D1095" s="128"/>
      <c r="E1095" s="147">
        <f t="shared" si="200"/>
        <v>0</v>
      </c>
      <c r="F1095" s="148">
        <f t="shared" si="201"/>
        <v>0</v>
      </c>
      <c r="G1095" s="128"/>
      <c r="HV1095" s="141"/>
      <c r="HW1095" s="141"/>
      <c r="HX1095" s="141"/>
      <c r="HY1095" s="141"/>
      <c r="HZ1095" s="141"/>
      <c r="IA1095" s="141"/>
      <c r="IB1095" s="141"/>
      <c r="IC1095" s="141"/>
    </row>
    <row r="1096" s="138" customFormat="1" ht="15" customHeight="1" spans="1:237">
      <c r="A1096" s="149">
        <v>2159904</v>
      </c>
      <c r="B1096" s="151" t="s">
        <v>901</v>
      </c>
      <c r="C1096" s="128"/>
      <c r="D1096" s="128"/>
      <c r="E1096" s="147">
        <f t="shared" si="200"/>
        <v>0</v>
      </c>
      <c r="F1096" s="148">
        <f t="shared" si="201"/>
        <v>0</v>
      </c>
      <c r="G1096" s="128"/>
      <c r="HV1096" s="141"/>
      <c r="HW1096" s="141"/>
      <c r="HX1096" s="141"/>
      <c r="HY1096" s="141"/>
      <c r="HZ1096" s="141"/>
      <c r="IA1096" s="141"/>
      <c r="IB1096" s="141"/>
      <c r="IC1096" s="141"/>
    </row>
    <row r="1097" s="138" customFormat="1" ht="15" customHeight="1" spans="1:237">
      <c r="A1097" s="149">
        <v>2159905</v>
      </c>
      <c r="B1097" s="151" t="s">
        <v>902</v>
      </c>
      <c r="C1097" s="128"/>
      <c r="D1097" s="128"/>
      <c r="E1097" s="147">
        <f t="shared" si="200"/>
        <v>0</v>
      </c>
      <c r="F1097" s="148">
        <f t="shared" si="201"/>
        <v>0</v>
      </c>
      <c r="G1097" s="128"/>
      <c r="HV1097" s="141"/>
      <c r="HW1097" s="141"/>
      <c r="HX1097" s="141"/>
      <c r="HY1097" s="141"/>
      <c r="HZ1097" s="141"/>
      <c r="IA1097" s="141"/>
      <c r="IB1097" s="141"/>
      <c r="IC1097" s="141"/>
    </row>
    <row r="1098" s="138" customFormat="1" ht="15" customHeight="1" spans="1:237">
      <c r="A1098" s="149">
        <v>2159906</v>
      </c>
      <c r="B1098" s="151" t="s">
        <v>903</v>
      </c>
      <c r="C1098" s="128"/>
      <c r="D1098" s="128"/>
      <c r="E1098" s="147">
        <f t="shared" si="200"/>
        <v>0</v>
      </c>
      <c r="F1098" s="148">
        <f t="shared" si="201"/>
        <v>0</v>
      </c>
      <c r="G1098" s="128"/>
      <c r="HV1098" s="141"/>
      <c r="HW1098" s="141"/>
      <c r="HX1098" s="141"/>
      <c r="HY1098" s="141"/>
      <c r="HZ1098" s="141"/>
      <c r="IA1098" s="141"/>
      <c r="IB1098" s="141"/>
      <c r="IC1098" s="141"/>
    </row>
    <row r="1099" s="138" customFormat="1" ht="15" customHeight="1" spans="1:237">
      <c r="A1099" s="149">
        <v>2159999</v>
      </c>
      <c r="B1099" s="151" t="s">
        <v>904</v>
      </c>
      <c r="C1099" s="128"/>
      <c r="D1099" s="128"/>
      <c r="E1099" s="147">
        <f t="shared" si="200"/>
        <v>0</v>
      </c>
      <c r="F1099" s="148">
        <f t="shared" si="201"/>
        <v>0</v>
      </c>
      <c r="G1099" s="128"/>
      <c r="HV1099" s="141"/>
      <c r="HW1099" s="141"/>
      <c r="HX1099" s="141"/>
      <c r="HY1099" s="141"/>
      <c r="HZ1099" s="141"/>
      <c r="IA1099" s="141"/>
      <c r="IB1099" s="141"/>
      <c r="IC1099" s="141"/>
    </row>
    <row r="1100" s="138" customFormat="1" ht="15" customHeight="1" spans="1:237">
      <c r="A1100" s="149">
        <v>216</v>
      </c>
      <c r="B1100" s="150" t="s">
        <v>905</v>
      </c>
      <c r="C1100" s="132">
        <f t="shared" ref="C1100:G1100" si="203">C1101+C1111+C1117</f>
        <v>147</v>
      </c>
      <c r="D1100" s="132">
        <f t="shared" si="203"/>
        <v>127</v>
      </c>
      <c r="E1100" s="147">
        <f t="shared" si="200"/>
        <v>-20</v>
      </c>
      <c r="F1100" s="148">
        <f t="shared" si="201"/>
        <v>-13.6054421768707</v>
      </c>
      <c r="G1100" s="132">
        <f t="shared" si="203"/>
        <v>127</v>
      </c>
      <c r="HV1100" s="141"/>
      <c r="HW1100" s="141"/>
      <c r="HX1100" s="141"/>
      <c r="HY1100" s="141"/>
      <c r="HZ1100" s="141"/>
      <c r="IA1100" s="141"/>
      <c r="IB1100" s="141"/>
      <c r="IC1100" s="141"/>
    </row>
    <row r="1101" s="138" customFormat="1" ht="15" customHeight="1" spans="1:237">
      <c r="A1101" s="149">
        <v>21602</v>
      </c>
      <c r="B1101" s="150" t="s">
        <v>906</v>
      </c>
      <c r="C1101" s="132">
        <f t="shared" ref="C1101:G1101" si="204">SUM(C1102:C1110)</f>
        <v>147</v>
      </c>
      <c r="D1101" s="132">
        <f t="shared" si="204"/>
        <v>127</v>
      </c>
      <c r="E1101" s="147">
        <f t="shared" si="200"/>
        <v>-20</v>
      </c>
      <c r="F1101" s="148">
        <f t="shared" si="201"/>
        <v>-13.6054421768707</v>
      </c>
      <c r="G1101" s="132">
        <f t="shared" si="204"/>
        <v>127</v>
      </c>
      <c r="HV1101" s="141"/>
      <c r="HW1101" s="141"/>
      <c r="HX1101" s="141"/>
      <c r="HY1101" s="141"/>
      <c r="HZ1101" s="141"/>
      <c r="IA1101" s="141"/>
      <c r="IB1101" s="141"/>
      <c r="IC1101" s="141"/>
    </row>
    <row r="1102" s="138" customFormat="1" ht="15" customHeight="1" spans="1:237">
      <c r="A1102" s="149">
        <v>2160201</v>
      </c>
      <c r="B1102" s="151" t="s">
        <v>62</v>
      </c>
      <c r="C1102" s="128">
        <v>147</v>
      </c>
      <c r="D1102" s="128">
        <v>127</v>
      </c>
      <c r="E1102" s="147">
        <f t="shared" si="200"/>
        <v>-20</v>
      </c>
      <c r="F1102" s="148">
        <f t="shared" si="201"/>
        <v>-13.6054421768707</v>
      </c>
      <c r="G1102" s="128">
        <v>127</v>
      </c>
      <c r="HV1102" s="141"/>
      <c r="HW1102" s="141"/>
      <c r="HX1102" s="141"/>
      <c r="HY1102" s="141"/>
      <c r="HZ1102" s="141"/>
      <c r="IA1102" s="141"/>
      <c r="IB1102" s="141"/>
      <c r="IC1102" s="141"/>
    </row>
    <row r="1103" s="138" customFormat="1" ht="15" customHeight="1" spans="1:237">
      <c r="A1103" s="149">
        <v>2160202</v>
      </c>
      <c r="B1103" s="151" t="s">
        <v>63</v>
      </c>
      <c r="C1103" s="128"/>
      <c r="D1103" s="128"/>
      <c r="E1103" s="147">
        <f t="shared" si="200"/>
        <v>0</v>
      </c>
      <c r="F1103" s="148">
        <f t="shared" si="201"/>
        <v>0</v>
      </c>
      <c r="G1103" s="128"/>
      <c r="HV1103" s="141"/>
      <c r="HW1103" s="141"/>
      <c r="HX1103" s="141"/>
      <c r="HY1103" s="141"/>
      <c r="HZ1103" s="141"/>
      <c r="IA1103" s="141"/>
      <c r="IB1103" s="141"/>
      <c r="IC1103" s="141"/>
    </row>
    <row r="1104" s="138" customFormat="1" ht="15" customHeight="1" spans="1:237">
      <c r="A1104" s="149">
        <v>2160203</v>
      </c>
      <c r="B1104" s="151" t="s">
        <v>64</v>
      </c>
      <c r="C1104" s="128"/>
      <c r="D1104" s="128"/>
      <c r="E1104" s="147">
        <f t="shared" si="200"/>
        <v>0</v>
      </c>
      <c r="F1104" s="148">
        <f t="shared" si="201"/>
        <v>0</v>
      </c>
      <c r="G1104" s="128"/>
      <c r="HV1104" s="141"/>
      <c r="HW1104" s="141"/>
      <c r="HX1104" s="141"/>
      <c r="HY1104" s="141"/>
      <c r="HZ1104" s="141"/>
      <c r="IA1104" s="141"/>
      <c r="IB1104" s="141"/>
      <c r="IC1104" s="141"/>
    </row>
    <row r="1105" s="138" customFormat="1" ht="15" customHeight="1" spans="1:237">
      <c r="A1105" s="149">
        <v>2160216</v>
      </c>
      <c r="B1105" s="151" t="s">
        <v>907</v>
      </c>
      <c r="C1105" s="128"/>
      <c r="D1105" s="128"/>
      <c r="E1105" s="147">
        <f t="shared" si="200"/>
        <v>0</v>
      </c>
      <c r="F1105" s="148">
        <f t="shared" si="201"/>
        <v>0</v>
      </c>
      <c r="G1105" s="128"/>
      <c r="HV1105" s="141"/>
      <c r="HW1105" s="141"/>
      <c r="HX1105" s="141"/>
      <c r="HY1105" s="141"/>
      <c r="HZ1105" s="141"/>
      <c r="IA1105" s="141"/>
      <c r="IB1105" s="141"/>
      <c r="IC1105" s="141"/>
    </row>
    <row r="1106" s="138" customFormat="1" ht="15" customHeight="1" spans="1:237">
      <c r="A1106" s="149">
        <v>2160217</v>
      </c>
      <c r="B1106" s="151" t="s">
        <v>908</v>
      </c>
      <c r="C1106" s="128"/>
      <c r="D1106" s="128"/>
      <c r="E1106" s="147">
        <f t="shared" si="200"/>
        <v>0</v>
      </c>
      <c r="F1106" s="148">
        <f t="shared" si="201"/>
        <v>0</v>
      </c>
      <c r="G1106" s="128"/>
      <c r="HV1106" s="141"/>
      <c r="HW1106" s="141"/>
      <c r="HX1106" s="141"/>
      <c r="HY1106" s="141"/>
      <c r="HZ1106" s="141"/>
      <c r="IA1106" s="141"/>
      <c r="IB1106" s="141"/>
      <c r="IC1106" s="141"/>
    </row>
    <row r="1107" s="138" customFormat="1" ht="15" customHeight="1" spans="1:237">
      <c r="A1107" s="149">
        <v>2160218</v>
      </c>
      <c r="B1107" s="151" t="s">
        <v>909</v>
      </c>
      <c r="C1107" s="128"/>
      <c r="D1107" s="128"/>
      <c r="E1107" s="147">
        <f t="shared" si="200"/>
        <v>0</v>
      </c>
      <c r="F1107" s="148">
        <f t="shared" si="201"/>
        <v>0</v>
      </c>
      <c r="G1107" s="128"/>
      <c r="HV1107" s="141"/>
      <c r="HW1107" s="141"/>
      <c r="HX1107" s="141"/>
      <c r="HY1107" s="141"/>
      <c r="HZ1107" s="141"/>
      <c r="IA1107" s="141"/>
      <c r="IB1107" s="141"/>
      <c r="IC1107" s="141"/>
    </row>
    <row r="1108" s="138" customFormat="1" ht="15" customHeight="1" spans="1:237">
      <c r="A1108" s="149">
        <v>2160219</v>
      </c>
      <c r="B1108" s="151" t="s">
        <v>910</v>
      </c>
      <c r="C1108" s="128"/>
      <c r="D1108" s="128"/>
      <c r="E1108" s="147">
        <f t="shared" si="200"/>
        <v>0</v>
      </c>
      <c r="F1108" s="148">
        <f t="shared" si="201"/>
        <v>0</v>
      </c>
      <c r="G1108" s="128"/>
      <c r="HV1108" s="141"/>
      <c r="HW1108" s="141"/>
      <c r="HX1108" s="141"/>
      <c r="HY1108" s="141"/>
      <c r="HZ1108" s="141"/>
      <c r="IA1108" s="141"/>
      <c r="IB1108" s="141"/>
      <c r="IC1108" s="141"/>
    </row>
    <row r="1109" s="138" customFormat="1" ht="15" customHeight="1" spans="1:237">
      <c r="A1109" s="149">
        <v>2160250</v>
      </c>
      <c r="B1109" s="151" t="s">
        <v>71</v>
      </c>
      <c r="C1109" s="128"/>
      <c r="D1109" s="128"/>
      <c r="E1109" s="147">
        <f t="shared" si="200"/>
        <v>0</v>
      </c>
      <c r="F1109" s="148">
        <f t="shared" si="201"/>
        <v>0</v>
      </c>
      <c r="G1109" s="128"/>
      <c r="HV1109" s="141"/>
      <c r="HW1109" s="141"/>
      <c r="HX1109" s="141"/>
      <c r="HY1109" s="141"/>
      <c r="HZ1109" s="141"/>
      <c r="IA1109" s="141"/>
      <c r="IB1109" s="141"/>
      <c r="IC1109" s="141"/>
    </row>
    <row r="1110" s="138" customFormat="1" ht="15" customHeight="1" spans="1:237">
      <c r="A1110" s="149">
        <v>2160299</v>
      </c>
      <c r="B1110" s="151" t="s">
        <v>911</v>
      </c>
      <c r="C1110" s="128"/>
      <c r="D1110" s="128"/>
      <c r="E1110" s="147">
        <f t="shared" si="200"/>
        <v>0</v>
      </c>
      <c r="F1110" s="148">
        <f t="shared" si="201"/>
        <v>0</v>
      </c>
      <c r="G1110" s="128"/>
      <c r="HV1110" s="141"/>
      <c r="HW1110" s="141"/>
      <c r="HX1110" s="141"/>
      <c r="HY1110" s="141"/>
      <c r="HZ1110" s="141"/>
      <c r="IA1110" s="141"/>
      <c r="IB1110" s="141"/>
      <c r="IC1110" s="141"/>
    </row>
    <row r="1111" s="138" customFormat="1" ht="15" customHeight="1" spans="1:237">
      <c r="A1111" s="149">
        <v>21606</v>
      </c>
      <c r="B1111" s="150" t="s">
        <v>912</v>
      </c>
      <c r="C1111" s="132">
        <f t="shared" ref="C1111:G1111" si="205">SUM(C1112:C1116)</f>
        <v>0</v>
      </c>
      <c r="D1111" s="132">
        <f t="shared" si="205"/>
        <v>0</v>
      </c>
      <c r="E1111" s="147">
        <f t="shared" si="200"/>
        <v>0</v>
      </c>
      <c r="F1111" s="148">
        <f t="shared" si="201"/>
        <v>0</v>
      </c>
      <c r="G1111" s="132">
        <f t="shared" si="205"/>
        <v>0</v>
      </c>
      <c r="HV1111" s="141"/>
      <c r="HW1111" s="141"/>
      <c r="HX1111" s="141"/>
      <c r="HY1111" s="141"/>
      <c r="HZ1111" s="141"/>
      <c r="IA1111" s="141"/>
      <c r="IB1111" s="141"/>
      <c r="IC1111" s="141"/>
    </row>
    <row r="1112" s="138" customFormat="1" ht="15" customHeight="1" spans="1:237">
      <c r="A1112" s="149">
        <v>2160601</v>
      </c>
      <c r="B1112" s="151" t="s">
        <v>62</v>
      </c>
      <c r="C1112" s="128"/>
      <c r="D1112" s="128"/>
      <c r="E1112" s="147">
        <f t="shared" si="200"/>
        <v>0</v>
      </c>
      <c r="F1112" s="148">
        <f t="shared" si="201"/>
        <v>0</v>
      </c>
      <c r="G1112" s="128"/>
      <c r="HV1112" s="141"/>
      <c r="HW1112" s="141"/>
      <c r="HX1112" s="141"/>
      <c r="HY1112" s="141"/>
      <c r="HZ1112" s="141"/>
      <c r="IA1112" s="141"/>
      <c r="IB1112" s="141"/>
      <c r="IC1112" s="141"/>
    </row>
    <row r="1113" s="138" customFormat="1" ht="15" customHeight="1" spans="1:237">
      <c r="A1113" s="149">
        <v>2160602</v>
      </c>
      <c r="B1113" s="151" t="s">
        <v>63</v>
      </c>
      <c r="C1113" s="128"/>
      <c r="D1113" s="128"/>
      <c r="E1113" s="147">
        <f t="shared" si="200"/>
        <v>0</v>
      </c>
      <c r="F1113" s="148">
        <f t="shared" si="201"/>
        <v>0</v>
      </c>
      <c r="G1113" s="128"/>
      <c r="HV1113" s="141"/>
      <c r="HW1113" s="141"/>
      <c r="HX1113" s="141"/>
      <c r="HY1113" s="141"/>
      <c r="HZ1113" s="141"/>
      <c r="IA1113" s="141"/>
      <c r="IB1113" s="141"/>
      <c r="IC1113" s="141"/>
    </row>
    <row r="1114" s="138" customFormat="1" ht="15" customHeight="1" spans="1:237">
      <c r="A1114" s="149">
        <v>2160603</v>
      </c>
      <c r="B1114" s="151" t="s">
        <v>64</v>
      </c>
      <c r="C1114" s="128"/>
      <c r="D1114" s="128"/>
      <c r="E1114" s="147">
        <f t="shared" si="200"/>
        <v>0</v>
      </c>
      <c r="F1114" s="148">
        <f t="shared" si="201"/>
        <v>0</v>
      </c>
      <c r="G1114" s="128"/>
      <c r="HV1114" s="141"/>
      <c r="HW1114" s="141"/>
      <c r="HX1114" s="141"/>
      <c r="HY1114" s="141"/>
      <c r="HZ1114" s="141"/>
      <c r="IA1114" s="141"/>
      <c r="IB1114" s="141"/>
      <c r="IC1114" s="141"/>
    </row>
    <row r="1115" s="138" customFormat="1" ht="15" customHeight="1" spans="1:237">
      <c r="A1115" s="149">
        <v>2160607</v>
      </c>
      <c r="B1115" s="151" t="s">
        <v>913</v>
      </c>
      <c r="C1115" s="128"/>
      <c r="D1115" s="128"/>
      <c r="E1115" s="147">
        <f t="shared" si="200"/>
        <v>0</v>
      </c>
      <c r="F1115" s="148">
        <f t="shared" si="201"/>
        <v>0</v>
      </c>
      <c r="G1115" s="128"/>
      <c r="HV1115" s="141"/>
      <c r="HW1115" s="141"/>
      <c r="HX1115" s="141"/>
      <c r="HY1115" s="141"/>
      <c r="HZ1115" s="141"/>
      <c r="IA1115" s="141"/>
      <c r="IB1115" s="141"/>
      <c r="IC1115" s="141"/>
    </row>
    <row r="1116" s="138" customFormat="1" ht="15" customHeight="1" spans="1:237">
      <c r="A1116" s="149">
        <v>2160699</v>
      </c>
      <c r="B1116" s="151" t="s">
        <v>914</v>
      </c>
      <c r="C1116" s="128"/>
      <c r="D1116" s="128"/>
      <c r="E1116" s="147">
        <f t="shared" si="200"/>
        <v>0</v>
      </c>
      <c r="F1116" s="148">
        <f t="shared" si="201"/>
        <v>0</v>
      </c>
      <c r="G1116" s="128"/>
      <c r="HV1116" s="141"/>
      <c r="HW1116" s="141"/>
      <c r="HX1116" s="141"/>
      <c r="HY1116" s="141"/>
      <c r="HZ1116" s="141"/>
      <c r="IA1116" s="141"/>
      <c r="IB1116" s="141"/>
      <c r="IC1116" s="141"/>
    </row>
    <row r="1117" s="138" customFormat="1" ht="15" customHeight="1" spans="1:237">
      <c r="A1117" s="149">
        <v>21699</v>
      </c>
      <c r="B1117" s="150" t="s">
        <v>915</v>
      </c>
      <c r="C1117" s="132">
        <f t="shared" ref="C1117:G1117" si="206">SUM(C1118:C1119)</f>
        <v>0</v>
      </c>
      <c r="D1117" s="132">
        <f t="shared" si="206"/>
        <v>0</v>
      </c>
      <c r="E1117" s="147">
        <f t="shared" si="200"/>
        <v>0</v>
      </c>
      <c r="F1117" s="148">
        <f t="shared" si="201"/>
        <v>0</v>
      </c>
      <c r="G1117" s="132">
        <f t="shared" si="206"/>
        <v>0</v>
      </c>
      <c r="HV1117" s="141"/>
      <c r="HW1117" s="141"/>
      <c r="HX1117" s="141"/>
      <c r="HY1117" s="141"/>
      <c r="HZ1117" s="141"/>
      <c r="IA1117" s="141"/>
      <c r="IB1117" s="141"/>
      <c r="IC1117" s="141"/>
    </row>
    <row r="1118" s="138" customFormat="1" ht="15" customHeight="1" spans="1:237">
      <c r="A1118" s="149">
        <v>2169901</v>
      </c>
      <c r="B1118" s="151" t="s">
        <v>916</v>
      </c>
      <c r="C1118" s="128"/>
      <c r="D1118" s="128"/>
      <c r="E1118" s="147">
        <f t="shared" si="200"/>
        <v>0</v>
      </c>
      <c r="F1118" s="148">
        <f t="shared" si="201"/>
        <v>0</v>
      </c>
      <c r="G1118" s="128"/>
      <c r="HV1118" s="141"/>
      <c r="HW1118" s="141"/>
      <c r="HX1118" s="141"/>
      <c r="HY1118" s="141"/>
      <c r="HZ1118" s="141"/>
      <c r="IA1118" s="141"/>
      <c r="IB1118" s="141"/>
      <c r="IC1118" s="141"/>
    </row>
    <row r="1119" s="138" customFormat="1" ht="15" customHeight="1" spans="1:237">
      <c r="A1119" s="149">
        <v>2169999</v>
      </c>
      <c r="B1119" s="151" t="s">
        <v>917</v>
      </c>
      <c r="C1119" s="128"/>
      <c r="D1119" s="128"/>
      <c r="E1119" s="147">
        <f t="shared" si="200"/>
        <v>0</v>
      </c>
      <c r="F1119" s="148">
        <f t="shared" si="201"/>
        <v>0</v>
      </c>
      <c r="G1119" s="128"/>
      <c r="HV1119" s="141"/>
      <c r="HW1119" s="141"/>
      <c r="HX1119" s="141"/>
      <c r="HY1119" s="141"/>
      <c r="HZ1119" s="141"/>
      <c r="IA1119" s="141"/>
      <c r="IB1119" s="141"/>
      <c r="IC1119" s="141"/>
    </row>
    <row r="1120" s="138" customFormat="1" ht="15" customHeight="1" spans="1:237">
      <c r="A1120" s="149">
        <v>217</v>
      </c>
      <c r="B1120" s="150" t="s">
        <v>918</v>
      </c>
      <c r="C1120" s="132">
        <f t="shared" ref="C1120:G1120" si="207">C1121+C1128+C1138+C1144+C1147</f>
        <v>0</v>
      </c>
      <c r="D1120" s="132">
        <f t="shared" si="207"/>
        <v>0</v>
      </c>
      <c r="E1120" s="147">
        <f t="shared" si="200"/>
        <v>0</v>
      </c>
      <c r="F1120" s="148">
        <f t="shared" si="201"/>
        <v>0</v>
      </c>
      <c r="G1120" s="132">
        <f t="shared" si="207"/>
        <v>0</v>
      </c>
      <c r="HV1120" s="141"/>
      <c r="HW1120" s="141"/>
      <c r="HX1120" s="141"/>
      <c r="HY1120" s="141"/>
      <c r="HZ1120" s="141"/>
      <c r="IA1120" s="141"/>
      <c r="IB1120" s="141"/>
      <c r="IC1120" s="141"/>
    </row>
    <row r="1121" s="138" customFormat="1" ht="15" customHeight="1" spans="1:237">
      <c r="A1121" s="149">
        <v>21701</v>
      </c>
      <c r="B1121" s="150" t="s">
        <v>919</v>
      </c>
      <c r="C1121" s="132">
        <f t="shared" ref="C1121:G1121" si="208">SUM(C1122:C1127)</f>
        <v>0</v>
      </c>
      <c r="D1121" s="132">
        <f t="shared" si="208"/>
        <v>0</v>
      </c>
      <c r="E1121" s="147">
        <f t="shared" si="200"/>
        <v>0</v>
      </c>
      <c r="F1121" s="148">
        <f t="shared" si="201"/>
        <v>0</v>
      </c>
      <c r="G1121" s="132">
        <f t="shared" si="208"/>
        <v>0</v>
      </c>
      <c r="HV1121" s="141"/>
      <c r="HW1121" s="141"/>
      <c r="HX1121" s="141"/>
      <c r="HY1121" s="141"/>
      <c r="HZ1121" s="141"/>
      <c r="IA1121" s="141"/>
      <c r="IB1121" s="141"/>
      <c r="IC1121" s="141"/>
    </row>
    <row r="1122" s="138" customFormat="1" ht="15" customHeight="1" spans="1:237">
      <c r="A1122" s="149">
        <v>2170101</v>
      </c>
      <c r="B1122" s="151" t="s">
        <v>62</v>
      </c>
      <c r="C1122" s="128"/>
      <c r="D1122" s="128"/>
      <c r="E1122" s="147">
        <f t="shared" si="200"/>
        <v>0</v>
      </c>
      <c r="F1122" s="148">
        <f t="shared" si="201"/>
        <v>0</v>
      </c>
      <c r="G1122" s="128"/>
      <c r="HV1122" s="141"/>
      <c r="HW1122" s="141"/>
      <c r="HX1122" s="141"/>
      <c r="HY1122" s="141"/>
      <c r="HZ1122" s="141"/>
      <c r="IA1122" s="141"/>
      <c r="IB1122" s="141"/>
      <c r="IC1122" s="141"/>
    </row>
    <row r="1123" s="138" customFormat="1" ht="15" customHeight="1" spans="1:237">
      <c r="A1123" s="149">
        <v>2170102</v>
      </c>
      <c r="B1123" s="151" t="s">
        <v>63</v>
      </c>
      <c r="C1123" s="128"/>
      <c r="D1123" s="128"/>
      <c r="E1123" s="147">
        <f t="shared" si="200"/>
        <v>0</v>
      </c>
      <c r="F1123" s="148">
        <f t="shared" si="201"/>
        <v>0</v>
      </c>
      <c r="G1123" s="128"/>
      <c r="HV1123" s="141"/>
      <c r="HW1123" s="141"/>
      <c r="HX1123" s="141"/>
      <c r="HY1123" s="141"/>
      <c r="HZ1123" s="141"/>
      <c r="IA1123" s="141"/>
      <c r="IB1123" s="141"/>
      <c r="IC1123" s="141"/>
    </row>
    <row r="1124" s="138" customFormat="1" ht="15" customHeight="1" spans="1:237">
      <c r="A1124" s="149">
        <v>2170103</v>
      </c>
      <c r="B1124" s="151" t="s">
        <v>64</v>
      </c>
      <c r="C1124" s="128"/>
      <c r="D1124" s="128"/>
      <c r="E1124" s="147">
        <f t="shared" si="200"/>
        <v>0</v>
      </c>
      <c r="F1124" s="148">
        <f t="shared" si="201"/>
        <v>0</v>
      </c>
      <c r="G1124" s="128"/>
      <c r="HV1124" s="141"/>
      <c r="HW1124" s="141"/>
      <c r="HX1124" s="141"/>
      <c r="HY1124" s="141"/>
      <c r="HZ1124" s="141"/>
      <c r="IA1124" s="141"/>
      <c r="IB1124" s="141"/>
      <c r="IC1124" s="141"/>
    </row>
    <row r="1125" s="138" customFormat="1" ht="15" customHeight="1" spans="1:237">
      <c r="A1125" s="149">
        <v>2170104</v>
      </c>
      <c r="B1125" s="151" t="s">
        <v>920</v>
      </c>
      <c r="C1125" s="128"/>
      <c r="D1125" s="128"/>
      <c r="E1125" s="147">
        <f t="shared" si="200"/>
        <v>0</v>
      </c>
      <c r="F1125" s="148">
        <f t="shared" si="201"/>
        <v>0</v>
      </c>
      <c r="G1125" s="128"/>
      <c r="HV1125" s="141"/>
      <c r="HW1125" s="141"/>
      <c r="HX1125" s="141"/>
      <c r="HY1125" s="141"/>
      <c r="HZ1125" s="141"/>
      <c r="IA1125" s="141"/>
      <c r="IB1125" s="141"/>
      <c r="IC1125" s="141"/>
    </row>
    <row r="1126" s="138" customFormat="1" ht="15" customHeight="1" spans="1:237">
      <c r="A1126" s="149">
        <v>2170150</v>
      </c>
      <c r="B1126" s="151" t="s">
        <v>71</v>
      </c>
      <c r="C1126" s="128"/>
      <c r="D1126" s="128"/>
      <c r="E1126" s="147">
        <f t="shared" si="200"/>
        <v>0</v>
      </c>
      <c r="F1126" s="148">
        <f t="shared" si="201"/>
        <v>0</v>
      </c>
      <c r="G1126" s="128"/>
      <c r="HV1126" s="141"/>
      <c r="HW1126" s="141"/>
      <c r="HX1126" s="141"/>
      <c r="HY1126" s="141"/>
      <c r="HZ1126" s="141"/>
      <c r="IA1126" s="141"/>
      <c r="IB1126" s="141"/>
      <c r="IC1126" s="141"/>
    </row>
    <row r="1127" s="138" customFormat="1" ht="15" customHeight="1" spans="1:237">
      <c r="A1127" s="149">
        <v>2170199</v>
      </c>
      <c r="B1127" s="151" t="s">
        <v>921</v>
      </c>
      <c r="C1127" s="128"/>
      <c r="D1127" s="128"/>
      <c r="E1127" s="147">
        <f t="shared" si="200"/>
        <v>0</v>
      </c>
      <c r="F1127" s="148">
        <f t="shared" si="201"/>
        <v>0</v>
      </c>
      <c r="G1127" s="128"/>
      <c r="HV1127" s="141"/>
      <c r="HW1127" s="141"/>
      <c r="HX1127" s="141"/>
      <c r="HY1127" s="141"/>
      <c r="HZ1127" s="141"/>
      <c r="IA1127" s="141"/>
      <c r="IB1127" s="141"/>
      <c r="IC1127" s="141"/>
    </row>
    <row r="1128" s="138" customFormat="1" ht="15" customHeight="1" spans="1:237">
      <c r="A1128" s="149">
        <v>21702</v>
      </c>
      <c r="B1128" s="150" t="s">
        <v>922</v>
      </c>
      <c r="C1128" s="132">
        <f t="shared" ref="C1128:G1128" si="209">SUM(C1129:C1137)</f>
        <v>0</v>
      </c>
      <c r="D1128" s="132">
        <f t="shared" si="209"/>
        <v>0</v>
      </c>
      <c r="E1128" s="147">
        <f t="shared" si="200"/>
        <v>0</v>
      </c>
      <c r="F1128" s="148">
        <f t="shared" si="201"/>
        <v>0</v>
      </c>
      <c r="G1128" s="132">
        <f t="shared" si="209"/>
        <v>0</v>
      </c>
      <c r="HV1128" s="141"/>
      <c r="HW1128" s="141"/>
      <c r="HX1128" s="141"/>
      <c r="HY1128" s="141"/>
      <c r="HZ1128" s="141"/>
      <c r="IA1128" s="141"/>
      <c r="IB1128" s="141"/>
      <c r="IC1128" s="141"/>
    </row>
    <row r="1129" s="138" customFormat="1" ht="15" customHeight="1" spans="1:237">
      <c r="A1129" s="149">
        <v>2170201</v>
      </c>
      <c r="B1129" s="151" t="s">
        <v>923</v>
      </c>
      <c r="C1129" s="128"/>
      <c r="D1129" s="128"/>
      <c r="E1129" s="147">
        <f t="shared" si="200"/>
        <v>0</v>
      </c>
      <c r="F1129" s="148">
        <f t="shared" si="201"/>
        <v>0</v>
      </c>
      <c r="G1129" s="128"/>
      <c r="HV1129" s="141"/>
      <c r="HW1129" s="141"/>
      <c r="HX1129" s="141"/>
      <c r="HY1129" s="141"/>
      <c r="HZ1129" s="141"/>
      <c r="IA1129" s="141"/>
      <c r="IB1129" s="141"/>
      <c r="IC1129" s="141"/>
    </row>
    <row r="1130" s="138" customFormat="1" ht="15" customHeight="1" spans="1:237">
      <c r="A1130" s="149">
        <v>2170202</v>
      </c>
      <c r="B1130" s="151" t="s">
        <v>924</v>
      </c>
      <c r="C1130" s="128"/>
      <c r="D1130" s="128"/>
      <c r="E1130" s="147">
        <f t="shared" si="200"/>
        <v>0</v>
      </c>
      <c r="F1130" s="148">
        <f t="shared" si="201"/>
        <v>0</v>
      </c>
      <c r="G1130" s="128"/>
      <c r="HV1130" s="141"/>
      <c r="HW1130" s="141"/>
      <c r="HX1130" s="141"/>
      <c r="HY1130" s="141"/>
      <c r="HZ1130" s="141"/>
      <c r="IA1130" s="141"/>
      <c r="IB1130" s="141"/>
      <c r="IC1130" s="141"/>
    </row>
    <row r="1131" s="138" customFormat="1" ht="15" customHeight="1" spans="1:237">
      <c r="A1131" s="149">
        <v>2170203</v>
      </c>
      <c r="B1131" s="151" t="s">
        <v>925</v>
      </c>
      <c r="C1131" s="128"/>
      <c r="D1131" s="128"/>
      <c r="E1131" s="147">
        <f t="shared" si="200"/>
        <v>0</v>
      </c>
      <c r="F1131" s="148">
        <f t="shared" si="201"/>
        <v>0</v>
      </c>
      <c r="G1131" s="128"/>
      <c r="HV1131" s="141"/>
      <c r="HW1131" s="141"/>
      <c r="HX1131" s="141"/>
      <c r="HY1131" s="141"/>
      <c r="HZ1131" s="141"/>
      <c r="IA1131" s="141"/>
      <c r="IB1131" s="141"/>
      <c r="IC1131" s="141"/>
    </row>
    <row r="1132" s="138" customFormat="1" ht="15" customHeight="1" spans="1:237">
      <c r="A1132" s="149">
        <v>2170204</v>
      </c>
      <c r="B1132" s="151" t="s">
        <v>926</v>
      </c>
      <c r="C1132" s="128"/>
      <c r="D1132" s="128"/>
      <c r="E1132" s="147">
        <f t="shared" si="200"/>
        <v>0</v>
      </c>
      <c r="F1132" s="148">
        <f t="shared" si="201"/>
        <v>0</v>
      </c>
      <c r="G1132" s="128"/>
      <c r="HV1132" s="141"/>
      <c r="HW1132" s="141"/>
      <c r="HX1132" s="141"/>
      <c r="HY1132" s="141"/>
      <c r="HZ1132" s="141"/>
      <c r="IA1132" s="141"/>
      <c r="IB1132" s="141"/>
      <c r="IC1132" s="141"/>
    </row>
    <row r="1133" s="138" customFormat="1" ht="15" customHeight="1" spans="1:237">
      <c r="A1133" s="149">
        <v>2170205</v>
      </c>
      <c r="B1133" s="151" t="s">
        <v>927</v>
      </c>
      <c r="C1133" s="128"/>
      <c r="D1133" s="128"/>
      <c r="E1133" s="147">
        <f t="shared" si="200"/>
        <v>0</v>
      </c>
      <c r="F1133" s="148">
        <f t="shared" si="201"/>
        <v>0</v>
      </c>
      <c r="G1133" s="128"/>
      <c r="HV1133" s="141"/>
      <c r="HW1133" s="141"/>
      <c r="HX1133" s="141"/>
      <c r="HY1133" s="141"/>
      <c r="HZ1133" s="141"/>
      <c r="IA1133" s="141"/>
      <c r="IB1133" s="141"/>
      <c r="IC1133" s="141"/>
    </row>
    <row r="1134" s="138" customFormat="1" ht="15" customHeight="1" spans="1:237">
      <c r="A1134" s="149">
        <v>2170206</v>
      </c>
      <c r="B1134" s="151" t="s">
        <v>928</v>
      </c>
      <c r="C1134" s="128"/>
      <c r="D1134" s="128"/>
      <c r="E1134" s="147">
        <f t="shared" si="200"/>
        <v>0</v>
      </c>
      <c r="F1134" s="148">
        <f t="shared" si="201"/>
        <v>0</v>
      </c>
      <c r="G1134" s="128"/>
      <c r="HV1134" s="141"/>
      <c r="HW1134" s="141"/>
      <c r="HX1134" s="141"/>
      <c r="HY1134" s="141"/>
      <c r="HZ1134" s="141"/>
      <c r="IA1134" s="141"/>
      <c r="IB1134" s="141"/>
      <c r="IC1134" s="141"/>
    </row>
    <row r="1135" s="138" customFormat="1" ht="15" customHeight="1" spans="1:237">
      <c r="A1135" s="149">
        <v>2170207</v>
      </c>
      <c r="B1135" s="151" t="s">
        <v>929</v>
      </c>
      <c r="C1135" s="128"/>
      <c r="D1135" s="128"/>
      <c r="E1135" s="147">
        <f t="shared" si="200"/>
        <v>0</v>
      </c>
      <c r="F1135" s="148">
        <f t="shared" si="201"/>
        <v>0</v>
      </c>
      <c r="G1135" s="128"/>
      <c r="HV1135" s="141"/>
      <c r="HW1135" s="141"/>
      <c r="HX1135" s="141"/>
      <c r="HY1135" s="141"/>
      <c r="HZ1135" s="141"/>
      <c r="IA1135" s="141"/>
      <c r="IB1135" s="141"/>
      <c r="IC1135" s="141"/>
    </row>
    <row r="1136" s="138" customFormat="1" ht="15" customHeight="1" spans="1:237">
      <c r="A1136" s="149">
        <v>2170208</v>
      </c>
      <c r="B1136" s="151" t="s">
        <v>930</v>
      </c>
      <c r="C1136" s="128"/>
      <c r="D1136" s="128"/>
      <c r="E1136" s="147">
        <f t="shared" si="200"/>
        <v>0</v>
      </c>
      <c r="F1136" s="148">
        <f t="shared" si="201"/>
        <v>0</v>
      </c>
      <c r="G1136" s="128"/>
      <c r="HV1136" s="141"/>
      <c r="HW1136" s="141"/>
      <c r="HX1136" s="141"/>
      <c r="HY1136" s="141"/>
      <c r="HZ1136" s="141"/>
      <c r="IA1136" s="141"/>
      <c r="IB1136" s="141"/>
      <c r="IC1136" s="141"/>
    </row>
    <row r="1137" s="138" customFormat="1" ht="15" customHeight="1" spans="1:237">
      <c r="A1137" s="149">
        <v>2170299</v>
      </c>
      <c r="B1137" s="151" t="s">
        <v>931</v>
      </c>
      <c r="C1137" s="128"/>
      <c r="D1137" s="128"/>
      <c r="E1137" s="147">
        <f t="shared" si="200"/>
        <v>0</v>
      </c>
      <c r="F1137" s="148">
        <f t="shared" si="201"/>
        <v>0</v>
      </c>
      <c r="G1137" s="128"/>
      <c r="HV1137" s="141"/>
      <c r="HW1137" s="141"/>
      <c r="HX1137" s="141"/>
      <c r="HY1137" s="141"/>
      <c r="HZ1137" s="141"/>
      <c r="IA1137" s="141"/>
      <c r="IB1137" s="141"/>
      <c r="IC1137" s="141"/>
    </row>
    <row r="1138" s="138" customFormat="1" ht="15" customHeight="1" spans="1:237">
      <c r="A1138" s="149">
        <v>21703</v>
      </c>
      <c r="B1138" s="150" t="s">
        <v>932</v>
      </c>
      <c r="C1138" s="132">
        <f t="shared" ref="C1138:G1138" si="210">SUM(C1139:C1143)</f>
        <v>0</v>
      </c>
      <c r="D1138" s="132">
        <f t="shared" si="210"/>
        <v>0</v>
      </c>
      <c r="E1138" s="147">
        <f t="shared" si="200"/>
        <v>0</v>
      </c>
      <c r="F1138" s="148">
        <f t="shared" si="201"/>
        <v>0</v>
      </c>
      <c r="G1138" s="132">
        <f t="shared" si="210"/>
        <v>0</v>
      </c>
      <c r="HV1138" s="141"/>
      <c r="HW1138" s="141"/>
      <c r="HX1138" s="141"/>
      <c r="HY1138" s="141"/>
      <c r="HZ1138" s="141"/>
      <c r="IA1138" s="141"/>
      <c r="IB1138" s="141"/>
      <c r="IC1138" s="141"/>
    </row>
    <row r="1139" s="138" customFormat="1" ht="15" customHeight="1" spans="1:237">
      <c r="A1139" s="149">
        <v>2170301</v>
      </c>
      <c r="B1139" s="151" t="s">
        <v>933</v>
      </c>
      <c r="C1139" s="128"/>
      <c r="D1139" s="128"/>
      <c r="E1139" s="147">
        <f t="shared" si="200"/>
        <v>0</v>
      </c>
      <c r="F1139" s="148">
        <f t="shared" si="201"/>
        <v>0</v>
      </c>
      <c r="G1139" s="128"/>
      <c r="HV1139" s="141"/>
      <c r="HW1139" s="141"/>
      <c r="HX1139" s="141"/>
      <c r="HY1139" s="141"/>
      <c r="HZ1139" s="141"/>
      <c r="IA1139" s="141"/>
      <c r="IB1139" s="141"/>
      <c r="IC1139" s="141"/>
    </row>
    <row r="1140" s="138" customFormat="1" ht="15" customHeight="1" spans="1:237">
      <c r="A1140" s="149">
        <v>2170302</v>
      </c>
      <c r="B1140" s="151" t="s">
        <v>934</v>
      </c>
      <c r="C1140" s="128"/>
      <c r="D1140" s="128"/>
      <c r="E1140" s="147">
        <f t="shared" si="200"/>
        <v>0</v>
      </c>
      <c r="F1140" s="148">
        <f t="shared" si="201"/>
        <v>0</v>
      </c>
      <c r="G1140" s="128"/>
      <c r="HV1140" s="141"/>
      <c r="HW1140" s="141"/>
      <c r="HX1140" s="141"/>
      <c r="HY1140" s="141"/>
      <c r="HZ1140" s="141"/>
      <c r="IA1140" s="141"/>
      <c r="IB1140" s="141"/>
      <c r="IC1140" s="141"/>
    </row>
    <row r="1141" s="138" customFormat="1" ht="15" customHeight="1" spans="1:237">
      <c r="A1141" s="149">
        <v>2170303</v>
      </c>
      <c r="B1141" s="151" t="s">
        <v>935</v>
      </c>
      <c r="C1141" s="128"/>
      <c r="D1141" s="128"/>
      <c r="E1141" s="147">
        <f t="shared" si="200"/>
        <v>0</v>
      </c>
      <c r="F1141" s="148">
        <f t="shared" si="201"/>
        <v>0</v>
      </c>
      <c r="G1141" s="128"/>
      <c r="HV1141" s="141"/>
      <c r="HW1141" s="141"/>
      <c r="HX1141" s="141"/>
      <c r="HY1141" s="141"/>
      <c r="HZ1141" s="141"/>
      <c r="IA1141" s="141"/>
      <c r="IB1141" s="141"/>
      <c r="IC1141" s="141"/>
    </row>
    <row r="1142" s="138" customFormat="1" ht="15" customHeight="1" spans="1:237">
      <c r="A1142" s="149">
        <v>2170304</v>
      </c>
      <c r="B1142" s="151" t="s">
        <v>936</v>
      </c>
      <c r="C1142" s="128"/>
      <c r="D1142" s="128"/>
      <c r="E1142" s="147">
        <f t="shared" si="200"/>
        <v>0</v>
      </c>
      <c r="F1142" s="148">
        <f t="shared" si="201"/>
        <v>0</v>
      </c>
      <c r="G1142" s="128"/>
      <c r="HV1142" s="141"/>
      <c r="HW1142" s="141"/>
      <c r="HX1142" s="141"/>
      <c r="HY1142" s="141"/>
      <c r="HZ1142" s="141"/>
      <c r="IA1142" s="141"/>
      <c r="IB1142" s="141"/>
      <c r="IC1142" s="141"/>
    </row>
    <row r="1143" s="138" customFormat="1" ht="15" customHeight="1" spans="1:237">
      <c r="A1143" s="149">
        <v>2170399</v>
      </c>
      <c r="B1143" s="151" t="s">
        <v>937</v>
      </c>
      <c r="C1143" s="128"/>
      <c r="D1143" s="128"/>
      <c r="E1143" s="147">
        <f t="shared" si="200"/>
        <v>0</v>
      </c>
      <c r="F1143" s="148">
        <f t="shared" si="201"/>
        <v>0</v>
      </c>
      <c r="G1143" s="128"/>
      <c r="HV1143" s="141"/>
      <c r="HW1143" s="141"/>
      <c r="HX1143" s="141"/>
      <c r="HY1143" s="141"/>
      <c r="HZ1143" s="141"/>
      <c r="IA1143" s="141"/>
      <c r="IB1143" s="141"/>
      <c r="IC1143" s="141"/>
    </row>
    <row r="1144" s="138" customFormat="1" ht="15" customHeight="1" spans="1:237">
      <c r="A1144" s="149">
        <v>21704</v>
      </c>
      <c r="B1144" s="150" t="s">
        <v>938</v>
      </c>
      <c r="C1144" s="132">
        <f t="shared" ref="C1144:G1144" si="211">SUM(C1145:C1146)</f>
        <v>0</v>
      </c>
      <c r="D1144" s="132">
        <f t="shared" si="211"/>
        <v>0</v>
      </c>
      <c r="E1144" s="147">
        <f t="shared" si="200"/>
        <v>0</v>
      </c>
      <c r="F1144" s="148">
        <f t="shared" si="201"/>
        <v>0</v>
      </c>
      <c r="G1144" s="132">
        <f t="shared" si="211"/>
        <v>0</v>
      </c>
      <c r="HV1144" s="141"/>
      <c r="HW1144" s="141"/>
      <c r="HX1144" s="141"/>
      <c r="HY1144" s="141"/>
      <c r="HZ1144" s="141"/>
      <c r="IA1144" s="141"/>
      <c r="IB1144" s="141"/>
      <c r="IC1144" s="141"/>
    </row>
    <row r="1145" s="138" customFormat="1" ht="15" customHeight="1" spans="1:237">
      <c r="A1145" s="149">
        <v>2170401</v>
      </c>
      <c r="B1145" s="151" t="s">
        <v>939</v>
      </c>
      <c r="C1145" s="128"/>
      <c r="D1145" s="128"/>
      <c r="E1145" s="147">
        <f t="shared" si="200"/>
        <v>0</v>
      </c>
      <c r="F1145" s="148">
        <f t="shared" si="201"/>
        <v>0</v>
      </c>
      <c r="G1145" s="128"/>
      <c r="HV1145" s="141"/>
      <c r="HW1145" s="141"/>
      <c r="HX1145" s="141"/>
      <c r="HY1145" s="141"/>
      <c r="HZ1145" s="141"/>
      <c r="IA1145" s="141"/>
      <c r="IB1145" s="141"/>
      <c r="IC1145" s="141"/>
    </row>
    <row r="1146" s="138" customFormat="1" ht="15" customHeight="1" spans="1:237">
      <c r="A1146" s="149">
        <v>2170499</v>
      </c>
      <c r="B1146" s="151" t="s">
        <v>940</v>
      </c>
      <c r="C1146" s="128"/>
      <c r="D1146" s="128"/>
      <c r="E1146" s="147">
        <f t="shared" si="200"/>
        <v>0</v>
      </c>
      <c r="F1146" s="148">
        <f t="shared" si="201"/>
        <v>0</v>
      </c>
      <c r="G1146" s="128"/>
      <c r="HV1146" s="141"/>
      <c r="HW1146" s="141"/>
      <c r="HX1146" s="141"/>
      <c r="HY1146" s="141"/>
      <c r="HZ1146" s="141"/>
      <c r="IA1146" s="141"/>
      <c r="IB1146" s="141"/>
      <c r="IC1146" s="141"/>
    </row>
    <row r="1147" s="138" customFormat="1" ht="15" customHeight="1" spans="1:237">
      <c r="A1147" s="149">
        <v>21799</v>
      </c>
      <c r="B1147" s="150" t="s">
        <v>941</v>
      </c>
      <c r="C1147" s="132">
        <f t="shared" ref="C1147:G1147" si="212">C1148</f>
        <v>0</v>
      </c>
      <c r="D1147" s="132">
        <f t="shared" si="212"/>
        <v>0</v>
      </c>
      <c r="E1147" s="147">
        <f t="shared" si="200"/>
        <v>0</v>
      </c>
      <c r="F1147" s="148">
        <f t="shared" si="201"/>
        <v>0</v>
      </c>
      <c r="G1147" s="132">
        <f t="shared" si="212"/>
        <v>0</v>
      </c>
      <c r="HV1147" s="141"/>
      <c r="HW1147" s="141"/>
      <c r="HX1147" s="141"/>
      <c r="HY1147" s="141"/>
      <c r="HZ1147" s="141"/>
      <c r="IA1147" s="141"/>
      <c r="IB1147" s="141"/>
      <c r="IC1147" s="141"/>
    </row>
    <row r="1148" s="138" customFormat="1" ht="15" customHeight="1" spans="1:237">
      <c r="A1148" s="149">
        <v>2179901</v>
      </c>
      <c r="B1148" s="151" t="s">
        <v>942</v>
      </c>
      <c r="C1148" s="128"/>
      <c r="D1148" s="128"/>
      <c r="E1148" s="147">
        <f t="shared" si="200"/>
        <v>0</v>
      </c>
      <c r="F1148" s="148">
        <f t="shared" si="201"/>
        <v>0</v>
      </c>
      <c r="G1148" s="128"/>
      <c r="HV1148" s="141"/>
      <c r="HW1148" s="141"/>
      <c r="HX1148" s="141"/>
      <c r="HY1148" s="141"/>
      <c r="HZ1148" s="141"/>
      <c r="IA1148" s="141"/>
      <c r="IB1148" s="141"/>
      <c r="IC1148" s="141"/>
    </row>
    <row r="1149" s="138" customFormat="1" ht="15" customHeight="1" spans="1:237">
      <c r="A1149" s="149">
        <v>219</v>
      </c>
      <c r="B1149" s="150" t="s">
        <v>943</v>
      </c>
      <c r="C1149" s="132">
        <f t="shared" ref="C1149:G1149" si="213">SUM(C1150:C1158)</f>
        <v>0</v>
      </c>
      <c r="D1149" s="132">
        <f t="shared" si="213"/>
        <v>0</v>
      </c>
      <c r="E1149" s="147">
        <f t="shared" si="200"/>
        <v>0</v>
      </c>
      <c r="F1149" s="148">
        <f t="shared" si="201"/>
        <v>0</v>
      </c>
      <c r="G1149" s="132">
        <f t="shared" si="213"/>
        <v>0</v>
      </c>
      <c r="HV1149" s="141"/>
      <c r="HW1149" s="141"/>
      <c r="HX1149" s="141"/>
      <c r="HY1149" s="141"/>
      <c r="HZ1149" s="141"/>
      <c r="IA1149" s="141"/>
      <c r="IB1149" s="141"/>
      <c r="IC1149" s="141"/>
    </row>
    <row r="1150" s="138" customFormat="1" ht="15" customHeight="1" spans="1:237">
      <c r="A1150" s="149">
        <v>21901</v>
      </c>
      <c r="B1150" s="150" t="s">
        <v>944</v>
      </c>
      <c r="C1150" s="128"/>
      <c r="D1150" s="128"/>
      <c r="E1150" s="147">
        <f t="shared" si="200"/>
        <v>0</v>
      </c>
      <c r="F1150" s="148">
        <f t="shared" si="201"/>
        <v>0</v>
      </c>
      <c r="G1150" s="128"/>
      <c r="HV1150" s="141"/>
      <c r="HW1150" s="141"/>
      <c r="HX1150" s="141"/>
      <c r="HY1150" s="141"/>
      <c r="HZ1150" s="141"/>
      <c r="IA1150" s="141"/>
      <c r="IB1150" s="141"/>
      <c r="IC1150" s="141"/>
    </row>
    <row r="1151" s="138" customFormat="1" ht="15" customHeight="1" spans="1:237">
      <c r="A1151" s="149">
        <v>21902</v>
      </c>
      <c r="B1151" s="150" t="s">
        <v>945</v>
      </c>
      <c r="C1151" s="128"/>
      <c r="D1151" s="128"/>
      <c r="E1151" s="147">
        <f t="shared" si="200"/>
        <v>0</v>
      </c>
      <c r="F1151" s="148">
        <f t="shared" si="201"/>
        <v>0</v>
      </c>
      <c r="G1151" s="128"/>
      <c r="HV1151" s="141"/>
      <c r="HW1151" s="141"/>
      <c r="HX1151" s="141"/>
      <c r="HY1151" s="141"/>
      <c r="HZ1151" s="141"/>
      <c r="IA1151" s="141"/>
      <c r="IB1151" s="141"/>
      <c r="IC1151" s="141"/>
    </row>
    <row r="1152" s="138" customFormat="1" ht="15" customHeight="1" spans="1:237">
      <c r="A1152" s="149">
        <v>21903</v>
      </c>
      <c r="B1152" s="150" t="s">
        <v>946</v>
      </c>
      <c r="C1152" s="128"/>
      <c r="D1152" s="128"/>
      <c r="E1152" s="147">
        <f t="shared" si="200"/>
        <v>0</v>
      </c>
      <c r="F1152" s="148">
        <f t="shared" si="201"/>
        <v>0</v>
      </c>
      <c r="G1152" s="128"/>
      <c r="HV1152" s="141"/>
      <c r="HW1152" s="141"/>
      <c r="HX1152" s="141"/>
      <c r="HY1152" s="141"/>
      <c r="HZ1152" s="141"/>
      <c r="IA1152" s="141"/>
      <c r="IB1152" s="141"/>
      <c r="IC1152" s="141"/>
    </row>
    <row r="1153" s="138" customFormat="1" ht="15" customHeight="1" spans="1:237">
      <c r="A1153" s="149">
        <v>21904</v>
      </c>
      <c r="B1153" s="150" t="s">
        <v>947</v>
      </c>
      <c r="C1153" s="128"/>
      <c r="D1153" s="128"/>
      <c r="E1153" s="147">
        <f t="shared" si="200"/>
        <v>0</v>
      </c>
      <c r="F1153" s="148">
        <f t="shared" si="201"/>
        <v>0</v>
      </c>
      <c r="G1153" s="128"/>
      <c r="HV1153" s="141"/>
      <c r="HW1153" s="141"/>
      <c r="HX1153" s="141"/>
      <c r="HY1153" s="141"/>
      <c r="HZ1153" s="141"/>
      <c r="IA1153" s="141"/>
      <c r="IB1153" s="141"/>
      <c r="IC1153" s="141"/>
    </row>
    <row r="1154" s="138" customFormat="1" ht="15" customHeight="1" spans="1:237">
      <c r="A1154" s="149">
        <v>21905</v>
      </c>
      <c r="B1154" s="150" t="s">
        <v>948</v>
      </c>
      <c r="C1154" s="128"/>
      <c r="D1154" s="128"/>
      <c r="E1154" s="147">
        <f t="shared" si="200"/>
        <v>0</v>
      </c>
      <c r="F1154" s="148">
        <f t="shared" si="201"/>
        <v>0</v>
      </c>
      <c r="G1154" s="128"/>
      <c r="HV1154" s="141"/>
      <c r="HW1154" s="141"/>
      <c r="HX1154" s="141"/>
      <c r="HY1154" s="141"/>
      <c r="HZ1154" s="141"/>
      <c r="IA1154" s="141"/>
      <c r="IB1154" s="141"/>
      <c r="IC1154" s="141"/>
    </row>
    <row r="1155" s="138" customFormat="1" ht="15" customHeight="1" spans="1:237">
      <c r="A1155" s="149">
        <v>21906</v>
      </c>
      <c r="B1155" s="150" t="s">
        <v>949</v>
      </c>
      <c r="C1155" s="128"/>
      <c r="D1155" s="128"/>
      <c r="E1155" s="147">
        <f t="shared" si="200"/>
        <v>0</v>
      </c>
      <c r="F1155" s="148">
        <f t="shared" si="201"/>
        <v>0</v>
      </c>
      <c r="G1155" s="128"/>
      <c r="HV1155" s="141"/>
      <c r="HW1155" s="141"/>
      <c r="HX1155" s="141"/>
      <c r="HY1155" s="141"/>
      <c r="HZ1155" s="141"/>
      <c r="IA1155" s="141"/>
      <c r="IB1155" s="141"/>
      <c r="IC1155" s="141"/>
    </row>
    <row r="1156" s="138" customFormat="1" ht="15" customHeight="1" spans="1:237">
      <c r="A1156" s="149">
        <v>21907</v>
      </c>
      <c r="B1156" s="150" t="s">
        <v>950</v>
      </c>
      <c r="C1156" s="128"/>
      <c r="D1156" s="128"/>
      <c r="E1156" s="147">
        <f t="shared" si="200"/>
        <v>0</v>
      </c>
      <c r="F1156" s="148">
        <f t="shared" si="201"/>
        <v>0</v>
      </c>
      <c r="G1156" s="128"/>
      <c r="HV1156" s="141"/>
      <c r="HW1156" s="141"/>
      <c r="HX1156" s="141"/>
      <c r="HY1156" s="141"/>
      <c r="HZ1156" s="141"/>
      <c r="IA1156" s="141"/>
      <c r="IB1156" s="141"/>
      <c r="IC1156" s="141"/>
    </row>
    <row r="1157" s="138" customFormat="1" ht="15" customHeight="1" spans="1:237">
      <c r="A1157" s="149">
        <v>21908</v>
      </c>
      <c r="B1157" s="150" t="s">
        <v>951</v>
      </c>
      <c r="C1157" s="128"/>
      <c r="D1157" s="128"/>
      <c r="E1157" s="147">
        <f t="shared" ref="E1157:E1220" si="214">D1157-C1157</f>
        <v>0</v>
      </c>
      <c r="F1157" s="148">
        <f t="shared" ref="F1157:F1220" si="215">IF(C1157=0,,E1157/C1157*100)</f>
        <v>0</v>
      </c>
      <c r="G1157" s="128"/>
      <c r="HV1157" s="141"/>
      <c r="HW1157" s="141"/>
      <c r="HX1157" s="141"/>
      <c r="HY1157" s="141"/>
      <c r="HZ1157" s="141"/>
      <c r="IA1157" s="141"/>
      <c r="IB1157" s="141"/>
      <c r="IC1157" s="141"/>
    </row>
    <row r="1158" s="138" customFormat="1" ht="15" customHeight="1" spans="1:237">
      <c r="A1158" s="149">
        <v>21999</v>
      </c>
      <c r="B1158" s="150" t="s">
        <v>952</v>
      </c>
      <c r="C1158" s="128"/>
      <c r="D1158" s="128"/>
      <c r="E1158" s="147">
        <f t="shared" si="214"/>
        <v>0</v>
      </c>
      <c r="F1158" s="148">
        <f t="shared" si="215"/>
        <v>0</v>
      </c>
      <c r="G1158" s="128"/>
      <c r="HV1158" s="141"/>
      <c r="HW1158" s="141"/>
      <c r="HX1158" s="141"/>
      <c r="HY1158" s="141"/>
      <c r="HZ1158" s="141"/>
      <c r="IA1158" s="141"/>
      <c r="IB1158" s="141"/>
      <c r="IC1158" s="141"/>
    </row>
    <row r="1159" s="138" customFormat="1" ht="15" customHeight="1" spans="1:237">
      <c r="A1159" s="149">
        <v>220</v>
      </c>
      <c r="B1159" s="150" t="s">
        <v>953</v>
      </c>
      <c r="C1159" s="132">
        <f t="shared" ref="C1159:G1159" si="216">C1160+C1187+C1202</f>
        <v>4152</v>
      </c>
      <c r="D1159" s="132">
        <f t="shared" si="216"/>
        <v>4671</v>
      </c>
      <c r="E1159" s="147">
        <f t="shared" si="214"/>
        <v>519</v>
      </c>
      <c r="F1159" s="148">
        <f t="shared" si="215"/>
        <v>12.5</v>
      </c>
      <c r="G1159" s="132">
        <f t="shared" si="216"/>
        <v>4671</v>
      </c>
      <c r="HV1159" s="141"/>
      <c r="HW1159" s="141"/>
      <c r="HX1159" s="141"/>
      <c r="HY1159" s="141"/>
      <c r="HZ1159" s="141"/>
      <c r="IA1159" s="141"/>
      <c r="IB1159" s="141"/>
      <c r="IC1159" s="141"/>
    </row>
    <row r="1160" s="138" customFormat="1" ht="15" customHeight="1" spans="1:237">
      <c r="A1160" s="149">
        <v>22001</v>
      </c>
      <c r="B1160" s="150" t="s">
        <v>954</v>
      </c>
      <c r="C1160" s="132">
        <f t="shared" ref="C1160:G1160" si="217">SUM(C1161:C1186)</f>
        <v>4101</v>
      </c>
      <c r="D1160" s="132">
        <f t="shared" si="217"/>
        <v>4627</v>
      </c>
      <c r="E1160" s="147">
        <f t="shared" si="214"/>
        <v>526</v>
      </c>
      <c r="F1160" s="148">
        <f t="shared" si="215"/>
        <v>12.826139965862</v>
      </c>
      <c r="G1160" s="132">
        <f t="shared" si="217"/>
        <v>4627</v>
      </c>
      <c r="HV1160" s="141"/>
      <c r="HW1160" s="141"/>
      <c r="HX1160" s="141"/>
      <c r="HY1160" s="141"/>
      <c r="HZ1160" s="141"/>
      <c r="IA1160" s="141"/>
      <c r="IB1160" s="141"/>
      <c r="IC1160" s="141"/>
    </row>
    <row r="1161" s="138" customFormat="1" ht="15" customHeight="1" spans="1:237">
      <c r="A1161" s="149">
        <v>2200101</v>
      </c>
      <c r="B1161" s="151" t="s">
        <v>62</v>
      </c>
      <c r="C1161" s="128">
        <v>163</v>
      </c>
      <c r="D1161" s="128">
        <v>147</v>
      </c>
      <c r="E1161" s="147">
        <f t="shared" si="214"/>
        <v>-16</v>
      </c>
      <c r="F1161" s="148">
        <f t="shared" si="215"/>
        <v>-9.8159509202454</v>
      </c>
      <c r="G1161" s="128">
        <v>147</v>
      </c>
      <c r="HV1161" s="141"/>
      <c r="HW1161" s="141"/>
      <c r="HX1161" s="141"/>
      <c r="HY1161" s="141"/>
      <c r="HZ1161" s="141"/>
      <c r="IA1161" s="141"/>
      <c r="IB1161" s="141"/>
      <c r="IC1161" s="141"/>
    </row>
    <row r="1162" s="138" customFormat="1" ht="15" customHeight="1" spans="1:237">
      <c r="A1162" s="149">
        <v>2200102</v>
      </c>
      <c r="B1162" s="151" t="s">
        <v>63</v>
      </c>
      <c r="C1162" s="128">
        <v>226</v>
      </c>
      <c r="D1162" s="128">
        <v>211</v>
      </c>
      <c r="E1162" s="147">
        <f t="shared" si="214"/>
        <v>-15</v>
      </c>
      <c r="F1162" s="148">
        <f t="shared" si="215"/>
        <v>-6.63716814159292</v>
      </c>
      <c r="G1162" s="128">
        <v>211</v>
      </c>
      <c r="HV1162" s="141"/>
      <c r="HW1162" s="141"/>
      <c r="HX1162" s="141"/>
      <c r="HY1162" s="141"/>
      <c r="HZ1162" s="141"/>
      <c r="IA1162" s="141"/>
      <c r="IB1162" s="141"/>
      <c r="IC1162" s="141"/>
    </row>
    <row r="1163" s="138" customFormat="1" ht="15" customHeight="1" spans="1:237">
      <c r="A1163" s="149">
        <v>2200103</v>
      </c>
      <c r="B1163" s="151" t="s">
        <v>64</v>
      </c>
      <c r="C1163" s="128"/>
      <c r="D1163" s="128"/>
      <c r="E1163" s="147">
        <f t="shared" si="214"/>
        <v>0</v>
      </c>
      <c r="F1163" s="148">
        <f t="shared" si="215"/>
        <v>0</v>
      </c>
      <c r="G1163" s="128"/>
      <c r="HV1163" s="141"/>
      <c r="HW1163" s="141"/>
      <c r="HX1163" s="141"/>
      <c r="HY1163" s="141"/>
      <c r="HZ1163" s="141"/>
      <c r="IA1163" s="141"/>
      <c r="IB1163" s="141"/>
      <c r="IC1163" s="141"/>
    </row>
    <row r="1164" s="138" customFormat="1" ht="15" customHeight="1" spans="1:237">
      <c r="A1164" s="149">
        <v>2200104</v>
      </c>
      <c r="B1164" s="151" t="s">
        <v>955</v>
      </c>
      <c r="C1164" s="128"/>
      <c r="D1164" s="128"/>
      <c r="E1164" s="147">
        <f t="shared" si="214"/>
        <v>0</v>
      </c>
      <c r="F1164" s="148">
        <f t="shared" si="215"/>
        <v>0</v>
      </c>
      <c r="G1164" s="128"/>
      <c r="HV1164" s="141"/>
      <c r="HW1164" s="141"/>
      <c r="HX1164" s="141"/>
      <c r="HY1164" s="141"/>
      <c r="HZ1164" s="141"/>
      <c r="IA1164" s="141"/>
      <c r="IB1164" s="141"/>
      <c r="IC1164" s="141"/>
    </row>
    <row r="1165" s="138" customFormat="1" ht="15" customHeight="1" spans="1:237">
      <c r="A1165" s="149">
        <v>2200106</v>
      </c>
      <c r="B1165" s="151" t="s">
        <v>956</v>
      </c>
      <c r="C1165" s="128"/>
      <c r="D1165" s="128"/>
      <c r="E1165" s="147">
        <f t="shared" si="214"/>
        <v>0</v>
      </c>
      <c r="F1165" s="148">
        <f t="shared" si="215"/>
        <v>0</v>
      </c>
      <c r="G1165" s="128"/>
      <c r="HV1165" s="141"/>
      <c r="HW1165" s="141"/>
      <c r="HX1165" s="141"/>
      <c r="HY1165" s="141"/>
      <c r="HZ1165" s="141"/>
      <c r="IA1165" s="141"/>
      <c r="IB1165" s="141"/>
      <c r="IC1165" s="141"/>
    </row>
    <row r="1166" s="138" customFormat="1" ht="15" customHeight="1" spans="1:237">
      <c r="A1166" s="149">
        <v>2200107</v>
      </c>
      <c r="B1166" s="151" t="s">
        <v>957</v>
      </c>
      <c r="C1166" s="128"/>
      <c r="D1166" s="128"/>
      <c r="E1166" s="147">
        <f t="shared" si="214"/>
        <v>0</v>
      </c>
      <c r="F1166" s="148">
        <f t="shared" si="215"/>
        <v>0</v>
      </c>
      <c r="G1166" s="128"/>
      <c r="HV1166" s="141"/>
      <c r="HW1166" s="141"/>
      <c r="HX1166" s="141"/>
      <c r="HY1166" s="141"/>
      <c r="HZ1166" s="141"/>
      <c r="IA1166" s="141"/>
      <c r="IB1166" s="141"/>
      <c r="IC1166" s="141"/>
    </row>
    <row r="1167" s="138" customFormat="1" ht="15" customHeight="1" spans="1:237">
      <c r="A1167" s="149">
        <v>2200108</v>
      </c>
      <c r="B1167" s="151" t="s">
        <v>958</v>
      </c>
      <c r="C1167" s="128"/>
      <c r="D1167" s="128"/>
      <c r="E1167" s="147">
        <f t="shared" si="214"/>
        <v>0</v>
      </c>
      <c r="F1167" s="148">
        <f t="shared" si="215"/>
        <v>0</v>
      </c>
      <c r="G1167" s="128"/>
      <c r="HV1167" s="141"/>
      <c r="HW1167" s="141"/>
      <c r="HX1167" s="141"/>
      <c r="HY1167" s="141"/>
      <c r="HZ1167" s="141"/>
      <c r="IA1167" s="141"/>
      <c r="IB1167" s="141"/>
      <c r="IC1167" s="141"/>
    </row>
    <row r="1168" s="138" customFormat="1" ht="15" customHeight="1" spans="1:237">
      <c r="A1168" s="149">
        <v>2200109</v>
      </c>
      <c r="B1168" s="151" t="s">
        <v>959</v>
      </c>
      <c r="C1168" s="128"/>
      <c r="D1168" s="128"/>
      <c r="E1168" s="147">
        <f t="shared" si="214"/>
        <v>0</v>
      </c>
      <c r="F1168" s="148">
        <f t="shared" si="215"/>
        <v>0</v>
      </c>
      <c r="G1168" s="128"/>
      <c r="HV1168" s="141"/>
      <c r="HW1168" s="141"/>
      <c r="HX1168" s="141"/>
      <c r="HY1168" s="141"/>
      <c r="HZ1168" s="141"/>
      <c r="IA1168" s="141"/>
      <c r="IB1168" s="141"/>
      <c r="IC1168" s="141"/>
    </row>
    <row r="1169" s="138" customFormat="1" ht="15" customHeight="1" spans="1:237">
      <c r="A1169" s="149">
        <v>2200112</v>
      </c>
      <c r="B1169" s="151" t="s">
        <v>960</v>
      </c>
      <c r="C1169" s="128"/>
      <c r="D1169" s="128"/>
      <c r="E1169" s="147">
        <f t="shared" si="214"/>
        <v>0</v>
      </c>
      <c r="F1169" s="148">
        <f t="shared" si="215"/>
        <v>0</v>
      </c>
      <c r="G1169" s="128"/>
      <c r="HV1169" s="141"/>
      <c r="HW1169" s="141"/>
      <c r="HX1169" s="141"/>
      <c r="HY1169" s="141"/>
      <c r="HZ1169" s="141"/>
      <c r="IA1169" s="141"/>
      <c r="IB1169" s="141"/>
      <c r="IC1169" s="141"/>
    </row>
    <row r="1170" s="138" customFormat="1" ht="15" customHeight="1" spans="1:237">
      <c r="A1170" s="149">
        <v>2200113</v>
      </c>
      <c r="B1170" s="151" t="s">
        <v>961</v>
      </c>
      <c r="C1170" s="128"/>
      <c r="D1170" s="128"/>
      <c r="E1170" s="147">
        <f t="shared" si="214"/>
        <v>0</v>
      </c>
      <c r="F1170" s="148">
        <f t="shared" si="215"/>
        <v>0</v>
      </c>
      <c r="G1170" s="128"/>
      <c r="HV1170" s="141"/>
      <c r="HW1170" s="141"/>
      <c r="HX1170" s="141"/>
      <c r="HY1170" s="141"/>
      <c r="HZ1170" s="141"/>
      <c r="IA1170" s="141"/>
      <c r="IB1170" s="141"/>
      <c r="IC1170" s="141"/>
    </row>
    <row r="1171" s="138" customFormat="1" ht="15" customHeight="1" spans="1:237">
      <c r="A1171" s="149">
        <v>2200114</v>
      </c>
      <c r="B1171" s="151" t="s">
        <v>962</v>
      </c>
      <c r="C1171" s="128"/>
      <c r="D1171" s="128"/>
      <c r="E1171" s="147">
        <f t="shared" si="214"/>
        <v>0</v>
      </c>
      <c r="F1171" s="148">
        <f t="shared" si="215"/>
        <v>0</v>
      </c>
      <c r="G1171" s="128"/>
      <c r="HV1171" s="141"/>
      <c r="HW1171" s="141"/>
      <c r="HX1171" s="141"/>
      <c r="HY1171" s="141"/>
      <c r="HZ1171" s="141"/>
      <c r="IA1171" s="141"/>
      <c r="IB1171" s="141"/>
      <c r="IC1171" s="141"/>
    </row>
    <row r="1172" s="138" customFormat="1" ht="15" customHeight="1" spans="1:237">
      <c r="A1172" s="149">
        <v>2200115</v>
      </c>
      <c r="B1172" s="151" t="s">
        <v>963</v>
      </c>
      <c r="C1172" s="128"/>
      <c r="D1172" s="128"/>
      <c r="E1172" s="147">
        <f t="shared" si="214"/>
        <v>0</v>
      </c>
      <c r="F1172" s="148">
        <f t="shared" si="215"/>
        <v>0</v>
      </c>
      <c r="G1172" s="128"/>
      <c r="HV1172" s="141"/>
      <c r="HW1172" s="141"/>
      <c r="HX1172" s="141"/>
      <c r="HY1172" s="141"/>
      <c r="HZ1172" s="141"/>
      <c r="IA1172" s="141"/>
      <c r="IB1172" s="141"/>
      <c r="IC1172" s="141"/>
    </row>
    <row r="1173" s="138" customFormat="1" ht="15" customHeight="1" spans="1:237">
      <c r="A1173" s="149">
        <v>2200116</v>
      </c>
      <c r="B1173" s="151" t="s">
        <v>964</v>
      </c>
      <c r="C1173" s="128"/>
      <c r="D1173" s="128"/>
      <c r="E1173" s="147">
        <f t="shared" si="214"/>
        <v>0</v>
      </c>
      <c r="F1173" s="148">
        <f t="shared" si="215"/>
        <v>0</v>
      </c>
      <c r="G1173" s="128"/>
      <c r="HV1173" s="141"/>
      <c r="HW1173" s="141"/>
      <c r="HX1173" s="141"/>
      <c r="HY1173" s="141"/>
      <c r="HZ1173" s="141"/>
      <c r="IA1173" s="141"/>
      <c r="IB1173" s="141"/>
      <c r="IC1173" s="141"/>
    </row>
    <row r="1174" s="138" customFormat="1" ht="15" customHeight="1" spans="1:237">
      <c r="A1174" s="149">
        <v>2200119</v>
      </c>
      <c r="B1174" s="151" t="s">
        <v>965</v>
      </c>
      <c r="C1174" s="128"/>
      <c r="D1174" s="128"/>
      <c r="E1174" s="147">
        <f t="shared" si="214"/>
        <v>0</v>
      </c>
      <c r="F1174" s="148">
        <f t="shared" si="215"/>
        <v>0</v>
      </c>
      <c r="G1174" s="128"/>
      <c r="HV1174" s="141"/>
      <c r="HW1174" s="141"/>
      <c r="HX1174" s="141"/>
      <c r="HY1174" s="141"/>
      <c r="HZ1174" s="141"/>
      <c r="IA1174" s="141"/>
      <c r="IB1174" s="141"/>
      <c r="IC1174" s="141"/>
    </row>
    <row r="1175" s="138" customFormat="1" ht="15" customHeight="1" spans="1:237">
      <c r="A1175" s="149">
        <v>2200120</v>
      </c>
      <c r="B1175" s="151" t="s">
        <v>966</v>
      </c>
      <c r="C1175" s="128"/>
      <c r="D1175" s="128"/>
      <c r="E1175" s="147">
        <f t="shared" si="214"/>
        <v>0</v>
      </c>
      <c r="F1175" s="148">
        <f t="shared" si="215"/>
        <v>0</v>
      </c>
      <c r="G1175" s="128"/>
      <c r="HV1175" s="141"/>
      <c r="HW1175" s="141"/>
      <c r="HX1175" s="141"/>
      <c r="HY1175" s="141"/>
      <c r="HZ1175" s="141"/>
      <c r="IA1175" s="141"/>
      <c r="IB1175" s="141"/>
      <c r="IC1175" s="141"/>
    </row>
    <row r="1176" s="138" customFormat="1" ht="15" customHeight="1" spans="1:237">
      <c r="A1176" s="149">
        <v>2200121</v>
      </c>
      <c r="B1176" s="151" t="s">
        <v>967</v>
      </c>
      <c r="C1176" s="128"/>
      <c r="D1176" s="128"/>
      <c r="E1176" s="147">
        <f t="shared" si="214"/>
        <v>0</v>
      </c>
      <c r="F1176" s="148">
        <f t="shared" si="215"/>
        <v>0</v>
      </c>
      <c r="G1176" s="128"/>
      <c r="HV1176" s="141"/>
      <c r="HW1176" s="141"/>
      <c r="HX1176" s="141"/>
      <c r="HY1176" s="141"/>
      <c r="HZ1176" s="141"/>
      <c r="IA1176" s="141"/>
      <c r="IB1176" s="141"/>
      <c r="IC1176" s="141"/>
    </row>
    <row r="1177" s="138" customFormat="1" ht="15" customHeight="1" spans="1:237">
      <c r="A1177" s="149">
        <v>2200122</v>
      </c>
      <c r="B1177" s="151" t="s">
        <v>968</v>
      </c>
      <c r="C1177" s="128"/>
      <c r="D1177" s="128"/>
      <c r="E1177" s="147">
        <f t="shared" si="214"/>
        <v>0</v>
      </c>
      <c r="F1177" s="148">
        <f t="shared" si="215"/>
        <v>0</v>
      </c>
      <c r="G1177" s="128"/>
      <c r="HV1177" s="141"/>
      <c r="HW1177" s="141"/>
      <c r="HX1177" s="141"/>
      <c r="HY1177" s="141"/>
      <c r="HZ1177" s="141"/>
      <c r="IA1177" s="141"/>
      <c r="IB1177" s="141"/>
      <c r="IC1177" s="141"/>
    </row>
    <row r="1178" s="138" customFormat="1" ht="15" customHeight="1" spans="1:237">
      <c r="A1178" s="149">
        <v>2200123</v>
      </c>
      <c r="B1178" s="151" t="s">
        <v>969</v>
      </c>
      <c r="C1178" s="128"/>
      <c r="D1178" s="128"/>
      <c r="E1178" s="147">
        <f t="shared" si="214"/>
        <v>0</v>
      </c>
      <c r="F1178" s="148">
        <f t="shared" si="215"/>
        <v>0</v>
      </c>
      <c r="G1178" s="128"/>
      <c r="HV1178" s="141"/>
      <c r="HW1178" s="141"/>
      <c r="HX1178" s="141"/>
      <c r="HY1178" s="141"/>
      <c r="HZ1178" s="141"/>
      <c r="IA1178" s="141"/>
      <c r="IB1178" s="141"/>
      <c r="IC1178" s="141"/>
    </row>
    <row r="1179" s="138" customFormat="1" ht="15" customHeight="1" spans="1:237">
      <c r="A1179" s="149">
        <v>2200124</v>
      </c>
      <c r="B1179" s="151" t="s">
        <v>970</v>
      </c>
      <c r="C1179" s="128"/>
      <c r="D1179" s="128"/>
      <c r="E1179" s="147">
        <f t="shared" si="214"/>
        <v>0</v>
      </c>
      <c r="F1179" s="148">
        <f t="shared" si="215"/>
        <v>0</v>
      </c>
      <c r="G1179" s="128"/>
      <c r="HV1179" s="141"/>
      <c r="HW1179" s="141"/>
      <c r="HX1179" s="141"/>
      <c r="HY1179" s="141"/>
      <c r="HZ1179" s="141"/>
      <c r="IA1179" s="141"/>
      <c r="IB1179" s="141"/>
      <c r="IC1179" s="141"/>
    </row>
    <row r="1180" s="138" customFormat="1" ht="15" customHeight="1" spans="1:237">
      <c r="A1180" s="149">
        <v>2200125</v>
      </c>
      <c r="B1180" s="151" t="s">
        <v>971</v>
      </c>
      <c r="C1180" s="128"/>
      <c r="D1180" s="128"/>
      <c r="E1180" s="147">
        <f t="shared" si="214"/>
        <v>0</v>
      </c>
      <c r="F1180" s="148">
        <f t="shared" si="215"/>
        <v>0</v>
      </c>
      <c r="G1180" s="128"/>
      <c r="HV1180" s="141"/>
      <c r="HW1180" s="141"/>
      <c r="HX1180" s="141"/>
      <c r="HY1180" s="141"/>
      <c r="HZ1180" s="141"/>
      <c r="IA1180" s="141"/>
      <c r="IB1180" s="141"/>
      <c r="IC1180" s="141"/>
    </row>
    <row r="1181" s="138" customFormat="1" ht="15" customHeight="1" spans="1:237">
      <c r="A1181" s="149">
        <v>2200126</v>
      </c>
      <c r="B1181" s="151" t="s">
        <v>972</v>
      </c>
      <c r="C1181" s="128"/>
      <c r="D1181" s="128"/>
      <c r="E1181" s="147">
        <f t="shared" si="214"/>
        <v>0</v>
      </c>
      <c r="F1181" s="148">
        <f t="shared" si="215"/>
        <v>0</v>
      </c>
      <c r="G1181" s="128"/>
      <c r="HV1181" s="141"/>
      <c r="HW1181" s="141"/>
      <c r="HX1181" s="141"/>
      <c r="HY1181" s="141"/>
      <c r="HZ1181" s="141"/>
      <c r="IA1181" s="141"/>
      <c r="IB1181" s="141"/>
      <c r="IC1181" s="141"/>
    </row>
    <row r="1182" s="138" customFormat="1" ht="15" customHeight="1" spans="1:237">
      <c r="A1182" s="149">
        <v>2200127</v>
      </c>
      <c r="B1182" s="151" t="s">
        <v>973</v>
      </c>
      <c r="C1182" s="128"/>
      <c r="D1182" s="128"/>
      <c r="E1182" s="147">
        <f t="shared" si="214"/>
        <v>0</v>
      </c>
      <c r="F1182" s="148">
        <f t="shared" si="215"/>
        <v>0</v>
      </c>
      <c r="G1182" s="128"/>
      <c r="HV1182" s="141"/>
      <c r="HW1182" s="141"/>
      <c r="HX1182" s="141"/>
      <c r="HY1182" s="141"/>
      <c r="HZ1182" s="141"/>
      <c r="IA1182" s="141"/>
      <c r="IB1182" s="141"/>
      <c r="IC1182" s="141"/>
    </row>
    <row r="1183" s="138" customFormat="1" ht="15" customHeight="1" spans="1:237">
      <c r="A1183" s="149">
        <v>2200128</v>
      </c>
      <c r="B1183" s="151" t="s">
        <v>974</v>
      </c>
      <c r="C1183" s="128"/>
      <c r="D1183" s="128"/>
      <c r="E1183" s="147">
        <f t="shared" si="214"/>
        <v>0</v>
      </c>
      <c r="F1183" s="148">
        <f t="shared" si="215"/>
        <v>0</v>
      </c>
      <c r="G1183" s="128"/>
      <c r="HV1183" s="141"/>
      <c r="HW1183" s="141"/>
      <c r="HX1183" s="141"/>
      <c r="HY1183" s="141"/>
      <c r="HZ1183" s="141"/>
      <c r="IA1183" s="141"/>
      <c r="IB1183" s="141"/>
      <c r="IC1183" s="141"/>
    </row>
    <row r="1184" s="138" customFormat="1" ht="15" customHeight="1" spans="1:237">
      <c r="A1184" s="149">
        <v>2200129</v>
      </c>
      <c r="B1184" s="151" t="s">
        <v>975</v>
      </c>
      <c r="C1184" s="128"/>
      <c r="D1184" s="128"/>
      <c r="E1184" s="147">
        <f t="shared" si="214"/>
        <v>0</v>
      </c>
      <c r="F1184" s="148">
        <f t="shared" si="215"/>
        <v>0</v>
      </c>
      <c r="G1184" s="128"/>
      <c r="HV1184" s="141"/>
      <c r="HW1184" s="141"/>
      <c r="HX1184" s="141"/>
      <c r="HY1184" s="141"/>
      <c r="HZ1184" s="141"/>
      <c r="IA1184" s="141"/>
      <c r="IB1184" s="141"/>
      <c r="IC1184" s="141"/>
    </row>
    <row r="1185" s="138" customFormat="1" ht="15" customHeight="1" spans="1:237">
      <c r="A1185" s="149">
        <v>2200150</v>
      </c>
      <c r="B1185" s="151" t="s">
        <v>71</v>
      </c>
      <c r="C1185" s="128">
        <v>3667</v>
      </c>
      <c r="D1185" s="128">
        <v>3264</v>
      </c>
      <c r="E1185" s="147">
        <f t="shared" si="214"/>
        <v>-403</v>
      </c>
      <c r="F1185" s="148">
        <f t="shared" si="215"/>
        <v>-10.9899100081811</v>
      </c>
      <c r="G1185" s="128">
        <v>3264</v>
      </c>
      <c r="HV1185" s="141"/>
      <c r="HW1185" s="141"/>
      <c r="HX1185" s="141"/>
      <c r="HY1185" s="141"/>
      <c r="HZ1185" s="141"/>
      <c r="IA1185" s="141"/>
      <c r="IB1185" s="141"/>
      <c r="IC1185" s="141"/>
    </row>
    <row r="1186" s="138" customFormat="1" ht="15" customHeight="1" spans="1:237">
      <c r="A1186" s="149">
        <v>2200199</v>
      </c>
      <c r="B1186" s="151" t="s">
        <v>976</v>
      </c>
      <c r="C1186" s="128">
        <v>45</v>
      </c>
      <c r="D1186" s="128">
        <v>1005</v>
      </c>
      <c r="E1186" s="147">
        <f t="shared" si="214"/>
        <v>960</v>
      </c>
      <c r="F1186" s="148">
        <f t="shared" si="215"/>
        <v>2133.33333333333</v>
      </c>
      <c r="G1186" s="128">
        <v>1005</v>
      </c>
      <c r="HV1186" s="141"/>
      <c r="HW1186" s="141"/>
      <c r="HX1186" s="141"/>
      <c r="HY1186" s="141"/>
      <c r="HZ1186" s="141"/>
      <c r="IA1186" s="141"/>
      <c r="IB1186" s="141"/>
      <c r="IC1186" s="141"/>
    </row>
    <row r="1187" s="138" customFormat="1" ht="15" customHeight="1" spans="1:237">
      <c r="A1187" s="149">
        <v>22005</v>
      </c>
      <c r="B1187" s="150" t="s">
        <v>977</v>
      </c>
      <c r="C1187" s="132">
        <f t="shared" ref="C1187:G1187" si="218">SUM(C1188:C1201)</f>
        <v>51</v>
      </c>
      <c r="D1187" s="132">
        <f t="shared" si="218"/>
        <v>44</v>
      </c>
      <c r="E1187" s="147">
        <f t="shared" si="214"/>
        <v>-7</v>
      </c>
      <c r="F1187" s="148">
        <f t="shared" si="215"/>
        <v>-13.7254901960784</v>
      </c>
      <c r="G1187" s="132">
        <f t="shared" si="218"/>
        <v>44</v>
      </c>
      <c r="HV1187" s="141"/>
      <c r="HW1187" s="141"/>
      <c r="HX1187" s="141"/>
      <c r="HY1187" s="141"/>
      <c r="HZ1187" s="141"/>
      <c r="IA1187" s="141"/>
      <c r="IB1187" s="141"/>
      <c r="IC1187" s="141"/>
    </row>
    <row r="1188" s="138" customFormat="1" ht="15" customHeight="1" spans="1:237">
      <c r="A1188" s="149">
        <v>2200501</v>
      </c>
      <c r="B1188" s="151" t="s">
        <v>62</v>
      </c>
      <c r="C1188" s="128"/>
      <c r="D1188" s="128"/>
      <c r="E1188" s="147">
        <f t="shared" si="214"/>
        <v>0</v>
      </c>
      <c r="F1188" s="148">
        <f t="shared" si="215"/>
        <v>0</v>
      </c>
      <c r="G1188" s="128"/>
      <c r="HV1188" s="141"/>
      <c r="HW1188" s="141"/>
      <c r="HX1188" s="141"/>
      <c r="HY1188" s="141"/>
      <c r="HZ1188" s="141"/>
      <c r="IA1188" s="141"/>
      <c r="IB1188" s="141"/>
      <c r="IC1188" s="141"/>
    </row>
    <row r="1189" s="138" customFormat="1" ht="15" customHeight="1" spans="1:237">
      <c r="A1189" s="149">
        <v>2200502</v>
      </c>
      <c r="B1189" s="151" t="s">
        <v>63</v>
      </c>
      <c r="C1189" s="128"/>
      <c r="D1189" s="128"/>
      <c r="E1189" s="147">
        <f t="shared" si="214"/>
        <v>0</v>
      </c>
      <c r="F1189" s="148">
        <f t="shared" si="215"/>
        <v>0</v>
      </c>
      <c r="G1189" s="128"/>
      <c r="HV1189" s="141"/>
      <c r="HW1189" s="141"/>
      <c r="HX1189" s="141"/>
      <c r="HY1189" s="141"/>
      <c r="HZ1189" s="141"/>
      <c r="IA1189" s="141"/>
      <c r="IB1189" s="141"/>
      <c r="IC1189" s="141"/>
    </row>
    <row r="1190" s="138" customFormat="1" ht="15" customHeight="1" spans="1:237">
      <c r="A1190" s="149">
        <v>2200503</v>
      </c>
      <c r="B1190" s="151" t="s">
        <v>64</v>
      </c>
      <c r="C1190" s="128"/>
      <c r="D1190" s="128"/>
      <c r="E1190" s="147">
        <f t="shared" si="214"/>
        <v>0</v>
      </c>
      <c r="F1190" s="148">
        <f t="shared" si="215"/>
        <v>0</v>
      </c>
      <c r="G1190" s="128"/>
      <c r="HV1190" s="141"/>
      <c r="HW1190" s="141"/>
      <c r="HX1190" s="141"/>
      <c r="HY1190" s="141"/>
      <c r="HZ1190" s="141"/>
      <c r="IA1190" s="141"/>
      <c r="IB1190" s="141"/>
      <c r="IC1190" s="141"/>
    </row>
    <row r="1191" s="138" customFormat="1" ht="15" customHeight="1" spans="1:237">
      <c r="A1191" s="149">
        <v>2200504</v>
      </c>
      <c r="B1191" s="151" t="s">
        <v>978</v>
      </c>
      <c r="C1191" s="128">
        <v>29</v>
      </c>
      <c r="D1191" s="128">
        <v>34</v>
      </c>
      <c r="E1191" s="147">
        <f t="shared" si="214"/>
        <v>5</v>
      </c>
      <c r="F1191" s="148">
        <f t="shared" si="215"/>
        <v>17.2413793103448</v>
      </c>
      <c r="G1191" s="128">
        <v>34</v>
      </c>
      <c r="HV1191" s="141"/>
      <c r="HW1191" s="141"/>
      <c r="HX1191" s="141"/>
      <c r="HY1191" s="141"/>
      <c r="HZ1191" s="141"/>
      <c r="IA1191" s="141"/>
      <c r="IB1191" s="141"/>
      <c r="IC1191" s="141"/>
    </row>
    <row r="1192" s="138" customFormat="1" ht="15" customHeight="1" spans="1:237">
      <c r="A1192" s="149">
        <v>2200506</v>
      </c>
      <c r="B1192" s="151" t="s">
        <v>979</v>
      </c>
      <c r="C1192" s="128"/>
      <c r="D1192" s="128"/>
      <c r="E1192" s="147">
        <f t="shared" si="214"/>
        <v>0</v>
      </c>
      <c r="F1192" s="148">
        <f t="shared" si="215"/>
        <v>0</v>
      </c>
      <c r="G1192" s="128"/>
      <c r="HV1192" s="141"/>
      <c r="HW1192" s="141"/>
      <c r="HX1192" s="141"/>
      <c r="HY1192" s="141"/>
      <c r="HZ1192" s="141"/>
      <c r="IA1192" s="141"/>
      <c r="IB1192" s="141"/>
      <c r="IC1192" s="141"/>
    </row>
    <row r="1193" s="138" customFormat="1" ht="15" customHeight="1" spans="1:237">
      <c r="A1193" s="149">
        <v>2200507</v>
      </c>
      <c r="B1193" s="151" t="s">
        <v>980</v>
      </c>
      <c r="C1193" s="128"/>
      <c r="D1193" s="128"/>
      <c r="E1193" s="147">
        <f t="shared" si="214"/>
        <v>0</v>
      </c>
      <c r="F1193" s="148">
        <f t="shared" si="215"/>
        <v>0</v>
      </c>
      <c r="G1193" s="128"/>
      <c r="HV1193" s="141"/>
      <c r="HW1193" s="141"/>
      <c r="HX1193" s="141"/>
      <c r="HY1193" s="141"/>
      <c r="HZ1193" s="141"/>
      <c r="IA1193" s="141"/>
      <c r="IB1193" s="141"/>
      <c r="IC1193" s="141"/>
    </row>
    <row r="1194" s="138" customFormat="1" ht="15" customHeight="1" spans="1:237">
      <c r="A1194" s="149">
        <v>2200508</v>
      </c>
      <c r="B1194" s="151" t="s">
        <v>981</v>
      </c>
      <c r="C1194" s="128"/>
      <c r="D1194" s="128"/>
      <c r="E1194" s="147">
        <f t="shared" si="214"/>
        <v>0</v>
      </c>
      <c r="F1194" s="148">
        <f t="shared" si="215"/>
        <v>0</v>
      </c>
      <c r="G1194" s="128"/>
      <c r="HV1194" s="141"/>
      <c r="HW1194" s="141"/>
      <c r="HX1194" s="141"/>
      <c r="HY1194" s="141"/>
      <c r="HZ1194" s="141"/>
      <c r="IA1194" s="141"/>
      <c r="IB1194" s="141"/>
      <c r="IC1194" s="141"/>
    </row>
    <row r="1195" s="138" customFormat="1" ht="15" customHeight="1" spans="1:237">
      <c r="A1195" s="149">
        <v>2200509</v>
      </c>
      <c r="B1195" s="151" t="s">
        <v>982</v>
      </c>
      <c r="C1195" s="128">
        <v>12</v>
      </c>
      <c r="D1195" s="128">
        <v>10</v>
      </c>
      <c r="E1195" s="147">
        <f t="shared" si="214"/>
        <v>-2</v>
      </c>
      <c r="F1195" s="148">
        <f t="shared" si="215"/>
        <v>-16.6666666666667</v>
      </c>
      <c r="G1195" s="128">
        <v>10</v>
      </c>
      <c r="HV1195" s="141"/>
      <c r="HW1195" s="141"/>
      <c r="HX1195" s="141"/>
      <c r="HY1195" s="141"/>
      <c r="HZ1195" s="141"/>
      <c r="IA1195" s="141"/>
      <c r="IB1195" s="141"/>
      <c r="IC1195" s="141"/>
    </row>
    <row r="1196" s="138" customFormat="1" ht="15" customHeight="1" spans="1:237">
      <c r="A1196" s="149">
        <v>2200510</v>
      </c>
      <c r="B1196" s="151" t="s">
        <v>983</v>
      </c>
      <c r="C1196" s="128"/>
      <c r="D1196" s="128"/>
      <c r="E1196" s="147">
        <f t="shared" si="214"/>
        <v>0</v>
      </c>
      <c r="F1196" s="148">
        <f t="shared" si="215"/>
        <v>0</v>
      </c>
      <c r="G1196" s="128"/>
      <c r="HV1196" s="141"/>
      <c r="HW1196" s="141"/>
      <c r="HX1196" s="141"/>
      <c r="HY1196" s="141"/>
      <c r="HZ1196" s="141"/>
      <c r="IA1196" s="141"/>
      <c r="IB1196" s="141"/>
      <c r="IC1196" s="141"/>
    </row>
    <row r="1197" s="138" customFormat="1" ht="15" customHeight="1" spans="1:237">
      <c r="A1197" s="149">
        <v>2200511</v>
      </c>
      <c r="B1197" s="151" t="s">
        <v>984</v>
      </c>
      <c r="C1197" s="128"/>
      <c r="D1197" s="128"/>
      <c r="E1197" s="147">
        <f t="shared" si="214"/>
        <v>0</v>
      </c>
      <c r="F1197" s="148">
        <f t="shared" si="215"/>
        <v>0</v>
      </c>
      <c r="G1197" s="128"/>
      <c r="HV1197" s="141"/>
      <c r="HW1197" s="141"/>
      <c r="HX1197" s="141"/>
      <c r="HY1197" s="141"/>
      <c r="HZ1197" s="141"/>
      <c r="IA1197" s="141"/>
      <c r="IB1197" s="141"/>
      <c r="IC1197" s="141"/>
    </row>
    <row r="1198" s="138" customFormat="1" ht="15" customHeight="1" spans="1:237">
      <c r="A1198" s="149">
        <v>2200512</v>
      </c>
      <c r="B1198" s="151" t="s">
        <v>985</v>
      </c>
      <c r="C1198" s="128"/>
      <c r="D1198" s="128"/>
      <c r="E1198" s="147">
        <f t="shared" si="214"/>
        <v>0</v>
      </c>
      <c r="F1198" s="148">
        <f t="shared" si="215"/>
        <v>0</v>
      </c>
      <c r="G1198" s="128"/>
      <c r="HV1198" s="141"/>
      <c r="HW1198" s="141"/>
      <c r="HX1198" s="141"/>
      <c r="HY1198" s="141"/>
      <c r="HZ1198" s="141"/>
      <c r="IA1198" s="141"/>
      <c r="IB1198" s="141"/>
      <c r="IC1198" s="141"/>
    </row>
    <row r="1199" s="138" customFormat="1" ht="15" customHeight="1" spans="1:237">
      <c r="A1199" s="149">
        <v>2200513</v>
      </c>
      <c r="B1199" s="151" t="s">
        <v>986</v>
      </c>
      <c r="C1199" s="128"/>
      <c r="D1199" s="128"/>
      <c r="E1199" s="147">
        <f t="shared" si="214"/>
        <v>0</v>
      </c>
      <c r="F1199" s="148">
        <f t="shared" si="215"/>
        <v>0</v>
      </c>
      <c r="G1199" s="128"/>
      <c r="HV1199" s="141"/>
      <c r="HW1199" s="141"/>
      <c r="HX1199" s="141"/>
      <c r="HY1199" s="141"/>
      <c r="HZ1199" s="141"/>
      <c r="IA1199" s="141"/>
      <c r="IB1199" s="141"/>
      <c r="IC1199" s="141"/>
    </row>
    <row r="1200" s="138" customFormat="1" ht="15" customHeight="1" spans="1:237">
      <c r="A1200" s="149">
        <v>2200514</v>
      </c>
      <c r="B1200" s="151" t="s">
        <v>987</v>
      </c>
      <c r="C1200" s="128"/>
      <c r="D1200" s="128"/>
      <c r="E1200" s="147">
        <f t="shared" si="214"/>
        <v>0</v>
      </c>
      <c r="F1200" s="148">
        <f t="shared" si="215"/>
        <v>0</v>
      </c>
      <c r="G1200" s="128"/>
      <c r="HV1200" s="141"/>
      <c r="HW1200" s="141"/>
      <c r="HX1200" s="141"/>
      <c r="HY1200" s="141"/>
      <c r="HZ1200" s="141"/>
      <c r="IA1200" s="141"/>
      <c r="IB1200" s="141"/>
      <c r="IC1200" s="141"/>
    </row>
    <row r="1201" s="138" customFormat="1" ht="15" customHeight="1" spans="1:237">
      <c r="A1201" s="149">
        <v>2200599</v>
      </c>
      <c r="B1201" s="151" t="s">
        <v>988</v>
      </c>
      <c r="C1201" s="128">
        <v>10</v>
      </c>
      <c r="D1201" s="128"/>
      <c r="E1201" s="147">
        <f t="shared" si="214"/>
        <v>-10</v>
      </c>
      <c r="F1201" s="148">
        <f t="shared" si="215"/>
        <v>-100</v>
      </c>
      <c r="G1201" s="128"/>
      <c r="HV1201" s="141"/>
      <c r="HW1201" s="141"/>
      <c r="HX1201" s="141"/>
      <c r="HY1201" s="141"/>
      <c r="HZ1201" s="141"/>
      <c r="IA1201" s="141"/>
      <c r="IB1201" s="141"/>
      <c r="IC1201" s="141"/>
    </row>
    <row r="1202" s="138" customFormat="1" ht="15" customHeight="1" spans="1:237">
      <c r="A1202" s="149">
        <v>22099</v>
      </c>
      <c r="B1202" s="150" t="s">
        <v>989</v>
      </c>
      <c r="C1202" s="132">
        <f t="shared" ref="C1202:G1202" si="219">C1203</f>
        <v>0</v>
      </c>
      <c r="D1202" s="132">
        <f t="shared" si="219"/>
        <v>0</v>
      </c>
      <c r="E1202" s="147">
        <f t="shared" si="214"/>
        <v>0</v>
      </c>
      <c r="F1202" s="148">
        <f t="shared" si="215"/>
        <v>0</v>
      </c>
      <c r="G1202" s="132">
        <f t="shared" si="219"/>
        <v>0</v>
      </c>
      <c r="HV1202" s="141"/>
      <c r="HW1202" s="141"/>
      <c r="HX1202" s="141"/>
      <c r="HY1202" s="141"/>
      <c r="HZ1202" s="141"/>
      <c r="IA1202" s="141"/>
      <c r="IB1202" s="141"/>
      <c r="IC1202" s="141"/>
    </row>
    <row r="1203" s="138" customFormat="1" ht="15" customHeight="1" spans="1:237">
      <c r="A1203" s="149">
        <v>2209901</v>
      </c>
      <c r="B1203" s="151" t="s">
        <v>990</v>
      </c>
      <c r="C1203" s="128"/>
      <c r="D1203" s="128"/>
      <c r="E1203" s="147">
        <f t="shared" si="214"/>
        <v>0</v>
      </c>
      <c r="F1203" s="148">
        <f t="shared" si="215"/>
        <v>0</v>
      </c>
      <c r="G1203" s="128"/>
      <c r="HV1203" s="141"/>
      <c r="HW1203" s="141"/>
      <c r="HX1203" s="141"/>
      <c r="HY1203" s="141"/>
      <c r="HZ1203" s="141"/>
      <c r="IA1203" s="141"/>
      <c r="IB1203" s="141"/>
      <c r="IC1203" s="141"/>
    </row>
    <row r="1204" s="138" customFormat="1" ht="15" customHeight="1" spans="1:237">
      <c r="A1204" s="149">
        <v>221</v>
      </c>
      <c r="B1204" s="150" t="s">
        <v>991</v>
      </c>
      <c r="C1204" s="132">
        <f t="shared" ref="C1204:G1204" si="220">C1205+C1216+C1220</f>
        <v>3988</v>
      </c>
      <c r="D1204" s="132">
        <f t="shared" si="220"/>
        <v>3787</v>
      </c>
      <c r="E1204" s="147">
        <f t="shared" si="214"/>
        <v>-201</v>
      </c>
      <c r="F1204" s="148">
        <f t="shared" si="215"/>
        <v>-5.04012036108325</v>
      </c>
      <c r="G1204" s="132">
        <f t="shared" si="220"/>
        <v>4118</v>
      </c>
      <c r="HV1204" s="141"/>
      <c r="HW1204" s="141"/>
      <c r="HX1204" s="141"/>
      <c r="HY1204" s="141"/>
      <c r="HZ1204" s="141"/>
      <c r="IA1204" s="141"/>
      <c r="IB1204" s="141"/>
      <c r="IC1204" s="141"/>
    </row>
    <row r="1205" s="138" customFormat="1" ht="15" customHeight="1" spans="1:237">
      <c r="A1205" s="149">
        <v>22101</v>
      </c>
      <c r="B1205" s="150" t="s">
        <v>992</v>
      </c>
      <c r="C1205" s="132">
        <f t="shared" ref="C1205:G1205" si="221">SUM(C1206:C1215)</f>
        <v>65</v>
      </c>
      <c r="D1205" s="132">
        <f t="shared" si="221"/>
        <v>150</v>
      </c>
      <c r="E1205" s="147">
        <f t="shared" si="214"/>
        <v>85</v>
      </c>
      <c r="F1205" s="148">
        <f t="shared" si="215"/>
        <v>130.769230769231</v>
      </c>
      <c r="G1205" s="132">
        <f t="shared" si="221"/>
        <v>481</v>
      </c>
      <c r="HV1205" s="141"/>
      <c r="HW1205" s="141"/>
      <c r="HX1205" s="141"/>
      <c r="HY1205" s="141"/>
      <c r="HZ1205" s="141"/>
      <c r="IA1205" s="141"/>
      <c r="IB1205" s="141"/>
      <c r="IC1205" s="141"/>
    </row>
    <row r="1206" s="138" customFormat="1" ht="15" customHeight="1" spans="1:237">
      <c r="A1206" s="149">
        <v>2210101</v>
      </c>
      <c r="B1206" s="151" t="s">
        <v>993</v>
      </c>
      <c r="C1206" s="128"/>
      <c r="D1206" s="128"/>
      <c r="E1206" s="147">
        <f t="shared" si="214"/>
        <v>0</v>
      </c>
      <c r="F1206" s="148">
        <f t="shared" si="215"/>
        <v>0</v>
      </c>
      <c r="G1206" s="128"/>
      <c r="HV1206" s="141"/>
      <c r="HW1206" s="141"/>
      <c r="HX1206" s="141"/>
      <c r="HY1206" s="141"/>
      <c r="HZ1206" s="141"/>
      <c r="IA1206" s="141"/>
      <c r="IB1206" s="141"/>
      <c r="IC1206" s="141"/>
    </row>
    <row r="1207" s="138" customFormat="1" ht="15" customHeight="1" spans="1:237">
      <c r="A1207" s="149">
        <v>2210102</v>
      </c>
      <c r="B1207" s="151" t="s">
        <v>994</v>
      </c>
      <c r="C1207" s="128"/>
      <c r="D1207" s="128"/>
      <c r="E1207" s="147">
        <f t="shared" si="214"/>
        <v>0</v>
      </c>
      <c r="F1207" s="148">
        <f t="shared" si="215"/>
        <v>0</v>
      </c>
      <c r="G1207" s="128"/>
      <c r="HV1207" s="141"/>
      <c r="HW1207" s="141"/>
      <c r="HX1207" s="141"/>
      <c r="HY1207" s="141"/>
      <c r="HZ1207" s="141"/>
      <c r="IA1207" s="141"/>
      <c r="IB1207" s="141"/>
      <c r="IC1207" s="141"/>
    </row>
    <row r="1208" s="138" customFormat="1" ht="15" customHeight="1" spans="1:237">
      <c r="A1208" s="149">
        <v>2210103</v>
      </c>
      <c r="B1208" s="151" t="s">
        <v>995</v>
      </c>
      <c r="C1208" s="128"/>
      <c r="D1208" s="128"/>
      <c r="E1208" s="147">
        <f t="shared" si="214"/>
        <v>0</v>
      </c>
      <c r="F1208" s="148">
        <f t="shared" si="215"/>
        <v>0</v>
      </c>
      <c r="G1208" s="128"/>
      <c r="HV1208" s="141"/>
      <c r="HW1208" s="141"/>
      <c r="HX1208" s="141"/>
      <c r="HY1208" s="141"/>
      <c r="HZ1208" s="141"/>
      <c r="IA1208" s="141"/>
      <c r="IB1208" s="141"/>
      <c r="IC1208" s="141"/>
    </row>
    <row r="1209" s="138" customFormat="1" ht="15" customHeight="1" spans="1:237">
      <c r="A1209" s="149">
        <v>2210104</v>
      </c>
      <c r="B1209" s="151" t="s">
        <v>996</v>
      </c>
      <c r="C1209" s="128"/>
      <c r="D1209" s="128"/>
      <c r="E1209" s="147">
        <f t="shared" si="214"/>
        <v>0</v>
      </c>
      <c r="F1209" s="148">
        <f t="shared" si="215"/>
        <v>0</v>
      </c>
      <c r="G1209" s="128"/>
      <c r="HV1209" s="141"/>
      <c r="HW1209" s="141"/>
      <c r="HX1209" s="141"/>
      <c r="HY1209" s="141"/>
      <c r="HZ1209" s="141"/>
      <c r="IA1209" s="141"/>
      <c r="IB1209" s="141"/>
      <c r="IC1209" s="141"/>
    </row>
    <row r="1210" s="138" customFormat="1" ht="15" customHeight="1" spans="1:237">
      <c r="A1210" s="149">
        <v>2210105</v>
      </c>
      <c r="B1210" s="151" t="s">
        <v>997</v>
      </c>
      <c r="C1210" s="128">
        <v>65</v>
      </c>
      <c r="D1210" s="128">
        <v>150</v>
      </c>
      <c r="E1210" s="147">
        <f t="shared" si="214"/>
        <v>85</v>
      </c>
      <c r="F1210" s="148">
        <f t="shared" si="215"/>
        <v>130.769230769231</v>
      </c>
      <c r="G1210" s="128">
        <v>481</v>
      </c>
      <c r="HV1210" s="141"/>
      <c r="HW1210" s="141"/>
      <c r="HX1210" s="141"/>
      <c r="HY1210" s="141"/>
      <c r="HZ1210" s="141"/>
      <c r="IA1210" s="141"/>
      <c r="IB1210" s="141"/>
      <c r="IC1210" s="141"/>
    </row>
    <row r="1211" s="138" customFormat="1" ht="15" customHeight="1" spans="1:237">
      <c r="A1211" s="149">
        <v>2210106</v>
      </c>
      <c r="B1211" s="151" t="s">
        <v>998</v>
      </c>
      <c r="C1211" s="128"/>
      <c r="D1211" s="128"/>
      <c r="E1211" s="147">
        <f t="shared" si="214"/>
        <v>0</v>
      </c>
      <c r="F1211" s="148">
        <f t="shared" si="215"/>
        <v>0</v>
      </c>
      <c r="G1211" s="128"/>
      <c r="HV1211" s="141"/>
      <c r="HW1211" s="141"/>
      <c r="HX1211" s="141"/>
      <c r="HY1211" s="141"/>
      <c r="HZ1211" s="141"/>
      <c r="IA1211" s="141"/>
      <c r="IB1211" s="141"/>
      <c r="IC1211" s="141"/>
    </row>
    <row r="1212" s="138" customFormat="1" ht="15" customHeight="1" spans="1:237">
      <c r="A1212" s="149">
        <v>2210107</v>
      </c>
      <c r="B1212" s="151" t="s">
        <v>999</v>
      </c>
      <c r="C1212" s="128"/>
      <c r="D1212" s="128"/>
      <c r="E1212" s="147">
        <f t="shared" si="214"/>
        <v>0</v>
      </c>
      <c r="F1212" s="148">
        <f t="shared" si="215"/>
        <v>0</v>
      </c>
      <c r="G1212" s="128"/>
      <c r="HV1212" s="141"/>
      <c r="HW1212" s="141"/>
      <c r="HX1212" s="141"/>
      <c r="HY1212" s="141"/>
      <c r="HZ1212" s="141"/>
      <c r="IA1212" s="141"/>
      <c r="IB1212" s="141"/>
      <c r="IC1212" s="141"/>
    </row>
    <row r="1213" s="138" customFormat="1" ht="15" customHeight="1" spans="1:237">
      <c r="A1213" s="149">
        <v>2210108</v>
      </c>
      <c r="B1213" s="151" t="s">
        <v>1000</v>
      </c>
      <c r="C1213" s="128"/>
      <c r="D1213" s="128"/>
      <c r="E1213" s="147">
        <f t="shared" si="214"/>
        <v>0</v>
      </c>
      <c r="F1213" s="148">
        <f t="shared" si="215"/>
        <v>0</v>
      </c>
      <c r="G1213" s="128"/>
      <c r="HV1213" s="141"/>
      <c r="HW1213" s="141"/>
      <c r="HX1213" s="141"/>
      <c r="HY1213" s="141"/>
      <c r="HZ1213" s="141"/>
      <c r="IA1213" s="141"/>
      <c r="IB1213" s="141"/>
      <c r="IC1213" s="141"/>
    </row>
    <row r="1214" s="138" customFormat="1" ht="15" customHeight="1" spans="1:237">
      <c r="A1214" s="149">
        <v>2210109</v>
      </c>
      <c r="B1214" s="151" t="s">
        <v>1001</v>
      </c>
      <c r="C1214" s="128"/>
      <c r="D1214" s="128"/>
      <c r="E1214" s="147">
        <f t="shared" si="214"/>
        <v>0</v>
      </c>
      <c r="F1214" s="148">
        <f t="shared" si="215"/>
        <v>0</v>
      </c>
      <c r="G1214" s="128"/>
      <c r="HV1214" s="141"/>
      <c r="HW1214" s="141"/>
      <c r="HX1214" s="141"/>
      <c r="HY1214" s="141"/>
      <c r="HZ1214" s="141"/>
      <c r="IA1214" s="141"/>
      <c r="IB1214" s="141"/>
      <c r="IC1214" s="141"/>
    </row>
    <row r="1215" s="138" customFormat="1" ht="15" customHeight="1" spans="1:237">
      <c r="A1215" s="149">
        <v>2210199</v>
      </c>
      <c r="B1215" s="151" t="s">
        <v>1002</v>
      </c>
      <c r="C1215" s="128"/>
      <c r="D1215" s="128"/>
      <c r="E1215" s="147">
        <f t="shared" si="214"/>
        <v>0</v>
      </c>
      <c r="F1215" s="148">
        <f t="shared" si="215"/>
        <v>0</v>
      </c>
      <c r="G1215" s="128"/>
      <c r="HV1215" s="141"/>
      <c r="HW1215" s="141"/>
      <c r="HX1215" s="141"/>
      <c r="HY1215" s="141"/>
      <c r="HZ1215" s="141"/>
      <c r="IA1215" s="141"/>
      <c r="IB1215" s="141"/>
      <c r="IC1215" s="141"/>
    </row>
    <row r="1216" s="138" customFormat="1" ht="15" customHeight="1" spans="1:237">
      <c r="A1216" s="149">
        <v>22102</v>
      </c>
      <c r="B1216" s="150" t="s">
        <v>1003</v>
      </c>
      <c r="C1216" s="132">
        <f t="shared" ref="C1216:G1216" si="222">SUM(C1217:C1219)</f>
        <v>3784</v>
      </c>
      <c r="D1216" s="132">
        <f t="shared" si="222"/>
        <v>3637</v>
      </c>
      <c r="E1216" s="147">
        <f t="shared" si="214"/>
        <v>-147</v>
      </c>
      <c r="F1216" s="148">
        <f t="shared" si="215"/>
        <v>-3.88477801268499</v>
      </c>
      <c r="G1216" s="132">
        <f t="shared" si="222"/>
        <v>3637</v>
      </c>
      <c r="HV1216" s="141"/>
      <c r="HW1216" s="141"/>
      <c r="HX1216" s="141"/>
      <c r="HY1216" s="141"/>
      <c r="HZ1216" s="141"/>
      <c r="IA1216" s="141"/>
      <c r="IB1216" s="141"/>
      <c r="IC1216" s="141"/>
    </row>
    <row r="1217" s="138" customFormat="1" ht="15" customHeight="1" spans="1:237">
      <c r="A1217" s="149">
        <v>2210201</v>
      </c>
      <c r="B1217" s="151" t="s">
        <v>1004</v>
      </c>
      <c r="C1217" s="128">
        <v>3784</v>
      </c>
      <c r="D1217" s="128">
        <v>3637</v>
      </c>
      <c r="E1217" s="147">
        <f t="shared" si="214"/>
        <v>-147</v>
      </c>
      <c r="F1217" s="148">
        <f t="shared" si="215"/>
        <v>-3.88477801268499</v>
      </c>
      <c r="G1217" s="128">
        <v>3637</v>
      </c>
      <c r="HV1217" s="141"/>
      <c r="HW1217" s="141"/>
      <c r="HX1217" s="141"/>
      <c r="HY1217" s="141"/>
      <c r="HZ1217" s="141"/>
      <c r="IA1217" s="141"/>
      <c r="IB1217" s="141"/>
      <c r="IC1217" s="141"/>
    </row>
    <row r="1218" s="138" customFormat="1" ht="15" customHeight="1" spans="1:237">
      <c r="A1218" s="149">
        <v>2210202</v>
      </c>
      <c r="B1218" s="151" t="s">
        <v>1005</v>
      </c>
      <c r="C1218" s="128"/>
      <c r="D1218" s="128"/>
      <c r="E1218" s="147">
        <f t="shared" si="214"/>
        <v>0</v>
      </c>
      <c r="F1218" s="148">
        <f t="shared" si="215"/>
        <v>0</v>
      </c>
      <c r="G1218" s="128"/>
      <c r="HV1218" s="141"/>
      <c r="HW1218" s="141"/>
      <c r="HX1218" s="141"/>
      <c r="HY1218" s="141"/>
      <c r="HZ1218" s="141"/>
      <c r="IA1218" s="141"/>
      <c r="IB1218" s="141"/>
      <c r="IC1218" s="141"/>
    </row>
    <row r="1219" s="138" customFormat="1" ht="15" customHeight="1" spans="1:237">
      <c r="A1219" s="149">
        <v>2210203</v>
      </c>
      <c r="B1219" s="151" t="s">
        <v>1006</v>
      </c>
      <c r="C1219" s="128"/>
      <c r="D1219" s="128"/>
      <c r="E1219" s="147">
        <f t="shared" si="214"/>
        <v>0</v>
      </c>
      <c r="F1219" s="148">
        <f t="shared" si="215"/>
        <v>0</v>
      </c>
      <c r="G1219" s="128"/>
      <c r="HV1219" s="141"/>
      <c r="HW1219" s="141"/>
      <c r="HX1219" s="141"/>
      <c r="HY1219" s="141"/>
      <c r="HZ1219" s="141"/>
      <c r="IA1219" s="141"/>
      <c r="IB1219" s="141"/>
      <c r="IC1219" s="141"/>
    </row>
    <row r="1220" s="138" customFormat="1" ht="15" customHeight="1" spans="1:237">
      <c r="A1220" s="149">
        <v>22103</v>
      </c>
      <c r="B1220" s="150" t="s">
        <v>1007</v>
      </c>
      <c r="C1220" s="132">
        <f t="shared" ref="C1220:G1220" si="223">SUM(C1221:C1223)</f>
        <v>139</v>
      </c>
      <c r="D1220" s="132">
        <f t="shared" si="223"/>
        <v>0</v>
      </c>
      <c r="E1220" s="147">
        <f t="shared" si="214"/>
        <v>-139</v>
      </c>
      <c r="F1220" s="148">
        <f t="shared" si="215"/>
        <v>-100</v>
      </c>
      <c r="G1220" s="132">
        <f t="shared" si="223"/>
        <v>0</v>
      </c>
      <c r="HV1220" s="141"/>
      <c r="HW1220" s="141"/>
      <c r="HX1220" s="141"/>
      <c r="HY1220" s="141"/>
      <c r="HZ1220" s="141"/>
      <c r="IA1220" s="141"/>
      <c r="IB1220" s="141"/>
      <c r="IC1220" s="141"/>
    </row>
    <row r="1221" s="138" customFormat="1" ht="15" customHeight="1" spans="1:237">
      <c r="A1221" s="149">
        <v>2210301</v>
      </c>
      <c r="B1221" s="151" t="s">
        <v>1008</v>
      </c>
      <c r="C1221" s="128"/>
      <c r="D1221" s="128"/>
      <c r="E1221" s="147">
        <f t="shared" ref="E1221:E1284" si="224">D1221-C1221</f>
        <v>0</v>
      </c>
      <c r="F1221" s="148">
        <f t="shared" ref="F1221:F1284" si="225">IF(C1221=0,,E1221/C1221*100)</f>
        <v>0</v>
      </c>
      <c r="G1221" s="128"/>
      <c r="HV1221" s="141"/>
      <c r="HW1221" s="141"/>
      <c r="HX1221" s="141"/>
      <c r="HY1221" s="141"/>
      <c r="HZ1221" s="141"/>
      <c r="IA1221" s="141"/>
      <c r="IB1221" s="141"/>
      <c r="IC1221" s="141"/>
    </row>
    <row r="1222" s="138" customFormat="1" ht="15" customHeight="1" spans="1:237">
      <c r="A1222" s="149">
        <v>2210302</v>
      </c>
      <c r="B1222" s="151" t="s">
        <v>1009</v>
      </c>
      <c r="C1222" s="128">
        <v>139</v>
      </c>
      <c r="D1222" s="128"/>
      <c r="E1222" s="147">
        <f t="shared" si="224"/>
        <v>-139</v>
      </c>
      <c r="F1222" s="148">
        <f t="shared" si="225"/>
        <v>-100</v>
      </c>
      <c r="G1222" s="128"/>
      <c r="HV1222" s="141"/>
      <c r="HW1222" s="141"/>
      <c r="HX1222" s="141"/>
      <c r="HY1222" s="141"/>
      <c r="HZ1222" s="141"/>
      <c r="IA1222" s="141"/>
      <c r="IB1222" s="141"/>
      <c r="IC1222" s="141"/>
    </row>
    <row r="1223" s="138" customFormat="1" ht="15" customHeight="1" spans="1:237">
      <c r="A1223" s="149">
        <v>2210399</v>
      </c>
      <c r="B1223" s="151" t="s">
        <v>1010</v>
      </c>
      <c r="C1223" s="128"/>
      <c r="D1223" s="128"/>
      <c r="E1223" s="147">
        <f t="shared" si="224"/>
        <v>0</v>
      </c>
      <c r="F1223" s="148">
        <f t="shared" si="225"/>
        <v>0</v>
      </c>
      <c r="G1223" s="128"/>
      <c r="HV1223" s="141"/>
      <c r="HW1223" s="141"/>
      <c r="HX1223" s="141"/>
      <c r="HY1223" s="141"/>
      <c r="HZ1223" s="141"/>
      <c r="IA1223" s="141"/>
      <c r="IB1223" s="141"/>
      <c r="IC1223" s="141"/>
    </row>
    <row r="1224" s="138" customFormat="1" ht="15" customHeight="1" spans="1:237">
      <c r="A1224" s="149">
        <v>222</v>
      </c>
      <c r="B1224" s="150" t="s">
        <v>1011</v>
      </c>
      <c r="C1224" s="132">
        <f t="shared" ref="C1224:G1224" si="226">C1225+C1240+C1254+C1259+C1265</f>
        <v>137</v>
      </c>
      <c r="D1224" s="132">
        <f t="shared" si="226"/>
        <v>137</v>
      </c>
      <c r="E1224" s="147">
        <f t="shared" si="224"/>
        <v>0</v>
      </c>
      <c r="F1224" s="148">
        <f t="shared" si="225"/>
        <v>0</v>
      </c>
      <c r="G1224" s="132">
        <f t="shared" si="226"/>
        <v>137</v>
      </c>
      <c r="HV1224" s="141"/>
      <c r="HW1224" s="141"/>
      <c r="HX1224" s="141"/>
      <c r="HY1224" s="141"/>
      <c r="HZ1224" s="141"/>
      <c r="IA1224" s="141"/>
      <c r="IB1224" s="141"/>
      <c r="IC1224" s="141"/>
    </row>
    <row r="1225" s="138" customFormat="1" ht="15" customHeight="1" spans="1:237">
      <c r="A1225" s="149">
        <v>22201</v>
      </c>
      <c r="B1225" s="150" t="s">
        <v>1012</v>
      </c>
      <c r="C1225" s="132">
        <f t="shared" ref="C1225:G1225" si="227">SUM(C1226:C1239)</f>
        <v>84</v>
      </c>
      <c r="D1225" s="132">
        <f t="shared" si="227"/>
        <v>137</v>
      </c>
      <c r="E1225" s="147">
        <f t="shared" si="224"/>
        <v>53</v>
      </c>
      <c r="F1225" s="148">
        <f t="shared" si="225"/>
        <v>63.0952380952381</v>
      </c>
      <c r="G1225" s="132">
        <f t="shared" si="227"/>
        <v>137</v>
      </c>
      <c r="HV1225" s="141"/>
      <c r="HW1225" s="141"/>
      <c r="HX1225" s="141"/>
      <c r="HY1225" s="141"/>
      <c r="HZ1225" s="141"/>
      <c r="IA1225" s="141"/>
      <c r="IB1225" s="141"/>
      <c r="IC1225" s="141"/>
    </row>
    <row r="1226" s="138" customFormat="1" ht="15" customHeight="1" spans="1:237">
      <c r="A1226" s="149">
        <v>2220101</v>
      </c>
      <c r="B1226" s="151" t="s">
        <v>62</v>
      </c>
      <c r="C1226" s="128"/>
      <c r="D1226" s="128"/>
      <c r="E1226" s="147">
        <f t="shared" si="224"/>
        <v>0</v>
      </c>
      <c r="F1226" s="148">
        <f t="shared" si="225"/>
        <v>0</v>
      </c>
      <c r="G1226" s="128"/>
      <c r="HV1226" s="141"/>
      <c r="HW1226" s="141"/>
      <c r="HX1226" s="141"/>
      <c r="HY1226" s="141"/>
      <c r="HZ1226" s="141"/>
      <c r="IA1226" s="141"/>
      <c r="IB1226" s="141"/>
      <c r="IC1226" s="141"/>
    </row>
    <row r="1227" s="138" customFormat="1" ht="15" customHeight="1" spans="1:237">
      <c r="A1227" s="149">
        <v>2220102</v>
      </c>
      <c r="B1227" s="151" t="s">
        <v>63</v>
      </c>
      <c r="C1227" s="128"/>
      <c r="D1227" s="128"/>
      <c r="E1227" s="147">
        <f t="shared" si="224"/>
        <v>0</v>
      </c>
      <c r="F1227" s="148">
        <f t="shared" si="225"/>
        <v>0</v>
      </c>
      <c r="G1227" s="128"/>
      <c r="HV1227" s="141"/>
      <c r="HW1227" s="141"/>
      <c r="HX1227" s="141"/>
      <c r="HY1227" s="141"/>
      <c r="HZ1227" s="141"/>
      <c r="IA1227" s="141"/>
      <c r="IB1227" s="141"/>
      <c r="IC1227" s="141"/>
    </row>
    <row r="1228" s="138" customFormat="1" ht="15" customHeight="1" spans="1:237">
      <c r="A1228" s="149">
        <v>2220103</v>
      </c>
      <c r="B1228" s="151" t="s">
        <v>64</v>
      </c>
      <c r="C1228" s="128"/>
      <c r="D1228" s="128"/>
      <c r="E1228" s="147">
        <f t="shared" si="224"/>
        <v>0</v>
      </c>
      <c r="F1228" s="148">
        <f t="shared" si="225"/>
        <v>0</v>
      </c>
      <c r="G1228" s="128"/>
      <c r="HV1228" s="141"/>
      <c r="HW1228" s="141"/>
      <c r="HX1228" s="141"/>
      <c r="HY1228" s="141"/>
      <c r="HZ1228" s="141"/>
      <c r="IA1228" s="141"/>
      <c r="IB1228" s="141"/>
      <c r="IC1228" s="141"/>
    </row>
    <row r="1229" s="138" customFormat="1" ht="15" customHeight="1" spans="1:237">
      <c r="A1229" s="149">
        <v>2220104</v>
      </c>
      <c r="B1229" s="151" t="s">
        <v>1013</v>
      </c>
      <c r="C1229" s="128"/>
      <c r="D1229" s="128"/>
      <c r="E1229" s="147">
        <f t="shared" si="224"/>
        <v>0</v>
      </c>
      <c r="F1229" s="148">
        <f t="shared" si="225"/>
        <v>0</v>
      </c>
      <c r="G1229" s="128"/>
      <c r="HV1229" s="141"/>
      <c r="HW1229" s="141"/>
      <c r="HX1229" s="141"/>
      <c r="HY1229" s="141"/>
      <c r="HZ1229" s="141"/>
      <c r="IA1229" s="141"/>
      <c r="IB1229" s="141"/>
      <c r="IC1229" s="141"/>
    </row>
    <row r="1230" s="138" customFormat="1" ht="15" customHeight="1" spans="1:237">
      <c r="A1230" s="149">
        <v>2220105</v>
      </c>
      <c r="B1230" s="151" t="s">
        <v>1014</v>
      </c>
      <c r="C1230" s="128"/>
      <c r="D1230" s="128"/>
      <c r="E1230" s="147">
        <f t="shared" si="224"/>
        <v>0</v>
      </c>
      <c r="F1230" s="148">
        <f t="shared" si="225"/>
        <v>0</v>
      </c>
      <c r="G1230" s="128"/>
      <c r="HV1230" s="141"/>
      <c r="HW1230" s="141"/>
      <c r="HX1230" s="141"/>
      <c r="HY1230" s="141"/>
      <c r="HZ1230" s="141"/>
      <c r="IA1230" s="141"/>
      <c r="IB1230" s="141"/>
      <c r="IC1230" s="141"/>
    </row>
    <row r="1231" s="138" customFormat="1" ht="15" customHeight="1" spans="1:237">
      <c r="A1231" s="149">
        <v>2220106</v>
      </c>
      <c r="B1231" s="151" t="s">
        <v>1015</v>
      </c>
      <c r="C1231" s="128"/>
      <c r="D1231" s="128"/>
      <c r="E1231" s="147">
        <f t="shared" si="224"/>
        <v>0</v>
      </c>
      <c r="F1231" s="148">
        <f t="shared" si="225"/>
        <v>0</v>
      </c>
      <c r="G1231" s="128"/>
      <c r="HV1231" s="141"/>
      <c r="HW1231" s="141"/>
      <c r="HX1231" s="141"/>
      <c r="HY1231" s="141"/>
      <c r="HZ1231" s="141"/>
      <c r="IA1231" s="141"/>
      <c r="IB1231" s="141"/>
      <c r="IC1231" s="141"/>
    </row>
    <row r="1232" s="138" customFormat="1" ht="15" customHeight="1" spans="1:237">
      <c r="A1232" s="149">
        <v>2220107</v>
      </c>
      <c r="B1232" s="151" t="s">
        <v>1016</v>
      </c>
      <c r="C1232" s="128"/>
      <c r="D1232" s="128"/>
      <c r="E1232" s="147">
        <f t="shared" si="224"/>
        <v>0</v>
      </c>
      <c r="F1232" s="148">
        <f t="shared" si="225"/>
        <v>0</v>
      </c>
      <c r="G1232" s="128"/>
      <c r="HV1232" s="141"/>
      <c r="HW1232" s="141"/>
      <c r="HX1232" s="141"/>
      <c r="HY1232" s="141"/>
      <c r="HZ1232" s="141"/>
      <c r="IA1232" s="141"/>
      <c r="IB1232" s="141"/>
      <c r="IC1232" s="141"/>
    </row>
    <row r="1233" s="138" customFormat="1" ht="15" customHeight="1" spans="1:237">
      <c r="A1233" s="149">
        <v>2220112</v>
      </c>
      <c r="B1233" s="151" t="s">
        <v>1017</v>
      </c>
      <c r="C1233" s="128">
        <v>84</v>
      </c>
      <c r="D1233" s="128">
        <v>137</v>
      </c>
      <c r="E1233" s="147">
        <f t="shared" si="224"/>
        <v>53</v>
      </c>
      <c r="F1233" s="148">
        <f t="shared" si="225"/>
        <v>63.0952380952381</v>
      </c>
      <c r="G1233" s="128">
        <v>137</v>
      </c>
      <c r="HV1233" s="141"/>
      <c r="HW1233" s="141"/>
      <c r="HX1233" s="141"/>
      <c r="HY1233" s="141"/>
      <c r="HZ1233" s="141"/>
      <c r="IA1233" s="141"/>
      <c r="IB1233" s="141"/>
      <c r="IC1233" s="141"/>
    </row>
    <row r="1234" s="138" customFormat="1" ht="15" customHeight="1" spans="1:237">
      <c r="A1234" s="149">
        <v>2220113</v>
      </c>
      <c r="B1234" s="151" t="s">
        <v>1018</v>
      </c>
      <c r="C1234" s="128"/>
      <c r="D1234" s="128"/>
      <c r="E1234" s="147">
        <f t="shared" si="224"/>
        <v>0</v>
      </c>
      <c r="F1234" s="148">
        <f t="shared" si="225"/>
        <v>0</v>
      </c>
      <c r="G1234" s="128"/>
      <c r="HV1234" s="141"/>
      <c r="HW1234" s="141"/>
      <c r="HX1234" s="141"/>
      <c r="HY1234" s="141"/>
      <c r="HZ1234" s="141"/>
      <c r="IA1234" s="141"/>
      <c r="IB1234" s="141"/>
      <c r="IC1234" s="141"/>
    </row>
    <row r="1235" s="138" customFormat="1" ht="15" customHeight="1" spans="1:237">
      <c r="A1235" s="149">
        <v>2220114</v>
      </c>
      <c r="B1235" s="151" t="s">
        <v>1019</v>
      </c>
      <c r="C1235" s="128"/>
      <c r="D1235" s="128"/>
      <c r="E1235" s="147">
        <f t="shared" si="224"/>
        <v>0</v>
      </c>
      <c r="F1235" s="148">
        <f t="shared" si="225"/>
        <v>0</v>
      </c>
      <c r="G1235" s="128"/>
      <c r="HV1235" s="141"/>
      <c r="HW1235" s="141"/>
      <c r="HX1235" s="141"/>
      <c r="HY1235" s="141"/>
      <c r="HZ1235" s="141"/>
      <c r="IA1235" s="141"/>
      <c r="IB1235" s="141"/>
      <c r="IC1235" s="141"/>
    </row>
    <row r="1236" s="138" customFormat="1" ht="15" customHeight="1" spans="1:237">
      <c r="A1236" s="149">
        <v>2220115</v>
      </c>
      <c r="B1236" s="151" t="s">
        <v>1020</v>
      </c>
      <c r="C1236" s="128"/>
      <c r="D1236" s="128"/>
      <c r="E1236" s="147">
        <f t="shared" si="224"/>
        <v>0</v>
      </c>
      <c r="F1236" s="148">
        <f t="shared" si="225"/>
        <v>0</v>
      </c>
      <c r="G1236" s="128"/>
      <c r="HV1236" s="141"/>
      <c r="HW1236" s="141"/>
      <c r="HX1236" s="141"/>
      <c r="HY1236" s="141"/>
      <c r="HZ1236" s="141"/>
      <c r="IA1236" s="141"/>
      <c r="IB1236" s="141"/>
      <c r="IC1236" s="141"/>
    </row>
    <row r="1237" s="138" customFormat="1" ht="15" customHeight="1" spans="1:237">
      <c r="A1237" s="149">
        <v>2220118</v>
      </c>
      <c r="B1237" s="151" t="s">
        <v>1021</v>
      </c>
      <c r="C1237" s="128"/>
      <c r="D1237" s="128"/>
      <c r="E1237" s="147">
        <f t="shared" si="224"/>
        <v>0</v>
      </c>
      <c r="F1237" s="148">
        <f t="shared" si="225"/>
        <v>0</v>
      </c>
      <c r="G1237" s="128"/>
      <c r="HV1237" s="141"/>
      <c r="HW1237" s="141"/>
      <c r="HX1237" s="141"/>
      <c r="HY1237" s="141"/>
      <c r="HZ1237" s="141"/>
      <c r="IA1237" s="141"/>
      <c r="IB1237" s="141"/>
      <c r="IC1237" s="141"/>
    </row>
    <row r="1238" s="138" customFormat="1" ht="15" customHeight="1" spans="1:237">
      <c r="A1238" s="149">
        <v>2220150</v>
      </c>
      <c r="B1238" s="151" t="s">
        <v>71</v>
      </c>
      <c r="C1238" s="128"/>
      <c r="D1238" s="128"/>
      <c r="E1238" s="147">
        <f t="shared" si="224"/>
        <v>0</v>
      </c>
      <c r="F1238" s="148">
        <f t="shared" si="225"/>
        <v>0</v>
      </c>
      <c r="G1238" s="128"/>
      <c r="HV1238" s="141"/>
      <c r="HW1238" s="141"/>
      <c r="HX1238" s="141"/>
      <c r="HY1238" s="141"/>
      <c r="HZ1238" s="141"/>
      <c r="IA1238" s="141"/>
      <c r="IB1238" s="141"/>
      <c r="IC1238" s="141"/>
    </row>
    <row r="1239" s="138" customFormat="1" ht="15" customHeight="1" spans="1:237">
      <c r="A1239" s="149">
        <v>2220199</v>
      </c>
      <c r="B1239" s="151" t="s">
        <v>1022</v>
      </c>
      <c r="C1239" s="128"/>
      <c r="D1239" s="128"/>
      <c r="E1239" s="147">
        <f t="shared" si="224"/>
        <v>0</v>
      </c>
      <c r="F1239" s="148">
        <f t="shared" si="225"/>
        <v>0</v>
      </c>
      <c r="G1239" s="128"/>
      <c r="HV1239" s="141"/>
      <c r="HW1239" s="141"/>
      <c r="HX1239" s="141"/>
      <c r="HY1239" s="141"/>
      <c r="HZ1239" s="141"/>
      <c r="IA1239" s="141"/>
      <c r="IB1239" s="141"/>
      <c r="IC1239" s="141"/>
    </row>
    <row r="1240" s="138" customFormat="1" ht="15" customHeight="1" spans="1:237">
      <c r="A1240" s="149">
        <v>22202</v>
      </c>
      <c r="B1240" s="150" t="s">
        <v>1023</v>
      </c>
      <c r="C1240" s="132">
        <f t="shared" ref="C1240:G1240" si="228">SUM(C1241:C1253)</f>
        <v>0</v>
      </c>
      <c r="D1240" s="132">
        <f t="shared" si="228"/>
        <v>0</v>
      </c>
      <c r="E1240" s="147">
        <f t="shared" si="224"/>
        <v>0</v>
      </c>
      <c r="F1240" s="148">
        <f t="shared" si="225"/>
        <v>0</v>
      </c>
      <c r="G1240" s="132">
        <f t="shared" si="228"/>
        <v>0</v>
      </c>
      <c r="HV1240" s="141"/>
      <c r="HW1240" s="141"/>
      <c r="HX1240" s="141"/>
      <c r="HY1240" s="141"/>
      <c r="HZ1240" s="141"/>
      <c r="IA1240" s="141"/>
      <c r="IB1240" s="141"/>
      <c r="IC1240" s="141"/>
    </row>
    <row r="1241" s="138" customFormat="1" ht="15" customHeight="1" spans="1:237">
      <c r="A1241" s="149">
        <v>2220201</v>
      </c>
      <c r="B1241" s="151" t="s">
        <v>62</v>
      </c>
      <c r="C1241" s="128"/>
      <c r="D1241" s="128"/>
      <c r="E1241" s="147">
        <f t="shared" si="224"/>
        <v>0</v>
      </c>
      <c r="F1241" s="148">
        <f t="shared" si="225"/>
        <v>0</v>
      </c>
      <c r="G1241" s="128"/>
      <c r="HV1241" s="141"/>
      <c r="HW1241" s="141"/>
      <c r="HX1241" s="141"/>
      <c r="HY1241" s="141"/>
      <c r="HZ1241" s="141"/>
      <c r="IA1241" s="141"/>
      <c r="IB1241" s="141"/>
      <c r="IC1241" s="141"/>
    </row>
    <row r="1242" s="138" customFormat="1" ht="15" customHeight="1" spans="1:237">
      <c r="A1242" s="149">
        <v>2220202</v>
      </c>
      <c r="B1242" s="151" t="s">
        <v>63</v>
      </c>
      <c r="C1242" s="128"/>
      <c r="D1242" s="128"/>
      <c r="E1242" s="147">
        <f t="shared" si="224"/>
        <v>0</v>
      </c>
      <c r="F1242" s="148">
        <f t="shared" si="225"/>
        <v>0</v>
      </c>
      <c r="G1242" s="128"/>
      <c r="HV1242" s="141"/>
      <c r="HW1242" s="141"/>
      <c r="HX1242" s="141"/>
      <c r="HY1242" s="141"/>
      <c r="HZ1242" s="141"/>
      <c r="IA1242" s="141"/>
      <c r="IB1242" s="141"/>
      <c r="IC1242" s="141"/>
    </row>
    <row r="1243" s="138" customFormat="1" ht="15" customHeight="1" spans="1:237">
      <c r="A1243" s="149">
        <v>2220203</v>
      </c>
      <c r="B1243" s="151" t="s">
        <v>64</v>
      </c>
      <c r="C1243" s="128"/>
      <c r="D1243" s="128"/>
      <c r="E1243" s="147">
        <f t="shared" si="224"/>
        <v>0</v>
      </c>
      <c r="F1243" s="148">
        <f t="shared" si="225"/>
        <v>0</v>
      </c>
      <c r="G1243" s="128"/>
      <c r="HV1243" s="141"/>
      <c r="HW1243" s="141"/>
      <c r="HX1243" s="141"/>
      <c r="HY1243" s="141"/>
      <c r="HZ1243" s="141"/>
      <c r="IA1243" s="141"/>
      <c r="IB1243" s="141"/>
      <c r="IC1243" s="141"/>
    </row>
    <row r="1244" s="138" customFormat="1" ht="15" customHeight="1" spans="1:237">
      <c r="A1244" s="149">
        <v>2220204</v>
      </c>
      <c r="B1244" s="151" t="s">
        <v>1024</v>
      </c>
      <c r="C1244" s="128"/>
      <c r="D1244" s="128"/>
      <c r="E1244" s="147">
        <f t="shared" si="224"/>
        <v>0</v>
      </c>
      <c r="F1244" s="148">
        <f t="shared" si="225"/>
        <v>0</v>
      </c>
      <c r="G1244" s="128"/>
      <c r="HV1244" s="141"/>
      <c r="HW1244" s="141"/>
      <c r="HX1244" s="141"/>
      <c r="HY1244" s="141"/>
      <c r="HZ1244" s="141"/>
      <c r="IA1244" s="141"/>
      <c r="IB1244" s="141"/>
      <c r="IC1244" s="141"/>
    </row>
    <row r="1245" s="138" customFormat="1" ht="15" customHeight="1" spans="1:237">
      <c r="A1245" s="149">
        <v>2220205</v>
      </c>
      <c r="B1245" s="151" t="s">
        <v>1025</v>
      </c>
      <c r="C1245" s="128"/>
      <c r="D1245" s="128"/>
      <c r="E1245" s="147">
        <f t="shared" si="224"/>
        <v>0</v>
      </c>
      <c r="F1245" s="148">
        <f t="shared" si="225"/>
        <v>0</v>
      </c>
      <c r="G1245" s="128"/>
      <c r="HV1245" s="141"/>
      <c r="HW1245" s="141"/>
      <c r="HX1245" s="141"/>
      <c r="HY1245" s="141"/>
      <c r="HZ1245" s="141"/>
      <c r="IA1245" s="141"/>
      <c r="IB1245" s="141"/>
      <c r="IC1245" s="141"/>
    </row>
    <row r="1246" s="138" customFormat="1" ht="15" customHeight="1" spans="1:237">
      <c r="A1246" s="149">
        <v>2220206</v>
      </c>
      <c r="B1246" s="151" t="s">
        <v>1026</v>
      </c>
      <c r="C1246" s="128"/>
      <c r="D1246" s="128"/>
      <c r="E1246" s="147">
        <f t="shared" si="224"/>
        <v>0</v>
      </c>
      <c r="F1246" s="148">
        <f t="shared" si="225"/>
        <v>0</v>
      </c>
      <c r="G1246" s="128"/>
      <c r="HV1246" s="141"/>
      <c r="HW1246" s="141"/>
      <c r="HX1246" s="141"/>
      <c r="HY1246" s="141"/>
      <c r="HZ1246" s="141"/>
      <c r="IA1246" s="141"/>
      <c r="IB1246" s="141"/>
      <c r="IC1246" s="141"/>
    </row>
    <row r="1247" s="138" customFormat="1" ht="15" customHeight="1" spans="1:237">
      <c r="A1247" s="149">
        <v>2220207</v>
      </c>
      <c r="B1247" s="151" t="s">
        <v>1027</v>
      </c>
      <c r="C1247" s="128"/>
      <c r="D1247" s="128"/>
      <c r="E1247" s="147">
        <f t="shared" si="224"/>
        <v>0</v>
      </c>
      <c r="F1247" s="148">
        <f t="shared" si="225"/>
        <v>0</v>
      </c>
      <c r="G1247" s="128"/>
      <c r="HV1247" s="141"/>
      <c r="HW1247" s="141"/>
      <c r="HX1247" s="141"/>
      <c r="HY1247" s="141"/>
      <c r="HZ1247" s="141"/>
      <c r="IA1247" s="141"/>
      <c r="IB1247" s="141"/>
      <c r="IC1247" s="141"/>
    </row>
    <row r="1248" s="138" customFormat="1" ht="15" customHeight="1" spans="1:237">
      <c r="A1248" s="149">
        <v>2220209</v>
      </c>
      <c r="B1248" s="151" t="s">
        <v>1028</v>
      </c>
      <c r="C1248" s="128"/>
      <c r="D1248" s="128"/>
      <c r="E1248" s="147">
        <f t="shared" si="224"/>
        <v>0</v>
      </c>
      <c r="F1248" s="148">
        <f t="shared" si="225"/>
        <v>0</v>
      </c>
      <c r="G1248" s="128"/>
      <c r="HV1248" s="141"/>
      <c r="HW1248" s="141"/>
      <c r="HX1248" s="141"/>
      <c r="HY1248" s="141"/>
      <c r="HZ1248" s="141"/>
      <c r="IA1248" s="141"/>
      <c r="IB1248" s="141"/>
      <c r="IC1248" s="141"/>
    </row>
    <row r="1249" s="138" customFormat="1" ht="15" customHeight="1" spans="1:237">
      <c r="A1249" s="149">
        <v>2220210</v>
      </c>
      <c r="B1249" s="151" t="s">
        <v>1029</v>
      </c>
      <c r="C1249" s="128"/>
      <c r="D1249" s="128"/>
      <c r="E1249" s="147">
        <f t="shared" si="224"/>
        <v>0</v>
      </c>
      <c r="F1249" s="148">
        <f t="shared" si="225"/>
        <v>0</v>
      </c>
      <c r="G1249" s="128"/>
      <c r="HV1249" s="141"/>
      <c r="HW1249" s="141"/>
      <c r="HX1249" s="141"/>
      <c r="HY1249" s="141"/>
      <c r="HZ1249" s="141"/>
      <c r="IA1249" s="141"/>
      <c r="IB1249" s="141"/>
      <c r="IC1249" s="141"/>
    </row>
    <row r="1250" s="138" customFormat="1" ht="15" customHeight="1" spans="1:237">
      <c r="A1250" s="149">
        <v>2220211</v>
      </c>
      <c r="B1250" s="151" t="s">
        <v>1030</v>
      </c>
      <c r="C1250" s="128"/>
      <c r="D1250" s="128"/>
      <c r="E1250" s="147">
        <f t="shared" si="224"/>
        <v>0</v>
      </c>
      <c r="F1250" s="148">
        <f t="shared" si="225"/>
        <v>0</v>
      </c>
      <c r="G1250" s="128"/>
      <c r="HV1250" s="141"/>
      <c r="HW1250" s="141"/>
      <c r="HX1250" s="141"/>
      <c r="HY1250" s="141"/>
      <c r="HZ1250" s="141"/>
      <c r="IA1250" s="141"/>
      <c r="IB1250" s="141"/>
      <c r="IC1250" s="141"/>
    </row>
    <row r="1251" s="138" customFormat="1" ht="15" customHeight="1" spans="1:237">
      <c r="A1251" s="149">
        <v>2220212</v>
      </c>
      <c r="B1251" s="151" t="s">
        <v>1031</v>
      </c>
      <c r="C1251" s="128"/>
      <c r="D1251" s="128"/>
      <c r="E1251" s="147">
        <f t="shared" si="224"/>
        <v>0</v>
      </c>
      <c r="F1251" s="148">
        <f t="shared" si="225"/>
        <v>0</v>
      </c>
      <c r="G1251" s="128"/>
      <c r="HV1251" s="141"/>
      <c r="HW1251" s="141"/>
      <c r="HX1251" s="141"/>
      <c r="HY1251" s="141"/>
      <c r="HZ1251" s="141"/>
      <c r="IA1251" s="141"/>
      <c r="IB1251" s="141"/>
      <c r="IC1251" s="141"/>
    </row>
    <row r="1252" s="138" customFormat="1" ht="15" customHeight="1" spans="1:237">
      <c r="A1252" s="149">
        <v>2220250</v>
      </c>
      <c r="B1252" s="151" t="s">
        <v>71</v>
      </c>
      <c r="C1252" s="128"/>
      <c r="D1252" s="128"/>
      <c r="E1252" s="147">
        <f t="shared" si="224"/>
        <v>0</v>
      </c>
      <c r="F1252" s="148">
        <f t="shared" si="225"/>
        <v>0</v>
      </c>
      <c r="G1252" s="128"/>
      <c r="HV1252" s="141"/>
      <c r="HW1252" s="141"/>
      <c r="HX1252" s="141"/>
      <c r="HY1252" s="141"/>
      <c r="HZ1252" s="141"/>
      <c r="IA1252" s="141"/>
      <c r="IB1252" s="141"/>
      <c r="IC1252" s="141"/>
    </row>
    <row r="1253" s="138" customFormat="1" ht="15" customHeight="1" spans="1:237">
      <c r="A1253" s="149">
        <v>2220299</v>
      </c>
      <c r="B1253" s="151" t="s">
        <v>1032</v>
      </c>
      <c r="C1253" s="128"/>
      <c r="D1253" s="128"/>
      <c r="E1253" s="147">
        <f t="shared" si="224"/>
        <v>0</v>
      </c>
      <c r="F1253" s="148">
        <f t="shared" si="225"/>
        <v>0</v>
      </c>
      <c r="G1253" s="128"/>
      <c r="HV1253" s="141"/>
      <c r="HW1253" s="141"/>
      <c r="HX1253" s="141"/>
      <c r="HY1253" s="141"/>
      <c r="HZ1253" s="141"/>
      <c r="IA1253" s="141"/>
      <c r="IB1253" s="141"/>
      <c r="IC1253" s="141"/>
    </row>
    <row r="1254" s="138" customFormat="1" ht="15" customHeight="1" spans="1:237">
      <c r="A1254" s="149">
        <v>22203</v>
      </c>
      <c r="B1254" s="150" t="s">
        <v>1033</v>
      </c>
      <c r="C1254" s="132">
        <f t="shared" ref="C1254:G1254" si="229">SUM(C1255:C1258)</f>
        <v>0</v>
      </c>
      <c r="D1254" s="132">
        <f t="shared" si="229"/>
        <v>0</v>
      </c>
      <c r="E1254" s="147">
        <f t="shared" si="224"/>
        <v>0</v>
      </c>
      <c r="F1254" s="148">
        <f t="shared" si="225"/>
        <v>0</v>
      </c>
      <c r="G1254" s="132">
        <f t="shared" si="229"/>
        <v>0</v>
      </c>
      <c r="HV1254" s="141"/>
      <c r="HW1254" s="141"/>
      <c r="HX1254" s="141"/>
      <c r="HY1254" s="141"/>
      <c r="HZ1254" s="141"/>
      <c r="IA1254" s="141"/>
      <c r="IB1254" s="141"/>
      <c r="IC1254" s="141"/>
    </row>
    <row r="1255" s="138" customFormat="1" ht="15" customHeight="1" spans="1:237">
      <c r="A1255" s="149">
        <v>2220301</v>
      </c>
      <c r="B1255" s="151" t="s">
        <v>1034</v>
      </c>
      <c r="C1255" s="128"/>
      <c r="D1255" s="128"/>
      <c r="E1255" s="147">
        <f t="shared" si="224"/>
        <v>0</v>
      </c>
      <c r="F1255" s="148">
        <f t="shared" si="225"/>
        <v>0</v>
      </c>
      <c r="G1255" s="128"/>
      <c r="HV1255" s="141"/>
      <c r="HW1255" s="141"/>
      <c r="HX1255" s="141"/>
      <c r="HY1255" s="141"/>
      <c r="HZ1255" s="141"/>
      <c r="IA1255" s="141"/>
      <c r="IB1255" s="141"/>
      <c r="IC1255" s="141"/>
    </row>
    <row r="1256" s="138" customFormat="1" ht="15" customHeight="1" spans="1:237">
      <c r="A1256" s="149">
        <v>2220303</v>
      </c>
      <c r="B1256" s="151" t="s">
        <v>1035</v>
      </c>
      <c r="C1256" s="128"/>
      <c r="D1256" s="128"/>
      <c r="E1256" s="147">
        <f t="shared" si="224"/>
        <v>0</v>
      </c>
      <c r="F1256" s="148">
        <f t="shared" si="225"/>
        <v>0</v>
      </c>
      <c r="G1256" s="128"/>
      <c r="HV1256" s="141"/>
      <c r="HW1256" s="141"/>
      <c r="HX1256" s="141"/>
      <c r="HY1256" s="141"/>
      <c r="HZ1256" s="141"/>
      <c r="IA1256" s="141"/>
      <c r="IB1256" s="141"/>
      <c r="IC1256" s="141"/>
    </row>
    <row r="1257" s="138" customFormat="1" ht="15" customHeight="1" spans="1:237">
      <c r="A1257" s="149">
        <v>2220304</v>
      </c>
      <c r="B1257" s="151" t="s">
        <v>1036</v>
      </c>
      <c r="C1257" s="128"/>
      <c r="D1257" s="128"/>
      <c r="E1257" s="147">
        <f t="shared" si="224"/>
        <v>0</v>
      </c>
      <c r="F1257" s="148">
        <f t="shared" si="225"/>
        <v>0</v>
      </c>
      <c r="G1257" s="128"/>
      <c r="HV1257" s="141"/>
      <c r="HW1257" s="141"/>
      <c r="HX1257" s="141"/>
      <c r="HY1257" s="141"/>
      <c r="HZ1257" s="141"/>
      <c r="IA1257" s="141"/>
      <c r="IB1257" s="141"/>
      <c r="IC1257" s="141"/>
    </row>
    <row r="1258" s="138" customFormat="1" ht="15" customHeight="1" spans="1:237">
      <c r="A1258" s="149">
        <v>2220399</v>
      </c>
      <c r="B1258" s="151" t="s">
        <v>1037</v>
      </c>
      <c r="C1258" s="128"/>
      <c r="D1258" s="128"/>
      <c r="E1258" s="147">
        <f t="shared" si="224"/>
        <v>0</v>
      </c>
      <c r="F1258" s="148">
        <f t="shared" si="225"/>
        <v>0</v>
      </c>
      <c r="G1258" s="128"/>
      <c r="HV1258" s="141"/>
      <c r="HW1258" s="141"/>
      <c r="HX1258" s="141"/>
      <c r="HY1258" s="141"/>
      <c r="HZ1258" s="141"/>
      <c r="IA1258" s="141"/>
      <c r="IB1258" s="141"/>
      <c r="IC1258" s="141"/>
    </row>
    <row r="1259" s="138" customFormat="1" ht="15" customHeight="1" spans="1:237">
      <c r="A1259" s="149">
        <v>22204</v>
      </c>
      <c r="B1259" s="150" t="s">
        <v>1038</v>
      </c>
      <c r="C1259" s="132">
        <f t="shared" ref="C1259:G1259" si="230">SUM(C1260:C1264)</f>
        <v>53</v>
      </c>
      <c r="D1259" s="132">
        <f t="shared" si="230"/>
        <v>0</v>
      </c>
      <c r="E1259" s="147">
        <f t="shared" si="224"/>
        <v>-53</v>
      </c>
      <c r="F1259" s="148">
        <f t="shared" si="225"/>
        <v>-100</v>
      </c>
      <c r="G1259" s="132">
        <f t="shared" si="230"/>
        <v>0</v>
      </c>
      <c r="HV1259" s="141"/>
      <c r="HW1259" s="141"/>
      <c r="HX1259" s="141"/>
      <c r="HY1259" s="141"/>
      <c r="HZ1259" s="141"/>
      <c r="IA1259" s="141"/>
      <c r="IB1259" s="141"/>
      <c r="IC1259" s="141"/>
    </row>
    <row r="1260" s="138" customFormat="1" ht="15" customHeight="1" spans="1:237">
      <c r="A1260" s="149">
        <v>2220401</v>
      </c>
      <c r="B1260" s="151" t="s">
        <v>1039</v>
      </c>
      <c r="C1260" s="128">
        <v>53</v>
      </c>
      <c r="D1260" s="128"/>
      <c r="E1260" s="147">
        <f t="shared" si="224"/>
        <v>-53</v>
      </c>
      <c r="F1260" s="148">
        <f t="shared" si="225"/>
        <v>-100</v>
      </c>
      <c r="G1260" s="128"/>
      <c r="HV1260" s="141"/>
      <c r="HW1260" s="141"/>
      <c r="HX1260" s="141"/>
      <c r="HY1260" s="141"/>
      <c r="HZ1260" s="141"/>
      <c r="IA1260" s="141"/>
      <c r="IB1260" s="141"/>
      <c r="IC1260" s="141"/>
    </row>
    <row r="1261" s="138" customFormat="1" ht="15" customHeight="1" spans="1:237">
      <c r="A1261" s="149">
        <v>2220402</v>
      </c>
      <c r="B1261" s="151" t="s">
        <v>1040</v>
      </c>
      <c r="C1261" s="128"/>
      <c r="D1261" s="128"/>
      <c r="E1261" s="147">
        <f t="shared" si="224"/>
        <v>0</v>
      </c>
      <c r="F1261" s="148">
        <f t="shared" si="225"/>
        <v>0</v>
      </c>
      <c r="G1261" s="128"/>
      <c r="HV1261" s="141"/>
      <c r="HW1261" s="141"/>
      <c r="HX1261" s="141"/>
      <c r="HY1261" s="141"/>
      <c r="HZ1261" s="141"/>
      <c r="IA1261" s="141"/>
      <c r="IB1261" s="141"/>
      <c r="IC1261" s="141"/>
    </row>
    <row r="1262" s="138" customFormat="1" ht="15" customHeight="1" spans="1:237">
      <c r="A1262" s="149">
        <v>2220403</v>
      </c>
      <c r="B1262" s="151" t="s">
        <v>1041</v>
      </c>
      <c r="C1262" s="128"/>
      <c r="D1262" s="128"/>
      <c r="E1262" s="147">
        <f t="shared" si="224"/>
        <v>0</v>
      </c>
      <c r="F1262" s="148">
        <f t="shared" si="225"/>
        <v>0</v>
      </c>
      <c r="G1262" s="128"/>
      <c r="HV1262" s="141"/>
      <c r="HW1262" s="141"/>
      <c r="HX1262" s="141"/>
      <c r="HY1262" s="141"/>
      <c r="HZ1262" s="141"/>
      <c r="IA1262" s="141"/>
      <c r="IB1262" s="141"/>
      <c r="IC1262" s="141"/>
    </row>
    <row r="1263" s="138" customFormat="1" ht="15" customHeight="1" spans="1:237">
      <c r="A1263" s="149">
        <v>2220404</v>
      </c>
      <c r="B1263" s="151" t="s">
        <v>1042</v>
      </c>
      <c r="C1263" s="128"/>
      <c r="D1263" s="128"/>
      <c r="E1263" s="147">
        <f t="shared" si="224"/>
        <v>0</v>
      </c>
      <c r="F1263" s="148">
        <f t="shared" si="225"/>
        <v>0</v>
      </c>
      <c r="G1263" s="128"/>
      <c r="HV1263" s="141"/>
      <c r="HW1263" s="141"/>
      <c r="HX1263" s="141"/>
      <c r="HY1263" s="141"/>
      <c r="HZ1263" s="141"/>
      <c r="IA1263" s="141"/>
      <c r="IB1263" s="141"/>
      <c r="IC1263" s="141"/>
    </row>
    <row r="1264" s="138" customFormat="1" ht="15" customHeight="1" spans="1:237">
      <c r="A1264" s="149">
        <v>2220499</v>
      </c>
      <c r="B1264" s="151" t="s">
        <v>1043</v>
      </c>
      <c r="C1264" s="128"/>
      <c r="D1264" s="128"/>
      <c r="E1264" s="147">
        <f t="shared" si="224"/>
        <v>0</v>
      </c>
      <c r="F1264" s="148">
        <f t="shared" si="225"/>
        <v>0</v>
      </c>
      <c r="G1264" s="128"/>
      <c r="HV1264" s="141"/>
      <c r="HW1264" s="141"/>
      <c r="HX1264" s="141"/>
      <c r="HY1264" s="141"/>
      <c r="HZ1264" s="141"/>
      <c r="IA1264" s="141"/>
      <c r="IB1264" s="141"/>
      <c r="IC1264" s="141"/>
    </row>
    <row r="1265" s="138" customFormat="1" ht="15" customHeight="1" spans="1:237">
      <c r="A1265" s="149">
        <v>22205</v>
      </c>
      <c r="B1265" s="150" t="s">
        <v>1044</v>
      </c>
      <c r="C1265" s="132">
        <f t="shared" ref="C1265:G1265" si="231">SUM(C1266:C1276)</f>
        <v>0</v>
      </c>
      <c r="D1265" s="132">
        <f t="shared" si="231"/>
        <v>0</v>
      </c>
      <c r="E1265" s="147">
        <f t="shared" si="224"/>
        <v>0</v>
      </c>
      <c r="F1265" s="148">
        <f t="shared" si="225"/>
        <v>0</v>
      </c>
      <c r="G1265" s="132">
        <f t="shared" si="231"/>
        <v>0</v>
      </c>
      <c r="HV1265" s="141"/>
      <c r="HW1265" s="141"/>
      <c r="HX1265" s="141"/>
      <c r="HY1265" s="141"/>
      <c r="HZ1265" s="141"/>
      <c r="IA1265" s="141"/>
      <c r="IB1265" s="141"/>
      <c r="IC1265" s="141"/>
    </row>
    <row r="1266" s="138" customFormat="1" ht="15" customHeight="1" spans="1:237">
      <c r="A1266" s="149">
        <v>2220501</v>
      </c>
      <c r="B1266" s="151" t="s">
        <v>1045</v>
      </c>
      <c r="C1266" s="128"/>
      <c r="D1266" s="128"/>
      <c r="E1266" s="147">
        <f t="shared" si="224"/>
        <v>0</v>
      </c>
      <c r="F1266" s="148">
        <f t="shared" si="225"/>
        <v>0</v>
      </c>
      <c r="G1266" s="128"/>
      <c r="HV1266" s="141"/>
      <c r="HW1266" s="141"/>
      <c r="HX1266" s="141"/>
      <c r="HY1266" s="141"/>
      <c r="HZ1266" s="141"/>
      <c r="IA1266" s="141"/>
      <c r="IB1266" s="141"/>
      <c r="IC1266" s="141"/>
    </row>
    <row r="1267" s="138" customFormat="1" ht="15" customHeight="1" spans="1:237">
      <c r="A1267" s="149">
        <v>2220502</v>
      </c>
      <c r="B1267" s="151" t="s">
        <v>1046</v>
      </c>
      <c r="C1267" s="128"/>
      <c r="D1267" s="128"/>
      <c r="E1267" s="147">
        <f t="shared" si="224"/>
        <v>0</v>
      </c>
      <c r="F1267" s="148">
        <f t="shared" si="225"/>
        <v>0</v>
      </c>
      <c r="G1267" s="128"/>
      <c r="HV1267" s="141"/>
      <c r="HW1267" s="141"/>
      <c r="HX1267" s="141"/>
      <c r="HY1267" s="141"/>
      <c r="HZ1267" s="141"/>
      <c r="IA1267" s="141"/>
      <c r="IB1267" s="141"/>
      <c r="IC1267" s="141"/>
    </row>
    <row r="1268" s="138" customFormat="1" ht="15" customHeight="1" spans="1:237">
      <c r="A1268" s="149">
        <v>2220503</v>
      </c>
      <c r="B1268" s="151" t="s">
        <v>1047</v>
      </c>
      <c r="C1268" s="128"/>
      <c r="D1268" s="128"/>
      <c r="E1268" s="147">
        <f t="shared" si="224"/>
        <v>0</v>
      </c>
      <c r="F1268" s="148">
        <f t="shared" si="225"/>
        <v>0</v>
      </c>
      <c r="G1268" s="128"/>
      <c r="HV1268" s="141"/>
      <c r="HW1268" s="141"/>
      <c r="HX1268" s="141"/>
      <c r="HY1268" s="141"/>
      <c r="HZ1268" s="141"/>
      <c r="IA1268" s="141"/>
      <c r="IB1268" s="141"/>
      <c r="IC1268" s="141"/>
    </row>
    <row r="1269" s="138" customFormat="1" ht="15" customHeight="1" spans="1:237">
      <c r="A1269" s="149">
        <v>2220504</v>
      </c>
      <c r="B1269" s="151" t="s">
        <v>1048</v>
      </c>
      <c r="C1269" s="128"/>
      <c r="D1269" s="128"/>
      <c r="E1269" s="147">
        <f t="shared" si="224"/>
        <v>0</v>
      </c>
      <c r="F1269" s="148">
        <f t="shared" si="225"/>
        <v>0</v>
      </c>
      <c r="G1269" s="128"/>
      <c r="HV1269" s="141"/>
      <c r="HW1269" s="141"/>
      <c r="HX1269" s="141"/>
      <c r="HY1269" s="141"/>
      <c r="HZ1269" s="141"/>
      <c r="IA1269" s="141"/>
      <c r="IB1269" s="141"/>
      <c r="IC1269" s="141"/>
    </row>
    <row r="1270" s="138" customFormat="1" ht="15" customHeight="1" spans="1:237">
      <c r="A1270" s="149">
        <v>2220505</v>
      </c>
      <c r="B1270" s="151" t="s">
        <v>1049</v>
      </c>
      <c r="C1270" s="128"/>
      <c r="D1270" s="128"/>
      <c r="E1270" s="147">
        <f t="shared" si="224"/>
        <v>0</v>
      </c>
      <c r="F1270" s="148">
        <f t="shared" si="225"/>
        <v>0</v>
      </c>
      <c r="G1270" s="128"/>
      <c r="HV1270" s="141"/>
      <c r="HW1270" s="141"/>
      <c r="HX1270" s="141"/>
      <c r="HY1270" s="141"/>
      <c r="HZ1270" s="141"/>
      <c r="IA1270" s="141"/>
      <c r="IB1270" s="141"/>
      <c r="IC1270" s="141"/>
    </row>
    <row r="1271" s="138" customFormat="1" ht="15" customHeight="1" spans="1:237">
      <c r="A1271" s="149">
        <v>2220506</v>
      </c>
      <c r="B1271" s="151" t="s">
        <v>1050</v>
      </c>
      <c r="C1271" s="128"/>
      <c r="D1271" s="128"/>
      <c r="E1271" s="147">
        <f t="shared" si="224"/>
        <v>0</v>
      </c>
      <c r="F1271" s="148">
        <f t="shared" si="225"/>
        <v>0</v>
      </c>
      <c r="G1271" s="128"/>
      <c r="HV1271" s="141"/>
      <c r="HW1271" s="141"/>
      <c r="HX1271" s="141"/>
      <c r="HY1271" s="141"/>
      <c r="HZ1271" s="141"/>
      <c r="IA1271" s="141"/>
      <c r="IB1271" s="141"/>
      <c r="IC1271" s="141"/>
    </row>
    <row r="1272" s="138" customFormat="1" ht="15" customHeight="1" spans="1:237">
      <c r="A1272" s="149">
        <v>2220507</v>
      </c>
      <c r="B1272" s="151" t="s">
        <v>1051</v>
      </c>
      <c r="C1272" s="128"/>
      <c r="D1272" s="128"/>
      <c r="E1272" s="147">
        <f t="shared" si="224"/>
        <v>0</v>
      </c>
      <c r="F1272" s="148">
        <f t="shared" si="225"/>
        <v>0</v>
      </c>
      <c r="G1272" s="128"/>
      <c r="HV1272" s="141"/>
      <c r="HW1272" s="141"/>
      <c r="HX1272" s="141"/>
      <c r="HY1272" s="141"/>
      <c r="HZ1272" s="141"/>
      <c r="IA1272" s="141"/>
      <c r="IB1272" s="141"/>
      <c r="IC1272" s="141"/>
    </row>
    <row r="1273" s="138" customFormat="1" ht="15" customHeight="1" spans="1:237">
      <c r="A1273" s="149">
        <v>2220508</v>
      </c>
      <c r="B1273" s="151" t="s">
        <v>1052</v>
      </c>
      <c r="C1273" s="128"/>
      <c r="D1273" s="128"/>
      <c r="E1273" s="147">
        <f t="shared" si="224"/>
        <v>0</v>
      </c>
      <c r="F1273" s="148">
        <f t="shared" si="225"/>
        <v>0</v>
      </c>
      <c r="G1273" s="128"/>
      <c r="HV1273" s="141"/>
      <c r="HW1273" s="141"/>
      <c r="HX1273" s="141"/>
      <c r="HY1273" s="141"/>
      <c r="HZ1273" s="141"/>
      <c r="IA1273" s="141"/>
      <c r="IB1273" s="141"/>
      <c r="IC1273" s="141"/>
    </row>
    <row r="1274" s="138" customFormat="1" ht="15" customHeight="1" spans="1:237">
      <c r="A1274" s="149">
        <v>2220509</v>
      </c>
      <c r="B1274" s="151" t="s">
        <v>1053</v>
      </c>
      <c r="C1274" s="128"/>
      <c r="D1274" s="128"/>
      <c r="E1274" s="147">
        <f t="shared" si="224"/>
        <v>0</v>
      </c>
      <c r="F1274" s="148">
        <f t="shared" si="225"/>
        <v>0</v>
      </c>
      <c r="G1274" s="128"/>
      <c r="HV1274" s="141"/>
      <c r="HW1274" s="141"/>
      <c r="HX1274" s="141"/>
      <c r="HY1274" s="141"/>
      <c r="HZ1274" s="141"/>
      <c r="IA1274" s="141"/>
      <c r="IB1274" s="141"/>
      <c r="IC1274" s="141"/>
    </row>
    <row r="1275" s="138" customFormat="1" ht="15" customHeight="1" spans="1:237">
      <c r="A1275" s="149">
        <v>2220510</v>
      </c>
      <c r="B1275" s="151" t="s">
        <v>1054</v>
      </c>
      <c r="C1275" s="128"/>
      <c r="D1275" s="128"/>
      <c r="E1275" s="147">
        <f t="shared" si="224"/>
        <v>0</v>
      </c>
      <c r="F1275" s="148">
        <f t="shared" si="225"/>
        <v>0</v>
      </c>
      <c r="G1275" s="128"/>
      <c r="HV1275" s="141"/>
      <c r="HW1275" s="141"/>
      <c r="HX1275" s="141"/>
      <c r="HY1275" s="141"/>
      <c r="HZ1275" s="141"/>
      <c r="IA1275" s="141"/>
      <c r="IB1275" s="141"/>
      <c r="IC1275" s="141"/>
    </row>
    <row r="1276" s="138" customFormat="1" ht="15" customHeight="1" spans="1:237">
      <c r="A1276" s="149">
        <v>2220599</v>
      </c>
      <c r="B1276" s="151" t="s">
        <v>1055</v>
      </c>
      <c r="C1276" s="128"/>
      <c r="D1276" s="128"/>
      <c r="E1276" s="147">
        <f t="shared" si="224"/>
        <v>0</v>
      </c>
      <c r="F1276" s="148">
        <f t="shared" si="225"/>
        <v>0</v>
      </c>
      <c r="G1276" s="128"/>
      <c r="HV1276" s="141"/>
      <c r="HW1276" s="141"/>
      <c r="HX1276" s="141"/>
      <c r="HY1276" s="141"/>
      <c r="HZ1276" s="141"/>
      <c r="IA1276" s="141"/>
      <c r="IB1276" s="141"/>
      <c r="IC1276" s="141"/>
    </row>
    <row r="1277" s="138" customFormat="1" ht="15" customHeight="1" spans="1:237">
      <c r="A1277" s="149">
        <v>224</v>
      </c>
      <c r="B1277" s="150" t="s">
        <v>1056</v>
      </c>
      <c r="C1277" s="128">
        <f t="shared" ref="C1277:G1277" si="232">C1278+C1290+C1296+C1302+C1310+C1323+C1327+C1333</f>
        <v>1050</v>
      </c>
      <c r="D1277" s="128">
        <f t="shared" si="232"/>
        <v>1021</v>
      </c>
      <c r="E1277" s="147">
        <f t="shared" si="224"/>
        <v>-29</v>
      </c>
      <c r="F1277" s="148">
        <f t="shared" si="225"/>
        <v>-2.76190476190476</v>
      </c>
      <c r="G1277" s="128">
        <f t="shared" si="232"/>
        <v>1021</v>
      </c>
      <c r="HV1277" s="141"/>
      <c r="HW1277" s="141"/>
      <c r="HX1277" s="141"/>
      <c r="HY1277" s="141"/>
      <c r="HZ1277" s="141"/>
      <c r="IA1277" s="141"/>
      <c r="IB1277" s="141"/>
      <c r="IC1277" s="141"/>
    </row>
    <row r="1278" s="138" customFormat="1" ht="15" customHeight="1" spans="1:237">
      <c r="A1278" s="149">
        <v>22401</v>
      </c>
      <c r="B1278" s="150" t="s">
        <v>1057</v>
      </c>
      <c r="C1278" s="128">
        <f t="shared" ref="C1278:G1278" si="233">SUM(C1279:C1289)</f>
        <v>719</v>
      </c>
      <c r="D1278" s="128">
        <f t="shared" si="233"/>
        <v>670</v>
      </c>
      <c r="E1278" s="147">
        <f t="shared" si="224"/>
        <v>-49</v>
      </c>
      <c r="F1278" s="148">
        <f t="shared" si="225"/>
        <v>-6.81502086230876</v>
      </c>
      <c r="G1278" s="128">
        <f t="shared" si="233"/>
        <v>670</v>
      </c>
      <c r="HV1278" s="141"/>
      <c r="HW1278" s="141"/>
      <c r="HX1278" s="141"/>
      <c r="HY1278" s="141"/>
      <c r="HZ1278" s="141"/>
      <c r="IA1278" s="141"/>
      <c r="IB1278" s="141"/>
      <c r="IC1278" s="141"/>
    </row>
    <row r="1279" s="138" customFormat="1" ht="15" customHeight="1" spans="1:237">
      <c r="A1279" s="149">
        <v>2240101</v>
      </c>
      <c r="B1279" s="151" t="s">
        <v>62</v>
      </c>
      <c r="C1279" s="128">
        <v>60</v>
      </c>
      <c r="D1279" s="128">
        <v>62</v>
      </c>
      <c r="E1279" s="147">
        <f t="shared" si="224"/>
        <v>2</v>
      </c>
      <c r="F1279" s="148">
        <f t="shared" si="225"/>
        <v>3.33333333333333</v>
      </c>
      <c r="G1279" s="128">
        <v>62</v>
      </c>
      <c r="HV1279" s="141"/>
      <c r="HW1279" s="141"/>
      <c r="HX1279" s="141"/>
      <c r="HY1279" s="141"/>
      <c r="HZ1279" s="141"/>
      <c r="IA1279" s="141"/>
      <c r="IB1279" s="141"/>
      <c r="IC1279" s="141"/>
    </row>
    <row r="1280" s="138" customFormat="1" ht="15" customHeight="1" spans="1:237">
      <c r="A1280" s="149">
        <v>2240102</v>
      </c>
      <c r="B1280" s="151" t="s">
        <v>63</v>
      </c>
      <c r="C1280" s="128">
        <v>153</v>
      </c>
      <c r="D1280" s="128">
        <v>171</v>
      </c>
      <c r="E1280" s="147">
        <f t="shared" si="224"/>
        <v>18</v>
      </c>
      <c r="F1280" s="148">
        <f t="shared" si="225"/>
        <v>11.7647058823529</v>
      </c>
      <c r="G1280" s="128">
        <v>171</v>
      </c>
      <c r="HV1280" s="141"/>
      <c r="HW1280" s="141"/>
      <c r="HX1280" s="141"/>
      <c r="HY1280" s="141"/>
      <c r="HZ1280" s="141"/>
      <c r="IA1280" s="141"/>
      <c r="IB1280" s="141"/>
      <c r="IC1280" s="141"/>
    </row>
    <row r="1281" s="138" customFormat="1" ht="15" customHeight="1" spans="1:237">
      <c r="A1281" s="149">
        <v>2240103</v>
      </c>
      <c r="B1281" s="151" t="s">
        <v>64</v>
      </c>
      <c r="C1281" s="128"/>
      <c r="D1281" s="128"/>
      <c r="E1281" s="147">
        <f t="shared" si="224"/>
        <v>0</v>
      </c>
      <c r="F1281" s="148">
        <f t="shared" si="225"/>
        <v>0</v>
      </c>
      <c r="G1281" s="128"/>
      <c r="HV1281" s="141"/>
      <c r="HW1281" s="141"/>
      <c r="HX1281" s="141"/>
      <c r="HY1281" s="141"/>
      <c r="HZ1281" s="141"/>
      <c r="IA1281" s="141"/>
      <c r="IB1281" s="141"/>
      <c r="IC1281" s="141"/>
    </row>
    <row r="1282" s="138" customFormat="1" ht="15" customHeight="1" spans="1:237">
      <c r="A1282" s="149">
        <v>2240104</v>
      </c>
      <c r="B1282" s="151" t="s">
        <v>1058</v>
      </c>
      <c r="C1282" s="128"/>
      <c r="D1282" s="128"/>
      <c r="E1282" s="147">
        <f t="shared" si="224"/>
        <v>0</v>
      </c>
      <c r="F1282" s="148">
        <f t="shared" si="225"/>
        <v>0</v>
      </c>
      <c r="G1282" s="128"/>
      <c r="HV1282" s="141"/>
      <c r="HW1282" s="141"/>
      <c r="HX1282" s="141"/>
      <c r="HY1282" s="141"/>
      <c r="HZ1282" s="141"/>
      <c r="IA1282" s="141"/>
      <c r="IB1282" s="141"/>
      <c r="IC1282" s="141"/>
    </row>
    <row r="1283" s="138" customFormat="1" ht="15" customHeight="1" spans="1:237">
      <c r="A1283" s="149">
        <v>2240105</v>
      </c>
      <c r="B1283" s="151" t="s">
        <v>1059</v>
      </c>
      <c r="C1283" s="128"/>
      <c r="D1283" s="128"/>
      <c r="E1283" s="147">
        <f t="shared" si="224"/>
        <v>0</v>
      </c>
      <c r="F1283" s="148">
        <f t="shared" si="225"/>
        <v>0</v>
      </c>
      <c r="G1283" s="128"/>
      <c r="HV1283" s="141"/>
      <c r="HW1283" s="141"/>
      <c r="HX1283" s="141"/>
      <c r="HY1283" s="141"/>
      <c r="HZ1283" s="141"/>
      <c r="IA1283" s="141"/>
      <c r="IB1283" s="141"/>
      <c r="IC1283" s="141"/>
    </row>
    <row r="1284" s="138" customFormat="1" ht="15" customHeight="1" spans="1:237">
      <c r="A1284" s="149">
        <v>2240106</v>
      </c>
      <c r="B1284" s="151" t="s">
        <v>1060</v>
      </c>
      <c r="C1284" s="128"/>
      <c r="D1284" s="128"/>
      <c r="E1284" s="147">
        <f t="shared" si="224"/>
        <v>0</v>
      </c>
      <c r="F1284" s="148">
        <f t="shared" si="225"/>
        <v>0</v>
      </c>
      <c r="G1284" s="128"/>
      <c r="HV1284" s="141"/>
      <c r="HW1284" s="141"/>
      <c r="HX1284" s="141"/>
      <c r="HY1284" s="141"/>
      <c r="HZ1284" s="141"/>
      <c r="IA1284" s="141"/>
      <c r="IB1284" s="141"/>
      <c r="IC1284" s="141"/>
    </row>
    <row r="1285" s="138" customFormat="1" ht="15" customHeight="1" spans="1:237">
      <c r="A1285" s="149">
        <v>2240107</v>
      </c>
      <c r="B1285" s="151" t="s">
        <v>1061</v>
      </c>
      <c r="C1285" s="128"/>
      <c r="D1285" s="128"/>
      <c r="E1285" s="147">
        <f t="shared" ref="E1285:E1348" si="234">D1285-C1285</f>
        <v>0</v>
      </c>
      <c r="F1285" s="148">
        <f t="shared" ref="F1285:F1348" si="235">IF(C1285=0,,E1285/C1285*100)</f>
        <v>0</v>
      </c>
      <c r="G1285" s="128"/>
      <c r="HV1285" s="141"/>
      <c r="HW1285" s="141"/>
      <c r="HX1285" s="141"/>
      <c r="HY1285" s="141"/>
      <c r="HZ1285" s="141"/>
      <c r="IA1285" s="141"/>
      <c r="IB1285" s="141"/>
      <c r="IC1285" s="141"/>
    </row>
    <row r="1286" s="138" customFormat="1" ht="15" customHeight="1" spans="1:237">
      <c r="A1286" s="149">
        <v>2240108</v>
      </c>
      <c r="B1286" s="151" t="s">
        <v>1062</v>
      </c>
      <c r="C1286" s="128"/>
      <c r="D1286" s="128"/>
      <c r="E1286" s="147">
        <f t="shared" si="234"/>
        <v>0</v>
      </c>
      <c r="F1286" s="148">
        <f t="shared" si="235"/>
        <v>0</v>
      </c>
      <c r="G1286" s="128"/>
      <c r="HV1286" s="141"/>
      <c r="HW1286" s="141"/>
      <c r="HX1286" s="141"/>
      <c r="HY1286" s="141"/>
      <c r="HZ1286" s="141"/>
      <c r="IA1286" s="141"/>
      <c r="IB1286" s="141"/>
      <c r="IC1286" s="141"/>
    </row>
    <row r="1287" s="138" customFormat="1" ht="15" customHeight="1" spans="1:237">
      <c r="A1287" s="149">
        <v>2240109</v>
      </c>
      <c r="B1287" s="151" t="s">
        <v>1063</v>
      </c>
      <c r="C1287" s="128"/>
      <c r="D1287" s="128"/>
      <c r="E1287" s="147">
        <f t="shared" si="234"/>
        <v>0</v>
      </c>
      <c r="F1287" s="148">
        <f t="shared" si="235"/>
        <v>0</v>
      </c>
      <c r="G1287" s="128"/>
      <c r="HV1287" s="141"/>
      <c r="HW1287" s="141"/>
      <c r="HX1287" s="141"/>
      <c r="HY1287" s="141"/>
      <c r="HZ1287" s="141"/>
      <c r="IA1287" s="141"/>
      <c r="IB1287" s="141"/>
      <c r="IC1287" s="141"/>
    </row>
    <row r="1288" s="138" customFormat="1" ht="15" customHeight="1" spans="1:237">
      <c r="A1288" s="149">
        <v>2240150</v>
      </c>
      <c r="B1288" s="151" t="s">
        <v>71</v>
      </c>
      <c r="C1288" s="128">
        <v>506</v>
      </c>
      <c r="D1288" s="128">
        <v>437</v>
      </c>
      <c r="E1288" s="147">
        <f t="shared" si="234"/>
        <v>-69</v>
      </c>
      <c r="F1288" s="148">
        <f t="shared" si="235"/>
        <v>-13.6363636363636</v>
      </c>
      <c r="G1288" s="128">
        <v>437</v>
      </c>
      <c r="HV1288" s="141"/>
      <c r="HW1288" s="141"/>
      <c r="HX1288" s="141"/>
      <c r="HY1288" s="141"/>
      <c r="HZ1288" s="141"/>
      <c r="IA1288" s="141"/>
      <c r="IB1288" s="141"/>
      <c r="IC1288" s="141"/>
    </row>
    <row r="1289" s="138" customFormat="1" ht="15" customHeight="1" spans="1:237">
      <c r="A1289" s="149">
        <v>2240199</v>
      </c>
      <c r="B1289" s="151" t="s">
        <v>1064</v>
      </c>
      <c r="C1289" s="128"/>
      <c r="D1289" s="128"/>
      <c r="E1289" s="147">
        <f t="shared" si="234"/>
        <v>0</v>
      </c>
      <c r="F1289" s="148">
        <f t="shared" si="235"/>
        <v>0</v>
      </c>
      <c r="G1289" s="128"/>
      <c r="HV1289" s="141"/>
      <c r="HW1289" s="141"/>
      <c r="HX1289" s="141"/>
      <c r="HY1289" s="141"/>
      <c r="HZ1289" s="141"/>
      <c r="IA1289" s="141"/>
      <c r="IB1289" s="141"/>
      <c r="IC1289" s="141"/>
    </row>
    <row r="1290" s="138" customFormat="1" ht="15" customHeight="1" spans="1:237">
      <c r="A1290" s="149">
        <v>22402</v>
      </c>
      <c r="B1290" s="150" t="s">
        <v>1065</v>
      </c>
      <c r="C1290" s="128">
        <f t="shared" ref="C1290:G1290" si="236">SUM(C1291:C1295)</f>
        <v>331</v>
      </c>
      <c r="D1290" s="128">
        <f t="shared" si="236"/>
        <v>351</v>
      </c>
      <c r="E1290" s="147">
        <f t="shared" si="234"/>
        <v>20</v>
      </c>
      <c r="F1290" s="148">
        <f t="shared" si="235"/>
        <v>6.04229607250755</v>
      </c>
      <c r="G1290" s="128">
        <f t="shared" si="236"/>
        <v>351</v>
      </c>
      <c r="HV1290" s="141"/>
      <c r="HW1290" s="141"/>
      <c r="HX1290" s="141"/>
      <c r="HY1290" s="141"/>
      <c r="HZ1290" s="141"/>
      <c r="IA1290" s="141"/>
      <c r="IB1290" s="141"/>
      <c r="IC1290" s="141"/>
    </row>
    <row r="1291" s="138" customFormat="1" ht="15" customHeight="1" spans="1:237">
      <c r="A1291" s="149">
        <v>2240201</v>
      </c>
      <c r="B1291" s="151" t="s">
        <v>62</v>
      </c>
      <c r="C1291" s="128"/>
      <c r="D1291" s="128"/>
      <c r="E1291" s="147">
        <f t="shared" si="234"/>
        <v>0</v>
      </c>
      <c r="F1291" s="148">
        <f t="shared" si="235"/>
        <v>0</v>
      </c>
      <c r="G1291" s="128"/>
      <c r="HV1291" s="141"/>
      <c r="HW1291" s="141"/>
      <c r="HX1291" s="141"/>
      <c r="HY1291" s="141"/>
      <c r="HZ1291" s="141"/>
      <c r="IA1291" s="141"/>
      <c r="IB1291" s="141"/>
      <c r="IC1291" s="141"/>
    </row>
    <row r="1292" s="138" customFormat="1" ht="15" customHeight="1" spans="1:237">
      <c r="A1292" s="149">
        <v>2240202</v>
      </c>
      <c r="B1292" s="151" t="s">
        <v>63</v>
      </c>
      <c r="C1292" s="128">
        <v>331</v>
      </c>
      <c r="D1292" s="128">
        <v>351</v>
      </c>
      <c r="E1292" s="147">
        <f t="shared" si="234"/>
        <v>20</v>
      </c>
      <c r="F1292" s="148">
        <f t="shared" si="235"/>
        <v>6.04229607250755</v>
      </c>
      <c r="G1292" s="128">
        <v>351</v>
      </c>
      <c r="HV1292" s="141"/>
      <c r="HW1292" s="141"/>
      <c r="HX1292" s="141"/>
      <c r="HY1292" s="141"/>
      <c r="HZ1292" s="141"/>
      <c r="IA1292" s="141"/>
      <c r="IB1292" s="141"/>
      <c r="IC1292" s="141"/>
    </row>
    <row r="1293" s="138" customFormat="1" ht="15" customHeight="1" spans="1:237">
      <c r="A1293" s="149">
        <v>2240203</v>
      </c>
      <c r="B1293" s="151" t="s">
        <v>64</v>
      </c>
      <c r="C1293" s="128"/>
      <c r="D1293" s="128"/>
      <c r="E1293" s="147">
        <f t="shared" si="234"/>
        <v>0</v>
      </c>
      <c r="F1293" s="148">
        <f t="shared" si="235"/>
        <v>0</v>
      </c>
      <c r="G1293" s="128"/>
      <c r="HV1293" s="141"/>
      <c r="HW1293" s="141"/>
      <c r="HX1293" s="141"/>
      <c r="HY1293" s="141"/>
      <c r="HZ1293" s="141"/>
      <c r="IA1293" s="141"/>
      <c r="IB1293" s="141"/>
      <c r="IC1293" s="141"/>
    </row>
    <row r="1294" s="138" customFormat="1" ht="15" customHeight="1" spans="1:237">
      <c r="A1294" s="149">
        <v>2240204</v>
      </c>
      <c r="B1294" s="151" t="s">
        <v>1066</v>
      </c>
      <c r="C1294" s="128"/>
      <c r="D1294" s="128"/>
      <c r="E1294" s="147">
        <f t="shared" si="234"/>
        <v>0</v>
      </c>
      <c r="F1294" s="148">
        <f t="shared" si="235"/>
        <v>0</v>
      </c>
      <c r="G1294" s="128"/>
      <c r="HV1294" s="141"/>
      <c r="HW1294" s="141"/>
      <c r="HX1294" s="141"/>
      <c r="HY1294" s="141"/>
      <c r="HZ1294" s="141"/>
      <c r="IA1294" s="141"/>
      <c r="IB1294" s="141"/>
      <c r="IC1294" s="141"/>
    </row>
    <row r="1295" s="138" customFormat="1" ht="15" customHeight="1" spans="1:237">
      <c r="A1295" s="149">
        <v>2240299</v>
      </c>
      <c r="B1295" s="151" t="s">
        <v>1067</v>
      </c>
      <c r="C1295" s="128"/>
      <c r="D1295" s="128"/>
      <c r="E1295" s="147">
        <f t="shared" si="234"/>
        <v>0</v>
      </c>
      <c r="F1295" s="148">
        <f t="shared" si="235"/>
        <v>0</v>
      </c>
      <c r="G1295" s="128"/>
      <c r="HV1295" s="141"/>
      <c r="HW1295" s="141"/>
      <c r="HX1295" s="141"/>
      <c r="HY1295" s="141"/>
      <c r="HZ1295" s="141"/>
      <c r="IA1295" s="141"/>
      <c r="IB1295" s="141"/>
      <c r="IC1295" s="141"/>
    </row>
    <row r="1296" s="138" customFormat="1" ht="15" customHeight="1" spans="1:237">
      <c r="A1296" s="149">
        <v>22403</v>
      </c>
      <c r="B1296" s="150" t="s">
        <v>1068</v>
      </c>
      <c r="C1296" s="128">
        <f t="shared" ref="C1296:G1296" si="237">SUM(C1297:C1301)</f>
        <v>0</v>
      </c>
      <c r="D1296" s="128">
        <f t="shared" si="237"/>
        <v>0</v>
      </c>
      <c r="E1296" s="147">
        <f t="shared" si="234"/>
        <v>0</v>
      </c>
      <c r="F1296" s="148">
        <f t="shared" si="235"/>
        <v>0</v>
      </c>
      <c r="G1296" s="128">
        <f t="shared" si="237"/>
        <v>0</v>
      </c>
      <c r="HV1296" s="141"/>
      <c r="HW1296" s="141"/>
      <c r="HX1296" s="141"/>
      <c r="HY1296" s="141"/>
      <c r="HZ1296" s="141"/>
      <c r="IA1296" s="141"/>
      <c r="IB1296" s="141"/>
      <c r="IC1296" s="141"/>
    </row>
    <row r="1297" s="138" customFormat="1" ht="15" customHeight="1" spans="1:237">
      <c r="A1297" s="149">
        <v>2240301</v>
      </c>
      <c r="B1297" s="151" t="s">
        <v>62</v>
      </c>
      <c r="C1297" s="128"/>
      <c r="D1297" s="128"/>
      <c r="E1297" s="147">
        <f t="shared" si="234"/>
        <v>0</v>
      </c>
      <c r="F1297" s="148">
        <f t="shared" si="235"/>
        <v>0</v>
      </c>
      <c r="G1297" s="128"/>
      <c r="HV1297" s="141"/>
      <c r="HW1297" s="141"/>
      <c r="HX1297" s="141"/>
      <c r="HY1297" s="141"/>
      <c r="HZ1297" s="141"/>
      <c r="IA1297" s="141"/>
      <c r="IB1297" s="141"/>
      <c r="IC1297" s="141"/>
    </row>
    <row r="1298" s="138" customFormat="1" ht="15" customHeight="1" spans="1:237">
      <c r="A1298" s="149">
        <v>2240302</v>
      </c>
      <c r="B1298" s="151" t="s">
        <v>63</v>
      </c>
      <c r="C1298" s="128"/>
      <c r="D1298" s="128"/>
      <c r="E1298" s="147">
        <f t="shared" si="234"/>
        <v>0</v>
      </c>
      <c r="F1298" s="148">
        <f t="shared" si="235"/>
        <v>0</v>
      </c>
      <c r="G1298" s="128"/>
      <c r="HV1298" s="141"/>
      <c r="HW1298" s="141"/>
      <c r="HX1298" s="141"/>
      <c r="HY1298" s="141"/>
      <c r="HZ1298" s="141"/>
      <c r="IA1298" s="141"/>
      <c r="IB1298" s="141"/>
      <c r="IC1298" s="141"/>
    </row>
    <row r="1299" s="138" customFormat="1" ht="15" customHeight="1" spans="1:237">
      <c r="A1299" s="149">
        <v>2240303</v>
      </c>
      <c r="B1299" s="151" t="s">
        <v>64</v>
      </c>
      <c r="C1299" s="128"/>
      <c r="D1299" s="128"/>
      <c r="E1299" s="147">
        <f t="shared" si="234"/>
        <v>0</v>
      </c>
      <c r="F1299" s="148">
        <f t="shared" si="235"/>
        <v>0</v>
      </c>
      <c r="G1299" s="128"/>
      <c r="HV1299" s="141"/>
      <c r="HW1299" s="141"/>
      <c r="HX1299" s="141"/>
      <c r="HY1299" s="141"/>
      <c r="HZ1299" s="141"/>
      <c r="IA1299" s="141"/>
      <c r="IB1299" s="141"/>
      <c r="IC1299" s="141"/>
    </row>
    <row r="1300" s="138" customFormat="1" ht="15" customHeight="1" spans="1:237">
      <c r="A1300" s="149">
        <v>2240304</v>
      </c>
      <c r="B1300" s="151" t="s">
        <v>1069</v>
      </c>
      <c r="C1300" s="128"/>
      <c r="D1300" s="128"/>
      <c r="E1300" s="147">
        <f t="shared" si="234"/>
        <v>0</v>
      </c>
      <c r="F1300" s="148">
        <f t="shared" si="235"/>
        <v>0</v>
      </c>
      <c r="G1300" s="128"/>
      <c r="HV1300" s="141"/>
      <c r="HW1300" s="141"/>
      <c r="HX1300" s="141"/>
      <c r="HY1300" s="141"/>
      <c r="HZ1300" s="141"/>
      <c r="IA1300" s="141"/>
      <c r="IB1300" s="141"/>
      <c r="IC1300" s="141"/>
    </row>
    <row r="1301" s="138" customFormat="1" ht="15" customHeight="1" spans="1:237">
      <c r="A1301" s="149">
        <v>2240399</v>
      </c>
      <c r="B1301" s="151" t="s">
        <v>1070</v>
      </c>
      <c r="C1301" s="128"/>
      <c r="D1301" s="128"/>
      <c r="E1301" s="147">
        <f t="shared" si="234"/>
        <v>0</v>
      </c>
      <c r="F1301" s="148">
        <f t="shared" si="235"/>
        <v>0</v>
      </c>
      <c r="G1301" s="128"/>
      <c r="HV1301" s="141"/>
      <c r="HW1301" s="141"/>
      <c r="HX1301" s="141"/>
      <c r="HY1301" s="141"/>
      <c r="HZ1301" s="141"/>
      <c r="IA1301" s="141"/>
      <c r="IB1301" s="141"/>
      <c r="IC1301" s="141"/>
    </row>
    <row r="1302" s="138" customFormat="1" ht="15" customHeight="1" spans="1:237">
      <c r="A1302" s="149">
        <v>22404</v>
      </c>
      <c r="B1302" s="150" t="s">
        <v>1071</v>
      </c>
      <c r="C1302" s="128">
        <f t="shared" ref="C1302:G1302" si="238">SUM(C1303:C1309)</f>
        <v>0</v>
      </c>
      <c r="D1302" s="128">
        <f t="shared" si="238"/>
        <v>0</v>
      </c>
      <c r="E1302" s="147">
        <f t="shared" si="234"/>
        <v>0</v>
      </c>
      <c r="F1302" s="148">
        <f t="shared" si="235"/>
        <v>0</v>
      </c>
      <c r="G1302" s="128">
        <f t="shared" si="238"/>
        <v>0</v>
      </c>
      <c r="HV1302" s="141"/>
      <c r="HW1302" s="141"/>
      <c r="HX1302" s="141"/>
      <c r="HY1302" s="141"/>
      <c r="HZ1302" s="141"/>
      <c r="IA1302" s="141"/>
      <c r="IB1302" s="141"/>
      <c r="IC1302" s="141"/>
    </row>
    <row r="1303" s="138" customFormat="1" ht="15" customHeight="1" spans="1:237">
      <c r="A1303" s="149">
        <v>2240401</v>
      </c>
      <c r="B1303" s="151" t="s">
        <v>62</v>
      </c>
      <c r="C1303" s="128"/>
      <c r="D1303" s="128"/>
      <c r="E1303" s="147">
        <f t="shared" si="234"/>
        <v>0</v>
      </c>
      <c r="F1303" s="148">
        <f t="shared" si="235"/>
        <v>0</v>
      </c>
      <c r="G1303" s="128"/>
      <c r="HV1303" s="141"/>
      <c r="HW1303" s="141"/>
      <c r="HX1303" s="141"/>
      <c r="HY1303" s="141"/>
      <c r="HZ1303" s="141"/>
      <c r="IA1303" s="141"/>
      <c r="IB1303" s="141"/>
      <c r="IC1303" s="141"/>
    </row>
    <row r="1304" s="138" customFormat="1" ht="15" customHeight="1" spans="1:237">
      <c r="A1304" s="149">
        <v>2240402</v>
      </c>
      <c r="B1304" s="151" t="s">
        <v>63</v>
      </c>
      <c r="C1304" s="128"/>
      <c r="D1304" s="128"/>
      <c r="E1304" s="147">
        <f t="shared" si="234"/>
        <v>0</v>
      </c>
      <c r="F1304" s="148">
        <f t="shared" si="235"/>
        <v>0</v>
      </c>
      <c r="G1304" s="128"/>
      <c r="HV1304" s="141"/>
      <c r="HW1304" s="141"/>
      <c r="HX1304" s="141"/>
      <c r="HY1304" s="141"/>
      <c r="HZ1304" s="141"/>
      <c r="IA1304" s="141"/>
      <c r="IB1304" s="141"/>
      <c r="IC1304" s="141"/>
    </row>
    <row r="1305" s="138" customFormat="1" ht="15" customHeight="1" spans="1:237">
      <c r="A1305" s="149">
        <v>2240403</v>
      </c>
      <c r="B1305" s="151" t="s">
        <v>64</v>
      </c>
      <c r="C1305" s="128"/>
      <c r="D1305" s="128"/>
      <c r="E1305" s="147">
        <f t="shared" si="234"/>
        <v>0</v>
      </c>
      <c r="F1305" s="148">
        <f t="shared" si="235"/>
        <v>0</v>
      </c>
      <c r="G1305" s="128"/>
      <c r="HV1305" s="141"/>
      <c r="HW1305" s="141"/>
      <c r="HX1305" s="141"/>
      <c r="HY1305" s="141"/>
      <c r="HZ1305" s="141"/>
      <c r="IA1305" s="141"/>
      <c r="IB1305" s="141"/>
      <c r="IC1305" s="141"/>
    </row>
    <row r="1306" s="138" customFormat="1" ht="15" customHeight="1" spans="1:237">
      <c r="A1306" s="149">
        <v>2240404</v>
      </c>
      <c r="B1306" s="151" t="s">
        <v>1072</v>
      </c>
      <c r="C1306" s="128"/>
      <c r="D1306" s="128"/>
      <c r="E1306" s="147">
        <f t="shared" si="234"/>
        <v>0</v>
      </c>
      <c r="F1306" s="148">
        <f t="shared" si="235"/>
        <v>0</v>
      </c>
      <c r="G1306" s="128"/>
      <c r="HV1306" s="141"/>
      <c r="HW1306" s="141"/>
      <c r="HX1306" s="141"/>
      <c r="HY1306" s="141"/>
      <c r="HZ1306" s="141"/>
      <c r="IA1306" s="141"/>
      <c r="IB1306" s="141"/>
      <c r="IC1306" s="141"/>
    </row>
    <row r="1307" s="138" customFormat="1" ht="15" customHeight="1" spans="1:237">
      <c r="A1307" s="149">
        <v>2240405</v>
      </c>
      <c r="B1307" s="151" t="s">
        <v>1073</v>
      </c>
      <c r="C1307" s="128"/>
      <c r="D1307" s="128"/>
      <c r="E1307" s="147">
        <f t="shared" si="234"/>
        <v>0</v>
      </c>
      <c r="F1307" s="148">
        <f t="shared" si="235"/>
        <v>0</v>
      </c>
      <c r="G1307" s="128"/>
      <c r="HV1307" s="141"/>
      <c r="HW1307" s="141"/>
      <c r="HX1307" s="141"/>
      <c r="HY1307" s="141"/>
      <c r="HZ1307" s="141"/>
      <c r="IA1307" s="141"/>
      <c r="IB1307" s="141"/>
      <c r="IC1307" s="141"/>
    </row>
    <row r="1308" s="138" customFormat="1" ht="15" customHeight="1" spans="1:237">
      <c r="A1308" s="149">
        <v>2240450</v>
      </c>
      <c r="B1308" s="151" t="s">
        <v>71</v>
      </c>
      <c r="C1308" s="128"/>
      <c r="D1308" s="128"/>
      <c r="E1308" s="147">
        <f t="shared" si="234"/>
        <v>0</v>
      </c>
      <c r="F1308" s="148">
        <f t="shared" si="235"/>
        <v>0</v>
      </c>
      <c r="G1308" s="128"/>
      <c r="HV1308" s="141"/>
      <c r="HW1308" s="141"/>
      <c r="HX1308" s="141"/>
      <c r="HY1308" s="141"/>
      <c r="HZ1308" s="141"/>
      <c r="IA1308" s="141"/>
      <c r="IB1308" s="141"/>
      <c r="IC1308" s="141"/>
    </row>
    <row r="1309" s="138" customFormat="1" ht="15" customHeight="1" spans="1:237">
      <c r="A1309" s="149">
        <v>2240499</v>
      </c>
      <c r="B1309" s="151" t="s">
        <v>1074</v>
      </c>
      <c r="C1309" s="128"/>
      <c r="D1309" s="128"/>
      <c r="E1309" s="147">
        <f t="shared" si="234"/>
        <v>0</v>
      </c>
      <c r="F1309" s="148">
        <f t="shared" si="235"/>
        <v>0</v>
      </c>
      <c r="G1309" s="128"/>
      <c r="HV1309" s="141"/>
      <c r="HW1309" s="141"/>
      <c r="HX1309" s="141"/>
      <c r="HY1309" s="141"/>
      <c r="HZ1309" s="141"/>
      <c r="IA1309" s="141"/>
      <c r="IB1309" s="141"/>
      <c r="IC1309" s="141"/>
    </row>
    <row r="1310" s="138" customFormat="1" ht="15" customHeight="1" spans="1:237">
      <c r="A1310" s="149">
        <v>22405</v>
      </c>
      <c r="B1310" s="150" t="s">
        <v>1075</v>
      </c>
      <c r="C1310" s="128">
        <f t="shared" ref="C1310:G1310" si="239">SUM(C1311:C1322)</f>
        <v>0</v>
      </c>
      <c r="D1310" s="128">
        <f t="shared" si="239"/>
        <v>0</v>
      </c>
      <c r="E1310" s="147">
        <f t="shared" si="234"/>
        <v>0</v>
      </c>
      <c r="F1310" s="148">
        <f t="shared" si="235"/>
        <v>0</v>
      </c>
      <c r="G1310" s="128">
        <f t="shared" si="239"/>
        <v>0</v>
      </c>
      <c r="HV1310" s="141"/>
      <c r="HW1310" s="141"/>
      <c r="HX1310" s="141"/>
      <c r="HY1310" s="141"/>
      <c r="HZ1310" s="141"/>
      <c r="IA1310" s="141"/>
      <c r="IB1310" s="141"/>
      <c r="IC1310" s="141"/>
    </row>
    <row r="1311" s="138" customFormat="1" ht="15" customHeight="1" spans="1:237">
      <c r="A1311" s="149">
        <v>2240501</v>
      </c>
      <c r="B1311" s="151" t="s">
        <v>62</v>
      </c>
      <c r="C1311" s="128"/>
      <c r="D1311" s="128"/>
      <c r="E1311" s="147">
        <f t="shared" si="234"/>
        <v>0</v>
      </c>
      <c r="F1311" s="148">
        <f t="shared" si="235"/>
        <v>0</v>
      </c>
      <c r="G1311" s="128"/>
      <c r="HV1311" s="141"/>
      <c r="HW1311" s="141"/>
      <c r="HX1311" s="141"/>
      <c r="HY1311" s="141"/>
      <c r="HZ1311" s="141"/>
      <c r="IA1311" s="141"/>
      <c r="IB1311" s="141"/>
      <c r="IC1311" s="141"/>
    </row>
    <row r="1312" s="138" customFormat="1" ht="15" customHeight="1" spans="1:237">
      <c r="A1312" s="149">
        <v>2240502</v>
      </c>
      <c r="B1312" s="151" t="s">
        <v>63</v>
      </c>
      <c r="C1312" s="128"/>
      <c r="D1312" s="128"/>
      <c r="E1312" s="147">
        <f t="shared" si="234"/>
        <v>0</v>
      </c>
      <c r="F1312" s="148">
        <f t="shared" si="235"/>
        <v>0</v>
      </c>
      <c r="G1312" s="128"/>
      <c r="HV1312" s="141"/>
      <c r="HW1312" s="141"/>
      <c r="HX1312" s="141"/>
      <c r="HY1312" s="141"/>
      <c r="HZ1312" s="141"/>
      <c r="IA1312" s="141"/>
      <c r="IB1312" s="141"/>
      <c r="IC1312" s="141"/>
    </row>
    <row r="1313" s="138" customFormat="1" ht="15" customHeight="1" spans="1:237">
      <c r="A1313" s="149">
        <v>2240503</v>
      </c>
      <c r="B1313" s="151" t="s">
        <v>64</v>
      </c>
      <c r="C1313" s="128"/>
      <c r="D1313" s="128"/>
      <c r="E1313" s="147">
        <f t="shared" si="234"/>
        <v>0</v>
      </c>
      <c r="F1313" s="148">
        <f t="shared" si="235"/>
        <v>0</v>
      </c>
      <c r="G1313" s="128"/>
      <c r="HV1313" s="141"/>
      <c r="HW1313" s="141"/>
      <c r="HX1313" s="141"/>
      <c r="HY1313" s="141"/>
      <c r="HZ1313" s="141"/>
      <c r="IA1313" s="141"/>
      <c r="IB1313" s="141"/>
      <c r="IC1313" s="141"/>
    </row>
    <row r="1314" s="138" customFormat="1" ht="15" customHeight="1" spans="1:237">
      <c r="A1314" s="149">
        <v>2240504</v>
      </c>
      <c r="B1314" s="151" t="s">
        <v>1076</v>
      </c>
      <c r="C1314" s="128"/>
      <c r="D1314" s="128"/>
      <c r="E1314" s="147">
        <f t="shared" si="234"/>
        <v>0</v>
      </c>
      <c r="F1314" s="148">
        <f t="shared" si="235"/>
        <v>0</v>
      </c>
      <c r="G1314" s="128"/>
      <c r="HV1314" s="141"/>
      <c r="HW1314" s="141"/>
      <c r="HX1314" s="141"/>
      <c r="HY1314" s="141"/>
      <c r="HZ1314" s="141"/>
      <c r="IA1314" s="141"/>
      <c r="IB1314" s="141"/>
      <c r="IC1314" s="141"/>
    </row>
    <row r="1315" s="138" customFormat="1" ht="15" customHeight="1" spans="1:237">
      <c r="A1315" s="149">
        <v>2240505</v>
      </c>
      <c r="B1315" s="151" t="s">
        <v>1077</v>
      </c>
      <c r="C1315" s="128"/>
      <c r="D1315" s="128"/>
      <c r="E1315" s="147">
        <f t="shared" si="234"/>
        <v>0</v>
      </c>
      <c r="F1315" s="148">
        <f t="shared" si="235"/>
        <v>0</v>
      </c>
      <c r="G1315" s="128"/>
      <c r="HV1315" s="141"/>
      <c r="HW1315" s="141"/>
      <c r="HX1315" s="141"/>
      <c r="HY1315" s="141"/>
      <c r="HZ1315" s="141"/>
      <c r="IA1315" s="141"/>
      <c r="IB1315" s="141"/>
      <c r="IC1315" s="141"/>
    </row>
    <row r="1316" s="138" customFormat="1" ht="15" customHeight="1" spans="1:237">
      <c r="A1316" s="149">
        <v>2240506</v>
      </c>
      <c r="B1316" s="151" t="s">
        <v>1078</v>
      </c>
      <c r="C1316" s="128"/>
      <c r="D1316" s="128"/>
      <c r="E1316" s="147">
        <f t="shared" si="234"/>
        <v>0</v>
      </c>
      <c r="F1316" s="148">
        <f t="shared" si="235"/>
        <v>0</v>
      </c>
      <c r="G1316" s="128"/>
      <c r="HV1316" s="141"/>
      <c r="HW1316" s="141"/>
      <c r="HX1316" s="141"/>
      <c r="HY1316" s="141"/>
      <c r="HZ1316" s="141"/>
      <c r="IA1316" s="141"/>
      <c r="IB1316" s="141"/>
      <c r="IC1316" s="141"/>
    </row>
    <row r="1317" s="138" customFormat="1" ht="15" customHeight="1" spans="1:237">
      <c r="A1317" s="149">
        <v>2240507</v>
      </c>
      <c r="B1317" s="151" t="s">
        <v>1079</v>
      </c>
      <c r="C1317" s="128"/>
      <c r="D1317" s="128"/>
      <c r="E1317" s="147">
        <f t="shared" si="234"/>
        <v>0</v>
      </c>
      <c r="F1317" s="148">
        <f t="shared" si="235"/>
        <v>0</v>
      </c>
      <c r="G1317" s="128"/>
      <c r="HV1317" s="141"/>
      <c r="HW1317" s="141"/>
      <c r="HX1317" s="141"/>
      <c r="HY1317" s="141"/>
      <c r="HZ1317" s="141"/>
      <c r="IA1317" s="141"/>
      <c r="IB1317" s="141"/>
      <c r="IC1317" s="141"/>
    </row>
    <row r="1318" s="138" customFormat="1" ht="15" customHeight="1" spans="1:237">
      <c r="A1318" s="149">
        <v>2240508</v>
      </c>
      <c r="B1318" s="151" t="s">
        <v>1080</v>
      </c>
      <c r="C1318" s="128"/>
      <c r="D1318" s="128"/>
      <c r="E1318" s="147">
        <f t="shared" si="234"/>
        <v>0</v>
      </c>
      <c r="F1318" s="148">
        <f t="shared" si="235"/>
        <v>0</v>
      </c>
      <c r="G1318" s="128"/>
      <c r="HV1318" s="141"/>
      <c r="HW1318" s="141"/>
      <c r="HX1318" s="141"/>
      <c r="HY1318" s="141"/>
      <c r="HZ1318" s="141"/>
      <c r="IA1318" s="141"/>
      <c r="IB1318" s="141"/>
      <c r="IC1318" s="141"/>
    </row>
    <row r="1319" s="138" customFormat="1" ht="15" customHeight="1" spans="1:237">
      <c r="A1319" s="149">
        <v>2240509</v>
      </c>
      <c r="B1319" s="151" t="s">
        <v>1081</v>
      </c>
      <c r="C1319" s="128"/>
      <c r="D1319" s="128"/>
      <c r="E1319" s="147">
        <f t="shared" si="234"/>
        <v>0</v>
      </c>
      <c r="F1319" s="148">
        <f t="shared" si="235"/>
        <v>0</v>
      </c>
      <c r="G1319" s="128"/>
      <c r="HV1319" s="141"/>
      <c r="HW1319" s="141"/>
      <c r="HX1319" s="141"/>
      <c r="HY1319" s="141"/>
      <c r="HZ1319" s="141"/>
      <c r="IA1319" s="141"/>
      <c r="IB1319" s="141"/>
      <c r="IC1319" s="141"/>
    </row>
    <row r="1320" s="138" customFormat="1" ht="15" customHeight="1" spans="1:237">
      <c r="A1320" s="149">
        <v>2240510</v>
      </c>
      <c r="B1320" s="151" t="s">
        <v>1082</v>
      </c>
      <c r="C1320" s="128"/>
      <c r="D1320" s="128"/>
      <c r="E1320" s="147">
        <f t="shared" si="234"/>
        <v>0</v>
      </c>
      <c r="F1320" s="148">
        <f t="shared" si="235"/>
        <v>0</v>
      </c>
      <c r="G1320" s="128"/>
      <c r="HV1320" s="141"/>
      <c r="HW1320" s="141"/>
      <c r="HX1320" s="141"/>
      <c r="HY1320" s="141"/>
      <c r="HZ1320" s="141"/>
      <c r="IA1320" s="141"/>
      <c r="IB1320" s="141"/>
      <c r="IC1320" s="141"/>
    </row>
    <row r="1321" s="138" customFormat="1" ht="15" customHeight="1" spans="1:237">
      <c r="A1321" s="149">
        <v>2240550</v>
      </c>
      <c r="B1321" s="151" t="s">
        <v>1083</v>
      </c>
      <c r="C1321" s="128"/>
      <c r="D1321" s="128"/>
      <c r="E1321" s="147">
        <f t="shared" si="234"/>
        <v>0</v>
      </c>
      <c r="F1321" s="148">
        <f t="shared" si="235"/>
        <v>0</v>
      </c>
      <c r="G1321" s="128"/>
      <c r="HV1321" s="141"/>
      <c r="HW1321" s="141"/>
      <c r="HX1321" s="141"/>
      <c r="HY1321" s="141"/>
      <c r="HZ1321" s="141"/>
      <c r="IA1321" s="141"/>
      <c r="IB1321" s="141"/>
      <c r="IC1321" s="141"/>
    </row>
    <row r="1322" s="138" customFormat="1" ht="15" customHeight="1" spans="1:237">
      <c r="A1322" s="149">
        <v>2240599</v>
      </c>
      <c r="B1322" s="151" t="s">
        <v>1084</v>
      </c>
      <c r="C1322" s="128"/>
      <c r="D1322" s="128"/>
      <c r="E1322" s="147">
        <f t="shared" si="234"/>
        <v>0</v>
      </c>
      <c r="F1322" s="148">
        <f t="shared" si="235"/>
        <v>0</v>
      </c>
      <c r="G1322" s="128"/>
      <c r="HV1322" s="141"/>
      <c r="HW1322" s="141"/>
      <c r="HX1322" s="141"/>
      <c r="HY1322" s="141"/>
      <c r="HZ1322" s="141"/>
      <c r="IA1322" s="141"/>
      <c r="IB1322" s="141"/>
      <c r="IC1322" s="141"/>
    </row>
    <row r="1323" s="138" customFormat="1" ht="15" customHeight="1" spans="1:237">
      <c r="A1323" s="149">
        <v>22406</v>
      </c>
      <c r="B1323" s="150" t="s">
        <v>1085</v>
      </c>
      <c r="C1323" s="128">
        <f t="shared" ref="C1323:G1323" si="240">SUM(C1324:C1326)</f>
        <v>0</v>
      </c>
      <c r="D1323" s="128">
        <f t="shared" si="240"/>
        <v>0</v>
      </c>
      <c r="E1323" s="147">
        <f t="shared" si="234"/>
        <v>0</v>
      </c>
      <c r="F1323" s="148">
        <f t="shared" si="235"/>
        <v>0</v>
      </c>
      <c r="G1323" s="128">
        <f t="shared" si="240"/>
        <v>0</v>
      </c>
      <c r="HV1323" s="141"/>
      <c r="HW1323" s="141"/>
      <c r="HX1323" s="141"/>
      <c r="HY1323" s="141"/>
      <c r="HZ1323" s="141"/>
      <c r="IA1323" s="141"/>
      <c r="IB1323" s="141"/>
      <c r="IC1323" s="141"/>
    </row>
    <row r="1324" s="138" customFormat="1" ht="15" customHeight="1" spans="1:237">
      <c r="A1324" s="149">
        <v>2240601</v>
      </c>
      <c r="B1324" s="151" t="s">
        <v>1086</v>
      </c>
      <c r="C1324" s="128"/>
      <c r="D1324" s="128"/>
      <c r="E1324" s="147">
        <f t="shared" si="234"/>
        <v>0</v>
      </c>
      <c r="F1324" s="148">
        <f t="shared" si="235"/>
        <v>0</v>
      </c>
      <c r="G1324" s="128"/>
      <c r="HV1324" s="141"/>
      <c r="HW1324" s="141"/>
      <c r="HX1324" s="141"/>
      <c r="HY1324" s="141"/>
      <c r="HZ1324" s="141"/>
      <c r="IA1324" s="141"/>
      <c r="IB1324" s="141"/>
      <c r="IC1324" s="141"/>
    </row>
    <row r="1325" s="138" customFormat="1" ht="15" customHeight="1" spans="1:237">
      <c r="A1325" s="149">
        <v>2240602</v>
      </c>
      <c r="B1325" s="151" t="s">
        <v>1087</v>
      </c>
      <c r="C1325" s="128"/>
      <c r="D1325" s="128"/>
      <c r="E1325" s="147">
        <f t="shared" si="234"/>
        <v>0</v>
      </c>
      <c r="F1325" s="148">
        <f t="shared" si="235"/>
        <v>0</v>
      </c>
      <c r="G1325" s="128"/>
      <c r="HV1325" s="141"/>
      <c r="HW1325" s="141"/>
      <c r="HX1325" s="141"/>
      <c r="HY1325" s="141"/>
      <c r="HZ1325" s="141"/>
      <c r="IA1325" s="141"/>
      <c r="IB1325" s="141"/>
      <c r="IC1325" s="141"/>
    </row>
    <row r="1326" s="138" customFormat="1" ht="15" customHeight="1" spans="1:237">
      <c r="A1326" s="149">
        <v>2240699</v>
      </c>
      <c r="B1326" s="151" t="s">
        <v>1088</v>
      </c>
      <c r="C1326" s="128"/>
      <c r="D1326" s="128"/>
      <c r="E1326" s="147">
        <f t="shared" si="234"/>
        <v>0</v>
      </c>
      <c r="F1326" s="148">
        <f t="shared" si="235"/>
        <v>0</v>
      </c>
      <c r="G1326" s="128"/>
      <c r="HV1326" s="141"/>
      <c r="HW1326" s="141"/>
      <c r="HX1326" s="141"/>
      <c r="HY1326" s="141"/>
      <c r="HZ1326" s="141"/>
      <c r="IA1326" s="141"/>
      <c r="IB1326" s="141"/>
      <c r="IC1326" s="141"/>
    </row>
    <row r="1327" s="138" customFormat="1" ht="15" customHeight="1" spans="1:237">
      <c r="A1327" s="149">
        <v>22407</v>
      </c>
      <c r="B1327" s="150" t="s">
        <v>1089</v>
      </c>
      <c r="C1327" s="128">
        <f t="shared" ref="C1327:G1327" si="241">SUM(C1328:C1332)</f>
        <v>0</v>
      </c>
      <c r="D1327" s="128">
        <f t="shared" si="241"/>
        <v>0</v>
      </c>
      <c r="E1327" s="147">
        <f t="shared" si="234"/>
        <v>0</v>
      </c>
      <c r="F1327" s="148">
        <f t="shared" si="235"/>
        <v>0</v>
      </c>
      <c r="G1327" s="128">
        <f t="shared" si="241"/>
        <v>0</v>
      </c>
      <c r="HV1327" s="141"/>
      <c r="HW1327" s="141"/>
      <c r="HX1327" s="141"/>
      <c r="HY1327" s="141"/>
      <c r="HZ1327" s="141"/>
      <c r="IA1327" s="141"/>
      <c r="IB1327" s="141"/>
      <c r="IC1327" s="141"/>
    </row>
    <row r="1328" s="138" customFormat="1" ht="15" customHeight="1" spans="1:237">
      <c r="A1328" s="149">
        <v>2240701</v>
      </c>
      <c r="B1328" s="151" t="s">
        <v>1090</v>
      </c>
      <c r="C1328" s="128"/>
      <c r="D1328" s="128"/>
      <c r="E1328" s="147">
        <f t="shared" si="234"/>
        <v>0</v>
      </c>
      <c r="F1328" s="148">
        <f t="shared" si="235"/>
        <v>0</v>
      </c>
      <c r="G1328" s="128"/>
      <c r="HV1328" s="141"/>
      <c r="HW1328" s="141"/>
      <c r="HX1328" s="141"/>
      <c r="HY1328" s="141"/>
      <c r="HZ1328" s="141"/>
      <c r="IA1328" s="141"/>
      <c r="IB1328" s="141"/>
      <c r="IC1328" s="141"/>
    </row>
    <row r="1329" s="138" customFormat="1" ht="15" customHeight="1" spans="1:237">
      <c r="A1329" s="149">
        <v>2240702</v>
      </c>
      <c r="B1329" s="151" t="s">
        <v>1091</v>
      </c>
      <c r="C1329" s="128"/>
      <c r="D1329" s="128"/>
      <c r="E1329" s="147">
        <f t="shared" si="234"/>
        <v>0</v>
      </c>
      <c r="F1329" s="148">
        <f t="shared" si="235"/>
        <v>0</v>
      </c>
      <c r="G1329" s="128"/>
      <c r="HV1329" s="141"/>
      <c r="HW1329" s="141"/>
      <c r="HX1329" s="141"/>
      <c r="HY1329" s="141"/>
      <c r="HZ1329" s="141"/>
      <c r="IA1329" s="141"/>
      <c r="IB1329" s="141"/>
      <c r="IC1329" s="141"/>
    </row>
    <row r="1330" s="138" customFormat="1" ht="15" customHeight="1" spans="1:237">
      <c r="A1330" s="149">
        <v>2240703</v>
      </c>
      <c r="B1330" s="151" t="s">
        <v>1092</v>
      </c>
      <c r="C1330" s="128"/>
      <c r="D1330" s="128"/>
      <c r="E1330" s="147">
        <f t="shared" si="234"/>
        <v>0</v>
      </c>
      <c r="F1330" s="148">
        <f t="shared" si="235"/>
        <v>0</v>
      </c>
      <c r="G1330" s="128"/>
      <c r="HV1330" s="141"/>
      <c r="HW1330" s="141"/>
      <c r="HX1330" s="141"/>
      <c r="HY1330" s="141"/>
      <c r="HZ1330" s="141"/>
      <c r="IA1330" s="141"/>
      <c r="IB1330" s="141"/>
      <c r="IC1330" s="141"/>
    </row>
    <row r="1331" s="138" customFormat="1" ht="15" customHeight="1" spans="1:237">
      <c r="A1331" s="149">
        <v>2240704</v>
      </c>
      <c r="B1331" s="151" t="s">
        <v>1093</v>
      </c>
      <c r="C1331" s="128"/>
      <c r="D1331" s="128"/>
      <c r="E1331" s="147">
        <f t="shared" si="234"/>
        <v>0</v>
      </c>
      <c r="F1331" s="148">
        <f t="shared" si="235"/>
        <v>0</v>
      </c>
      <c r="G1331" s="128"/>
      <c r="HV1331" s="141"/>
      <c r="HW1331" s="141"/>
      <c r="HX1331" s="141"/>
      <c r="HY1331" s="141"/>
      <c r="HZ1331" s="141"/>
      <c r="IA1331" s="141"/>
      <c r="IB1331" s="141"/>
      <c r="IC1331" s="141"/>
    </row>
    <row r="1332" s="138" customFormat="1" ht="15" customHeight="1" spans="1:237">
      <c r="A1332" s="149">
        <v>2240799</v>
      </c>
      <c r="B1332" s="151" t="s">
        <v>1094</v>
      </c>
      <c r="C1332" s="128"/>
      <c r="D1332" s="128"/>
      <c r="E1332" s="147">
        <f t="shared" si="234"/>
        <v>0</v>
      </c>
      <c r="F1332" s="148">
        <f t="shared" si="235"/>
        <v>0</v>
      </c>
      <c r="G1332" s="128"/>
      <c r="HV1332" s="141"/>
      <c r="HW1332" s="141"/>
      <c r="HX1332" s="141"/>
      <c r="HY1332" s="141"/>
      <c r="HZ1332" s="141"/>
      <c r="IA1332" s="141"/>
      <c r="IB1332" s="141"/>
      <c r="IC1332" s="141"/>
    </row>
    <row r="1333" s="138" customFormat="1" ht="15" customHeight="1" spans="1:237">
      <c r="A1333" s="149">
        <v>22499</v>
      </c>
      <c r="B1333" s="150" t="s">
        <v>1095</v>
      </c>
      <c r="C1333" s="128"/>
      <c r="D1333" s="128"/>
      <c r="E1333" s="147">
        <f t="shared" si="234"/>
        <v>0</v>
      </c>
      <c r="F1333" s="148">
        <f t="shared" si="235"/>
        <v>0</v>
      </c>
      <c r="G1333" s="128"/>
      <c r="HV1333" s="141"/>
      <c r="HW1333" s="141"/>
      <c r="HX1333" s="141"/>
      <c r="HY1333" s="141"/>
      <c r="HZ1333" s="141"/>
      <c r="IA1333" s="141"/>
      <c r="IB1333" s="141"/>
      <c r="IC1333" s="141"/>
    </row>
    <row r="1334" s="138" customFormat="1" ht="15" customHeight="1" spans="1:237">
      <c r="A1334" s="149">
        <v>227</v>
      </c>
      <c r="B1334" s="150" t="s">
        <v>1096</v>
      </c>
      <c r="C1334" s="128">
        <v>2000</v>
      </c>
      <c r="D1334" s="128">
        <v>2000</v>
      </c>
      <c r="E1334" s="147">
        <f t="shared" si="234"/>
        <v>0</v>
      </c>
      <c r="F1334" s="148">
        <f t="shared" si="235"/>
        <v>0</v>
      </c>
      <c r="G1334" s="128">
        <v>2000</v>
      </c>
      <c r="HV1334" s="141"/>
      <c r="HW1334" s="141"/>
      <c r="HX1334" s="141"/>
      <c r="HY1334" s="141"/>
      <c r="HZ1334" s="141"/>
      <c r="IA1334" s="141"/>
      <c r="IB1334" s="141"/>
      <c r="IC1334" s="141"/>
    </row>
    <row r="1335" s="138" customFormat="1" ht="15" customHeight="1" spans="1:237">
      <c r="A1335" s="149">
        <v>229</v>
      </c>
      <c r="B1335" s="150" t="s">
        <v>1097</v>
      </c>
      <c r="C1335" s="132">
        <f t="shared" ref="C1335:G1335" si="242">C1336+C1337</f>
        <v>3500</v>
      </c>
      <c r="D1335" s="132">
        <f t="shared" si="242"/>
        <v>9603</v>
      </c>
      <c r="E1335" s="147">
        <f t="shared" si="234"/>
        <v>6103</v>
      </c>
      <c r="F1335" s="148">
        <f t="shared" si="235"/>
        <v>174.371428571429</v>
      </c>
      <c r="G1335" s="132">
        <f t="shared" si="242"/>
        <v>9603</v>
      </c>
      <c r="HV1335" s="141"/>
      <c r="HW1335" s="141"/>
      <c r="HX1335" s="141"/>
      <c r="HY1335" s="141"/>
      <c r="HZ1335" s="141"/>
      <c r="IA1335" s="141"/>
      <c r="IB1335" s="141"/>
      <c r="IC1335" s="141"/>
    </row>
    <row r="1336" s="138" customFormat="1" ht="15" customHeight="1" spans="1:237">
      <c r="A1336" s="149">
        <v>22902</v>
      </c>
      <c r="B1336" s="150" t="s">
        <v>1098</v>
      </c>
      <c r="C1336" s="128">
        <v>3500</v>
      </c>
      <c r="D1336" s="128">
        <v>9603</v>
      </c>
      <c r="E1336" s="147">
        <f t="shared" si="234"/>
        <v>6103</v>
      </c>
      <c r="F1336" s="148">
        <f t="shared" si="235"/>
        <v>174.371428571429</v>
      </c>
      <c r="G1336" s="128">
        <v>9603</v>
      </c>
      <c r="HV1336" s="141"/>
      <c r="HW1336" s="141"/>
      <c r="HX1336" s="141"/>
      <c r="HY1336" s="141"/>
      <c r="HZ1336" s="141"/>
      <c r="IA1336" s="141"/>
      <c r="IB1336" s="141"/>
      <c r="IC1336" s="141"/>
    </row>
    <row r="1337" s="138" customFormat="1" ht="15" customHeight="1" spans="1:237">
      <c r="A1337" s="149">
        <v>22999</v>
      </c>
      <c r="B1337" s="150" t="s">
        <v>1099</v>
      </c>
      <c r="C1337" s="132">
        <f t="shared" ref="C1337:G1337" si="243">C1338</f>
        <v>0</v>
      </c>
      <c r="D1337" s="132">
        <f t="shared" si="243"/>
        <v>0</v>
      </c>
      <c r="E1337" s="147">
        <f t="shared" si="234"/>
        <v>0</v>
      </c>
      <c r="F1337" s="148">
        <f t="shared" si="235"/>
        <v>0</v>
      </c>
      <c r="G1337" s="132">
        <f t="shared" si="243"/>
        <v>0</v>
      </c>
      <c r="HV1337" s="141"/>
      <c r="HW1337" s="141"/>
      <c r="HX1337" s="141"/>
      <c r="HY1337" s="141"/>
      <c r="HZ1337" s="141"/>
      <c r="IA1337" s="141"/>
      <c r="IB1337" s="141"/>
      <c r="IC1337" s="141"/>
    </row>
    <row r="1338" s="138" customFormat="1" ht="15" customHeight="1" spans="1:237">
      <c r="A1338" s="149">
        <v>2299901</v>
      </c>
      <c r="B1338" s="151" t="s">
        <v>1100</v>
      </c>
      <c r="C1338" s="128"/>
      <c r="D1338" s="128"/>
      <c r="E1338" s="147">
        <f t="shared" si="234"/>
        <v>0</v>
      </c>
      <c r="F1338" s="148">
        <f t="shared" si="235"/>
        <v>0</v>
      </c>
      <c r="G1338" s="128"/>
      <c r="HV1338" s="141"/>
      <c r="HW1338" s="141"/>
      <c r="HX1338" s="141"/>
      <c r="HY1338" s="141"/>
      <c r="HZ1338" s="141"/>
      <c r="IA1338" s="141"/>
      <c r="IB1338" s="141"/>
      <c r="IC1338" s="141"/>
    </row>
    <row r="1339" s="138" customFormat="1" ht="15" customHeight="1" spans="1:237">
      <c r="A1339" s="149">
        <v>232</v>
      </c>
      <c r="B1339" s="150" t="s">
        <v>1101</v>
      </c>
      <c r="C1339" s="132">
        <f t="shared" ref="C1339:G1339" si="244">C1340+C1341+C1342</f>
        <v>3771</v>
      </c>
      <c r="D1339" s="132">
        <f t="shared" si="244"/>
        <v>4520</v>
      </c>
      <c r="E1339" s="147">
        <f t="shared" si="234"/>
        <v>749</v>
      </c>
      <c r="F1339" s="148">
        <f t="shared" si="235"/>
        <v>19.8621055422965</v>
      </c>
      <c r="G1339" s="132">
        <f t="shared" si="244"/>
        <v>4520</v>
      </c>
      <c r="HV1339" s="141"/>
      <c r="HW1339" s="141"/>
      <c r="HX1339" s="141"/>
      <c r="HY1339" s="141"/>
      <c r="HZ1339" s="141"/>
      <c r="IA1339" s="141"/>
      <c r="IB1339" s="141"/>
      <c r="IC1339" s="141"/>
    </row>
    <row r="1340" s="138" customFormat="1" ht="15" customHeight="1" spans="1:237">
      <c r="A1340" s="149">
        <v>23201</v>
      </c>
      <c r="B1340" s="150" t="s">
        <v>1102</v>
      </c>
      <c r="C1340" s="128"/>
      <c r="D1340" s="128"/>
      <c r="E1340" s="147">
        <f t="shared" si="234"/>
        <v>0</v>
      </c>
      <c r="F1340" s="148">
        <f t="shared" si="235"/>
        <v>0</v>
      </c>
      <c r="G1340" s="128"/>
      <c r="HV1340" s="141"/>
      <c r="HW1340" s="141"/>
      <c r="HX1340" s="141"/>
      <c r="HY1340" s="141"/>
      <c r="HZ1340" s="141"/>
      <c r="IA1340" s="141"/>
      <c r="IB1340" s="141"/>
      <c r="IC1340" s="141"/>
    </row>
    <row r="1341" s="138" customFormat="1" ht="15" customHeight="1" spans="1:237">
      <c r="A1341" s="149">
        <v>23202</v>
      </c>
      <c r="B1341" s="150" t="s">
        <v>1103</v>
      </c>
      <c r="C1341" s="128"/>
      <c r="D1341" s="128"/>
      <c r="E1341" s="147">
        <f t="shared" si="234"/>
        <v>0</v>
      </c>
      <c r="F1341" s="148">
        <f t="shared" si="235"/>
        <v>0</v>
      </c>
      <c r="G1341" s="128"/>
      <c r="HV1341" s="141"/>
      <c r="HW1341" s="141"/>
      <c r="HX1341" s="141"/>
      <c r="HY1341" s="141"/>
      <c r="HZ1341" s="141"/>
      <c r="IA1341" s="141"/>
      <c r="IB1341" s="141"/>
      <c r="IC1341" s="141"/>
    </row>
    <row r="1342" s="138" customFormat="1" ht="15" customHeight="1" spans="1:237">
      <c r="A1342" s="149">
        <v>23203</v>
      </c>
      <c r="B1342" s="150" t="s">
        <v>1104</v>
      </c>
      <c r="C1342" s="132">
        <f t="shared" ref="C1342:G1342" si="245">SUM(C1343:C1346)</f>
        <v>3771</v>
      </c>
      <c r="D1342" s="132">
        <f t="shared" si="245"/>
        <v>4520</v>
      </c>
      <c r="E1342" s="147">
        <f t="shared" si="234"/>
        <v>749</v>
      </c>
      <c r="F1342" s="148">
        <f t="shared" si="235"/>
        <v>19.8621055422965</v>
      </c>
      <c r="G1342" s="132">
        <f t="shared" si="245"/>
        <v>4520</v>
      </c>
      <c r="HV1342" s="141"/>
      <c r="HW1342" s="141"/>
      <c r="HX1342" s="141"/>
      <c r="HY1342" s="141"/>
      <c r="HZ1342" s="141"/>
      <c r="IA1342" s="141"/>
      <c r="IB1342" s="141"/>
      <c r="IC1342" s="141"/>
    </row>
    <row r="1343" s="138" customFormat="1" ht="15" customHeight="1" spans="1:237">
      <c r="A1343" s="149">
        <v>2320301</v>
      </c>
      <c r="B1343" s="151" t="s">
        <v>1105</v>
      </c>
      <c r="C1343" s="128">
        <v>3771</v>
      </c>
      <c r="D1343" s="128">
        <v>4520</v>
      </c>
      <c r="E1343" s="147">
        <f t="shared" si="234"/>
        <v>749</v>
      </c>
      <c r="F1343" s="148">
        <f t="shared" si="235"/>
        <v>19.8621055422965</v>
      </c>
      <c r="G1343" s="128">
        <v>4520</v>
      </c>
      <c r="HV1343" s="141"/>
      <c r="HW1343" s="141"/>
      <c r="HX1343" s="141"/>
      <c r="HY1343" s="141"/>
      <c r="HZ1343" s="141"/>
      <c r="IA1343" s="141"/>
      <c r="IB1343" s="141"/>
      <c r="IC1343" s="141"/>
    </row>
    <row r="1344" s="138" customFormat="1" ht="15" customHeight="1" spans="1:237">
      <c r="A1344" s="149">
        <v>2320302</v>
      </c>
      <c r="B1344" s="151" t="s">
        <v>1106</v>
      </c>
      <c r="C1344" s="128"/>
      <c r="D1344" s="128"/>
      <c r="E1344" s="147">
        <f t="shared" si="234"/>
        <v>0</v>
      </c>
      <c r="F1344" s="148">
        <f t="shared" si="235"/>
        <v>0</v>
      </c>
      <c r="G1344" s="128"/>
      <c r="HV1344" s="141"/>
      <c r="HW1344" s="141"/>
      <c r="HX1344" s="141"/>
      <c r="HY1344" s="141"/>
      <c r="HZ1344" s="141"/>
      <c r="IA1344" s="141"/>
      <c r="IB1344" s="141"/>
      <c r="IC1344" s="141"/>
    </row>
    <row r="1345" s="138" customFormat="1" ht="15" customHeight="1" spans="1:237">
      <c r="A1345" s="149">
        <v>2320303</v>
      </c>
      <c r="B1345" s="151" t="s">
        <v>1107</v>
      </c>
      <c r="C1345" s="128"/>
      <c r="D1345" s="128"/>
      <c r="E1345" s="147">
        <f t="shared" si="234"/>
        <v>0</v>
      </c>
      <c r="F1345" s="148">
        <f t="shared" si="235"/>
        <v>0</v>
      </c>
      <c r="G1345" s="128"/>
      <c r="HV1345" s="141"/>
      <c r="HW1345" s="141"/>
      <c r="HX1345" s="141"/>
      <c r="HY1345" s="141"/>
      <c r="HZ1345" s="141"/>
      <c r="IA1345" s="141"/>
      <c r="IB1345" s="141"/>
      <c r="IC1345" s="141"/>
    </row>
    <row r="1346" s="138" customFormat="1" ht="15" customHeight="1" spans="1:237">
      <c r="A1346" s="149">
        <v>2320304</v>
      </c>
      <c r="B1346" s="151" t="s">
        <v>1108</v>
      </c>
      <c r="C1346" s="128"/>
      <c r="D1346" s="128"/>
      <c r="E1346" s="147">
        <f t="shared" si="234"/>
        <v>0</v>
      </c>
      <c r="F1346" s="148">
        <f t="shared" si="235"/>
        <v>0</v>
      </c>
      <c r="G1346" s="128"/>
      <c r="HV1346" s="141"/>
      <c r="HW1346" s="141"/>
      <c r="HX1346" s="141"/>
      <c r="HY1346" s="141"/>
      <c r="HZ1346" s="141"/>
      <c r="IA1346" s="141"/>
      <c r="IB1346" s="141"/>
      <c r="IC1346" s="141"/>
    </row>
    <row r="1347" s="138" customFormat="1" ht="15" customHeight="1" spans="1:237">
      <c r="A1347" s="149">
        <v>233</v>
      </c>
      <c r="B1347" s="150" t="s">
        <v>1109</v>
      </c>
      <c r="C1347" s="137">
        <f t="shared" ref="C1347:G1347" si="246">SUM(C1348:C1350)</f>
        <v>0</v>
      </c>
      <c r="D1347" s="137">
        <f t="shared" si="246"/>
        <v>0</v>
      </c>
      <c r="E1347" s="147">
        <f t="shared" si="234"/>
        <v>0</v>
      </c>
      <c r="F1347" s="148">
        <f t="shared" si="235"/>
        <v>0</v>
      </c>
      <c r="G1347" s="137">
        <f t="shared" si="246"/>
        <v>0</v>
      </c>
      <c r="HV1347" s="141"/>
      <c r="HW1347" s="141"/>
      <c r="HX1347" s="141"/>
      <c r="HY1347" s="141"/>
      <c r="HZ1347" s="141"/>
      <c r="IA1347" s="141"/>
      <c r="IB1347" s="141"/>
      <c r="IC1347" s="141"/>
    </row>
    <row r="1348" s="138" customFormat="1" ht="15" customHeight="1" spans="1:237">
      <c r="A1348" s="149">
        <v>23301</v>
      </c>
      <c r="B1348" s="150" t="s">
        <v>1110</v>
      </c>
      <c r="C1348" s="128"/>
      <c r="D1348" s="128"/>
      <c r="E1348" s="147">
        <f t="shared" si="234"/>
        <v>0</v>
      </c>
      <c r="F1348" s="148">
        <f t="shared" si="235"/>
        <v>0</v>
      </c>
      <c r="G1348" s="128"/>
      <c r="HV1348" s="141"/>
      <c r="HW1348" s="141"/>
      <c r="HX1348" s="141"/>
      <c r="HY1348" s="141"/>
      <c r="HZ1348" s="141"/>
      <c r="IA1348" s="141"/>
      <c r="IB1348" s="141"/>
      <c r="IC1348" s="141"/>
    </row>
    <row r="1349" s="138" customFormat="1" ht="15" customHeight="1" spans="1:237">
      <c r="A1349" s="149">
        <v>23302</v>
      </c>
      <c r="B1349" s="150" t="s">
        <v>1111</v>
      </c>
      <c r="C1349" s="128"/>
      <c r="D1349" s="128"/>
      <c r="E1349" s="147">
        <f>D1349-C1349</f>
        <v>0</v>
      </c>
      <c r="F1349" s="148">
        <f>IF(C1349=0,,E1349/C1349*100)</f>
        <v>0</v>
      </c>
      <c r="G1349" s="128"/>
      <c r="HV1349" s="141"/>
      <c r="HW1349" s="141"/>
      <c r="HX1349" s="141"/>
      <c r="HY1349" s="141"/>
      <c r="HZ1349" s="141"/>
      <c r="IA1349" s="141"/>
      <c r="IB1349" s="141"/>
      <c r="IC1349" s="141"/>
    </row>
    <row r="1350" s="138" customFormat="1" ht="15" customHeight="1" spans="1:237">
      <c r="A1350" s="149">
        <v>23303</v>
      </c>
      <c r="B1350" s="150" t="s">
        <v>1112</v>
      </c>
      <c r="C1350" s="128"/>
      <c r="D1350" s="128"/>
      <c r="E1350" s="147">
        <f>D1350-C1350</f>
        <v>0</v>
      </c>
      <c r="F1350" s="148">
        <f>IF(C1350=0,,E1350/C1350*100)</f>
        <v>0</v>
      </c>
      <c r="G1350" s="128"/>
      <c r="HV1350" s="141"/>
      <c r="HW1350" s="141"/>
      <c r="HX1350" s="141"/>
      <c r="HY1350" s="141"/>
      <c r="HZ1350" s="141"/>
      <c r="IA1350" s="141"/>
      <c r="IB1350" s="141"/>
      <c r="IC1350" s="141"/>
    </row>
    <row r="1351" s="138" customFormat="1" ht="15.75" customHeight="1" spans="3:237">
      <c r="C1351" s="103"/>
      <c r="D1351" s="103"/>
      <c r="F1351" s="142"/>
      <c r="HV1351" s="141"/>
      <c r="HW1351" s="141"/>
      <c r="HX1351" s="141"/>
      <c r="HY1351" s="141"/>
      <c r="HZ1351" s="141"/>
      <c r="IA1351" s="141"/>
      <c r="IB1351" s="141"/>
      <c r="IC1351" s="141"/>
    </row>
    <row r="1352" s="138" customFormat="1" ht="15.75" customHeight="1" spans="3:237">
      <c r="C1352" s="103"/>
      <c r="D1352" s="103"/>
      <c r="F1352" s="142"/>
      <c r="HV1352" s="141"/>
      <c r="HW1352" s="141"/>
      <c r="HX1352" s="141"/>
      <c r="HY1352" s="141"/>
      <c r="HZ1352" s="141"/>
      <c r="IA1352" s="141"/>
      <c r="IB1352" s="141"/>
      <c r="IC1352" s="141"/>
    </row>
    <row r="1353" s="138" customFormat="1" ht="15.75" customHeight="1" spans="3:237">
      <c r="C1353" s="103"/>
      <c r="D1353" s="103"/>
      <c r="F1353" s="142"/>
      <c r="HV1353" s="141"/>
      <c r="HW1353" s="141"/>
      <c r="HX1353" s="141"/>
      <c r="HY1353" s="141"/>
      <c r="HZ1353" s="141"/>
      <c r="IA1353" s="141"/>
      <c r="IB1353" s="141"/>
      <c r="IC1353" s="141"/>
    </row>
    <row r="1354" s="138" customFormat="1" ht="15.75" customHeight="1" spans="3:237">
      <c r="C1354" s="103"/>
      <c r="D1354" s="103"/>
      <c r="F1354" s="142"/>
      <c r="HV1354" s="141"/>
      <c r="HW1354" s="141"/>
      <c r="HX1354" s="141"/>
      <c r="HY1354" s="141"/>
      <c r="HZ1354" s="141"/>
      <c r="IA1354" s="141"/>
      <c r="IB1354" s="141"/>
      <c r="IC1354" s="141"/>
    </row>
    <row r="1355" s="138" customFormat="1" ht="15.75" customHeight="1" spans="3:237">
      <c r="C1355" s="103"/>
      <c r="D1355" s="103"/>
      <c r="F1355" s="142"/>
      <c r="HV1355" s="141"/>
      <c r="HW1355" s="141"/>
      <c r="HX1355" s="141"/>
      <c r="HY1355" s="141"/>
      <c r="HZ1355" s="141"/>
      <c r="IA1355" s="141"/>
      <c r="IB1355" s="141"/>
      <c r="IC1355" s="141"/>
    </row>
    <row r="1356" s="138" customFormat="1" ht="15.75" customHeight="1" spans="3:237">
      <c r="C1356" s="103"/>
      <c r="D1356" s="103"/>
      <c r="F1356" s="142"/>
      <c r="HV1356" s="141"/>
      <c r="HW1356" s="141"/>
      <c r="HX1356" s="141"/>
      <c r="HY1356" s="141"/>
      <c r="HZ1356" s="141"/>
      <c r="IA1356" s="141"/>
      <c r="IB1356" s="141"/>
      <c r="IC1356" s="141"/>
    </row>
    <row r="1357" s="138" customFormat="1" ht="15.75" customHeight="1" spans="3:237">
      <c r="C1357" s="103"/>
      <c r="D1357" s="103"/>
      <c r="F1357" s="142"/>
      <c r="HV1357" s="141"/>
      <c r="HW1357" s="141"/>
      <c r="HX1357" s="141"/>
      <c r="HY1357" s="141"/>
      <c r="HZ1357" s="141"/>
      <c r="IA1357" s="141"/>
      <c r="IB1357" s="141"/>
      <c r="IC1357" s="141"/>
    </row>
    <row r="1358" s="138" customFormat="1" ht="15.75" customHeight="1" spans="3:237">
      <c r="C1358" s="103"/>
      <c r="D1358" s="103"/>
      <c r="F1358" s="142"/>
      <c r="HV1358" s="141"/>
      <c r="HW1358" s="141"/>
      <c r="HX1358" s="141"/>
      <c r="HY1358" s="141"/>
      <c r="HZ1358" s="141"/>
      <c r="IA1358" s="141"/>
      <c r="IB1358" s="141"/>
      <c r="IC1358" s="141"/>
    </row>
    <row r="1359" s="138" customFormat="1" ht="15.75" customHeight="1" spans="3:237">
      <c r="C1359" s="103"/>
      <c r="D1359" s="103"/>
      <c r="F1359" s="142"/>
      <c r="HV1359" s="141"/>
      <c r="HW1359" s="141"/>
      <c r="HX1359" s="141"/>
      <c r="HY1359" s="141"/>
      <c r="HZ1359" s="141"/>
      <c r="IA1359" s="141"/>
      <c r="IB1359" s="141"/>
      <c r="IC1359" s="141"/>
    </row>
    <row r="1360" s="138" customFormat="1" ht="15.75" customHeight="1" spans="3:237">
      <c r="C1360" s="103"/>
      <c r="D1360" s="103"/>
      <c r="F1360" s="142"/>
      <c r="HV1360" s="141"/>
      <c r="HW1360" s="141"/>
      <c r="HX1360" s="141"/>
      <c r="HY1360" s="141"/>
      <c r="HZ1360" s="141"/>
      <c r="IA1360" s="141"/>
      <c r="IB1360" s="141"/>
      <c r="IC1360" s="141"/>
    </row>
    <row r="1361" s="138" customFormat="1" ht="15.75" customHeight="1" spans="3:237">
      <c r="C1361" s="103"/>
      <c r="D1361" s="103"/>
      <c r="F1361" s="142"/>
      <c r="HV1361" s="141"/>
      <c r="HW1361" s="141"/>
      <c r="HX1361" s="141"/>
      <c r="HY1361" s="141"/>
      <c r="HZ1361" s="141"/>
      <c r="IA1361" s="141"/>
      <c r="IB1361" s="141"/>
      <c r="IC1361" s="141"/>
    </row>
    <row r="1362" s="138" customFormat="1" ht="15.75" customHeight="1" spans="3:237">
      <c r="C1362" s="103"/>
      <c r="D1362" s="103"/>
      <c r="F1362" s="142"/>
      <c r="HV1362" s="141"/>
      <c r="HW1362" s="141"/>
      <c r="HX1362" s="141"/>
      <c r="HY1362" s="141"/>
      <c r="HZ1362" s="141"/>
      <c r="IA1362" s="141"/>
      <c r="IB1362" s="141"/>
      <c r="IC1362" s="141"/>
    </row>
    <row r="1363" s="138" customFormat="1" ht="15.75" customHeight="1" spans="3:237">
      <c r="C1363" s="103"/>
      <c r="D1363" s="103"/>
      <c r="F1363" s="142"/>
      <c r="HV1363" s="141"/>
      <c r="HW1363" s="141"/>
      <c r="HX1363" s="141"/>
      <c r="HY1363" s="141"/>
      <c r="HZ1363" s="141"/>
      <c r="IA1363" s="141"/>
      <c r="IB1363" s="141"/>
      <c r="IC1363" s="141"/>
    </row>
    <row r="1364" s="138" customFormat="1" ht="15.75" customHeight="1" spans="3:237">
      <c r="C1364" s="103"/>
      <c r="D1364" s="103"/>
      <c r="F1364" s="142"/>
      <c r="HV1364" s="141"/>
      <c r="HW1364" s="141"/>
      <c r="HX1364" s="141"/>
      <c r="HY1364" s="141"/>
      <c r="HZ1364" s="141"/>
      <c r="IA1364" s="141"/>
      <c r="IB1364" s="141"/>
      <c r="IC1364" s="141"/>
    </row>
    <row r="1365" s="138" customFormat="1" ht="15.75" customHeight="1" spans="3:237">
      <c r="C1365" s="103"/>
      <c r="D1365" s="103"/>
      <c r="F1365" s="142"/>
      <c r="HV1365" s="141"/>
      <c r="HW1365" s="141"/>
      <c r="HX1365" s="141"/>
      <c r="HY1365" s="141"/>
      <c r="HZ1365" s="141"/>
      <c r="IA1365" s="141"/>
      <c r="IB1365" s="141"/>
      <c r="IC1365" s="141"/>
    </row>
    <row r="1366" s="138" customFormat="1" ht="15.75" customHeight="1" spans="3:237">
      <c r="C1366" s="103"/>
      <c r="D1366" s="103"/>
      <c r="F1366" s="142"/>
      <c r="HV1366" s="141"/>
      <c r="HW1366" s="141"/>
      <c r="HX1366" s="141"/>
      <c r="HY1366" s="141"/>
      <c r="HZ1366" s="141"/>
      <c r="IA1366" s="141"/>
      <c r="IB1366" s="141"/>
      <c r="IC1366" s="141"/>
    </row>
    <row r="1367" s="138" customFormat="1" ht="15.75" customHeight="1" spans="3:237">
      <c r="C1367" s="103"/>
      <c r="D1367" s="103"/>
      <c r="F1367" s="142"/>
      <c r="HV1367" s="141"/>
      <c r="HW1367" s="141"/>
      <c r="HX1367" s="141"/>
      <c r="HY1367" s="141"/>
      <c r="HZ1367" s="141"/>
      <c r="IA1367" s="141"/>
      <c r="IB1367" s="141"/>
      <c r="IC1367" s="141"/>
    </row>
    <row r="1368" s="138" customFormat="1" ht="15.75" customHeight="1" spans="3:237">
      <c r="C1368" s="103"/>
      <c r="D1368" s="103"/>
      <c r="F1368" s="142"/>
      <c r="HV1368" s="141"/>
      <c r="HW1368" s="141"/>
      <c r="HX1368" s="141"/>
      <c r="HY1368" s="141"/>
      <c r="HZ1368" s="141"/>
      <c r="IA1368" s="141"/>
      <c r="IB1368" s="141"/>
      <c r="IC1368" s="141"/>
    </row>
    <row r="1369" s="138" customFormat="1" ht="15.75" customHeight="1" spans="3:237">
      <c r="C1369" s="103"/>
      <c r="D1369" s="103"/>
      <c r="F1369" s="142"/>
      <c r="HV1369" s="141"/>
      <c r="HW1369" s="141"/>
      <c r="HX1369" s="141"/>
      <c r="HY1369" s="141"/>
      <c r="HZ1369" s="141"/>
      <c r="IA1369" s="141"/>
      <c r="IB1369" s="141"/>
      <c r="IC1369" s="141"/>
    </row>
    <row r="1370" s="138" customFormat="1" ht="15.75" customHeight="1" spans="3:237">
      <c r="C1370" s="103"/>
      <c r="D1370" s="103"/>
      <c r="F1370" s="142"/>
      <c r="HV1370" s="141"/>
      <c r="HW1370" s="141"/>
      <c r="HX1370" s="141"/>
      <c r="HY1370" s="141"/>
      <c r="HZ1370" s="141"/>
      <c r="IA1370" s="141"/>
      <c r="IB1370" s="141"/>
      <c r="IC1370" s="141"/>
    </row>
    <row r="1371" s="138" customFormat="1" ht="15.75" customHeight="1" spans="3:237">
      <c r="C1371" s="103"/>
      <c r="D1371" s="103"/>
      <c r="F1371" s="142"/>
      <c r="HV1371" s="141"/>
      <c r="HW1371" s="141"/>
      <c r="HX1371" s="141"/>
      <c r="HY1371" s="141"/>
      <c r="HZ1371" s="141"/>
      <c r="IA1371" s="141"/>
      <c r="IB1371" s="141"/>
      <c r="IC1371" s="141"/>
    </row>
    <row r="1372" s="138" customFormat="1" ht="15.75" customHeight="1" spans="3:237">
      <c r="C1372" s="103"/>
      <c r="D1372" s="103"/>
      <c r="F1372" s="142"/>
      <c r="HV1372" s="141"/>
      <c r="HW1372" s="141"/>
      <c r="HX1372" s="141"/>
      <c r="HY1372" s="141"/>
      <c r="HZ1372" s="141"/>
      <c r="IA1372" s="141"/>
      <c r="IB1372" s="141"/>
      <c r="IC1372" s="141"/>
    </row>
    <row r="1373" s="138" customFormat="1" ht="15.75" customHeight="1" spans="3:237">
      <c r="C1373" s="103"/>
      <c r="D1373" s="103"/>
      <c r="F1373" s="142"/>
      <c r="HV1373" s="141"/>
      <c r="HW1373" s="141"/>
      <c r="HX1373" s="141"/>
      <c r="HY1373" s="141"/>
      <c r="HZ1373" s="141"/>
      <c r="IA1373" s="141"/>
      <c r="IB1373" s="141"/>
      <c r="IC1373" s="141"/>
    </row>
    <row r="1374" s="138" customFormat="1" ht="15.75" customHeight="1" spans="3:237">
      <c r="C1374" s="103"/>
      <c r="D1374" s="103"/>
      <c r="F1374" s="142"/>
      <c r="HV1374" s="141"/>
      <c r="HW1374" s="141"/>
      <c r="HX1374" s="141"/>
      <c r="HY1374" s="141"/>
      <c r="HZ1374" s="141"/>
      <c r="IA1374" s="141"/>
      <c r="IB1374" s="141"/>
      <c r="IC1374" s="141"/>
    </row>
    <row r="1375" s="138" customFormat="1" ht="15.75" customHeight="1" spans="3:237">
      <c r="C1375" s="103"/>
      <c r="D1375" s="103"/>
      <c r="F1375" s="142"/>
      <c r="HV1375" s="141"/>
      <c r="HW1375" s="141"/>
      <c r="HX1375" s="141"/>
      <c r="HY1375" s="141"/>
      <c r="HZ1375" s="141"/>
      <c r="IA1375" s="141"/>
      <c r="IB1375" s="141"/>
      <c r="IC1375" s="141"/>
    </row>
    <row r="1376" s="138" customFormat="1" ht="15.75" customHeight="1" spans="3:237">
      <c r="C1376" s="103"/>
      <c r="D1376" s="103"/>
      <c r="F1376" s="142"/>
      <c r="HV1376" s="141"/>
      <c r="HW1376" s="141"/>
      <c r="HX1376" s="141"/>
      <c r="HY1376" s="141"/>
      <c r="HZ1376" s="141"/>
      <c r="IA1376" s="141"/>
      <c r="IB1376" s="141"/>
      <c r="IC1376" s="141"/>
    </row>
    <row r="1377" s="138" customFormat="1" ht="15.75" customHeight="1" spans="3:237">
      <c r="C1377" s="103"/>
      <c r="D1377" s="103"/>
      <c r="F1377" s="142"/>
      <c r="HV1377" s="141"/>
      <c r="HW1377" s="141"/>
      <c r="HX1377" s="141"/>
      <c r="HY1377" s="141"/>
      <c r="HZ1377" s="141"/>
      <c r="IA1377" s="141"/>
      <c r="IB1377" s="141"/>
      <c r="IC1377" s="141"/>
    </row>
    <row r="1378" s="138" customFormat="1" ht="15.75" customHeight="1" spans="3:237">
      <c r="C1378" s="103"/>
      <c r="D1378" s="103"/>
      <c r="F1378" s="142"/>
      <c r="HV1378" s="141"/>
      <c r="HW1378" s="141"/>
      <c r="HX1378" s="141"/>
      <c r="HY1378" s="141"/>
      <c r="HZ1378" s="141"/>
      <c r="IA1378" s="141"/>
      <c r="IB1378" s="141"/>
      <c r="IC1378" s="141"/>
    </row>
    <row r="1379" s="138" customFormat="1" ht="15.75" customHeight="1" spans="3:237">
      <c r="C1379" s="103"/>
      <c r="D1379" s="103"/>
      <c r="F1379" s="142"/>
      <c r="HV1379" s="141"/>
      <c r="HW1379" s="141"/>
      <c r="HX1379" s="141"/>
      <c r="HY1379" s="141"/>
      <c r="HZ1379" s="141"/>
      <c r="IA1379" s="141"/>
      <c r="IB1379" s="141"/>
      <c r="IC1379" s="141"/>
    </row>
    <row r="1380" s="138" customFormat="1" ht="15.75" customHeight="1" spans="3:237">
      <c r="C1380" s="103"/>
      <c r="D1380" s="103"/>
      <c r="F1380" s="142"/>
      <c r="HV1380" s="141"/>
      <c r="HW1380" s="141"/>
      <c r="HX1380" s="141"/>
      <c r="HY1380" s="141"/>
      <c r="HZ1380" s="141"/>
      <c r="IA1380" s="141"/>
      <c r="IB1380" s="141"/>
      <c r="IC1380" s="141"/>
    </row>
    <row r="1381" s="138" customFormat="1" ht="15.75" customHeight="1" spans="3:237">
      <c r="C1381" s="103"/>
      <c r="D1381" s="103"/>
      <c r="F1381" s="142"/>
      <c r="HV1381" s="141"/>
      <c r="HW1381" s="141"/>
      <c r="HX1381" s="141"/>
      <c r="HY1381" s="141"/>
      <c r="HZ1381" s="141"/>
      <c r="IA1381" s="141"/>
      <c r="IB1381" s="141"/>
      <c r="IC1381" s="141"/>
    </row>
    <row r="1382" s="138" customFormat="1" ht="15.75" customHeight="1" spans="3:237">
      <c r="C1382" s="103"/>
      <c r="D1382" s="103"/>
      <c r="F1382" s="142"/>
      <c r="HV1382" s="141"/>
      <c r="HW1382" s="141"/>
      <c r="HX1382" s="141"/>
      <c r="HY1382" s="141"/>
      <c r="HZ1382" s="141"/>
      <c r="IA1382" s="141"/>
      <c r="IB1382" s="141"/>
      <c r="IC1382" s="141"/>
    </row>
    <row r="1383" s="138" customFormat="1" ht="15.75" customHeight="1" spans="3:237">
      <c r="C1383" s="103"/>
      <c r="D1383" s="103"/>
      <c r="F1383" s="142"/>
      <c r="HV1383" s="141"/>
      <c r="HW1383" s="141"/>
      <c r="HX1383" s="141"/>
      <c r="HY1383" s="141"/>
      <c r="HZ1383" s="141"/>
      <c r="IA1383" s="141"/>
      <c r="IB1383" s="141"/>
      <c r="IC1383" s="141"/>
    </row>
    <row r="1384" s="138" customFormat="1" ht="15.75" customHeight="1" spans="3:237">
      <c r="C1384" s="103"/>
      <c r="D1384" s="103"/>
      <c r="F1384" s="142"/>
      <c r="HV1384" s="141"/>
      <c r="HW1384" s="141"/>
      <c r="HX1384" s="141"/>
      <c r="HY1384" s="141"/>
      <c r="HZ1384" s="141"/>
      <c r="IA1384" s="141"/>
      <c r="IB1384" s="141"/>
      <c r="IC1384" s="141"/>
    </row>
    <row r="1385" s="138" customFormat="1" ht="15.75" customHeight="1" spans="3:237">
      <c r="C1385" s="103"/>
      <c r="D1385" s="103"/>
      <c r="F1385" s="142"/>
      <c r="HV1385" s="141"/>
      <c r="HW1385" s="141"/>
      <c r="HX1385" s="141"/>
      <c r="HY1385" s="141"/>
      <c r="HZ1385" s="141"/>
      <c r="IA1385" s="141"/>
      <c r="IB1385" s="141"/>
      <c r="IC1385" s="141"/>
    </row>
    <row r="1386" s="138" customFormat="1" ht="15.75" customHeight="1" spans="3:237">
      <c r="C1386" s="103"/>
      <c r="D1386" s="103"/>
      <c r="F1386" s="142"/>
      <c r="HV1386" s="141"/>
      <c r="HW1386" s="141"/>
      <c r="HX1386" s="141"/>
      <c r="HY1386" s="141"/>
      <c r="HZ1386" s="141"/>
      <c r="IA1386" s="141"/>
      <c r="IB1386" s="141"/>
      <c r="IC1386" s="141"/>
    </row>
    <row r="1387" s="138" customFormat="1" ht="15.75" customHeight="1" spans="3:237">
      <c r="C1387" s="103"/>
      <c r="D1387" s="103"/>
      <c r="F1387" s="142"/>
      <c r="HV1387" s="141"/>
      <c r="HW1387" s="141"/>
      <c r="HX1387" s="141"/>
      <c r="HY1387" s="141"/>
      <c r="HZ1387" s="141"/>
      <c r="IA1387" s="141"/>
      <c r="IB1387" s="141"/>
      <c r="IC1387" s="141"/>
    </row>
    <row r="1388" s="138" customFormat="1" ht="15.75" customHeight="1" spans="3:237">
      <c r="C1388" s="103"/>
      <c r="D1388" s="103"/>
      <c r="F1388" s="142"/>
      <c r="HV1388" s="141"/>
      <c r="HW1388" s="141"/>
      <c r="HX1388" s="141"/>
      <c r="HY1388" s="141"/>
      <c r="HZ1388" s="141"/>
      <c r="IA1388" s="141"/>
      <c r="IB1388" s="141"/>
      <c r="IC1388" s="141"/>
    </row>
    <row r="1389" s="138" customFormat="1" ht="15.75" customHeight="1" spans="3:237">
      <c r="C1389" s="103"/>
      <c r="D1389" s="103"/>
      <c r="F1389" s="142"/>
      <c r="HV1389" s="141"/>
      <c r="HW1389" s="141"/>
      <c r="HX1389" s="141"/>
      <c r="HY1389" s="141"/>
      <c r="HZ1389" s="141"/>
      <c r="IA1389" s="141"/>
      <c r="IB1389" s="141"/>
      <c r="IC1389" s="141"/>
    </row>
    <row r="1390" s="138" customFormat="1" ht="15.75" customHeight="1" spans="3:237">
      <c r="C1390" s="103"/>
      <c r="D1390" s="103"/>
      <c r="F1390" s="142"/>
      <c r="HV1390" s="141"/>
      <c r="HW1390" s="141"/>
      <c r="HX1390" s="141"/>
      <c r="HY1390" s="141"/>
      <c r="HZ1390" s="141"/>
      <c r="IA1390" s="141"/>
      <c r="IB1390" s="141"/>
      <c r="IC1390" s="141"/>
    </row>
    <row r="1391" s="138" customFormat="1" ht="15.75" customHeight="1" spans="3:237">
      <c r="C1391" s="103"/>
      <c r="D1391" s="103"/>
      <c r="F1391" s="142"/>
      <c r="HV1391" s="141"/>
      <c r="HW1391" s="141"/>
      <c r="HX1391" s="141"/>
      <c r="HY1391" s="141"/>
      <c r="HZ1391" s="141"/>
      <c r="IA1391" s="141"/>
      <c r="IB1391" s="141"/>
      <c r="IC1391" s="141"/>
    </row>
    <row r="1392" s="138" customFormat="1" ht="15.75" customHeight="1" spans="3:237">
      <c r="C1392" s="103"/>
      <c r="D1392" s="103"/>
      <c r="F1392" s="142"/>
      <c r="HV1392" s="141"/>
      <c r="HW1392" s="141"/>
      <c r="HX1392" s="141"/>
      <c r="HY1392" s="141"/>
      <c r="HZ1392" s="141"/>
      <c r="IA1392" s="141"/>
      <c r="IB1392" s="141"/>
      <c r="IC1392" s="141"/>
    </row>
    <row r="1393" s="138" customFormat="1" ht="15.75" customHeight="1" spans="3:237">
      <c r="C1393" s="103"/>
      <c r="D1393" s="103"/>
      <c r="F1393" s="142"/>
      <c r="HV1393" s="141"/>
      <c r="HW1393" s="141"/>
      <c r="HX1393" s="141"/>
      <c r="HY1393" s="141"/>
      <c r="HZ1393" s="141"/>
      <c r="IA1393" s="141"/>
      <c r="IB1393" s="141"/>
      <c r="IC1393" s="141"/>
    </row>
    <row r="1394" s="138" customFormat="1" ht="15.75" customHeight="1" spans="3:237">
      <c r="C1394" s="103"/>
      <c r="D1394" s="103"/>
      <c r="F1394" s="142"/>
      <c r="HV1394" s="141"/>
      <c r="HW1394" s="141"/>
      <c r="HX1394" s="141"/>
      <c r="HY1394" s="141"/>
      <c r="HZ1394" s="141"/>
      <c r="IA1394" s="141"/>
      <c r="IB1394" s="141"/>
      <c r="IC1394" s="141"/>
    </row>
    <row r="1395" s="138" customFormat="1" ht="15.75" customHeight="1" spans="3:237">
      <c r="C1395" s="103"/>
      <c r="D1395" s="103"/>
      <c r="F1395" s="142"/>
      <c r="HV1395" s="141"/>
      <c r="HW1395" s="141"/>
      <c r="HX1395" s="141"/>
      <c r="HY1395" s="141"/>
      <c r="HZ1395" s="141"/>
      <c r="IA1395" s="141"/>
      <c r="IB1395" s="141"/>
      <c r="IC1395" s="141"/>
    </row>
    <row r="1396" s="138" customFormat="1" ht="15.75" customHeight="1" spans="3:237">
      <c r="C1396" s="103"/>
      <c r="D1396" s="103"/>
      <c r="F1396" s="142"/>
      <c r="HV1396" s="141"/>
      <c r="HW1396" s="141"/>
      <c r="HX1396" s="141"/>
      <c r="HY1396" s="141"/>
      <c r="HZ1396" s="141"/>
      <c r="IA1396" s="141"/>
      <c r="IB1396" s="141"/>
      <c r="IC1396" s="141"/>
    </row>
    <row r="1397" s="138" customFormat="1" ht="15.75" customHeight="1" spans="3:237">
      <c r="C1397" s="103"/>
      <c r="D1397" s="103"/>
      <c r="F1397" s="142"/>
      <c r="HV1397" s="141"/>
      <c r="HW1397" s="141"/>
      <c r="HX1397" s="141"/>
      <c r="HY1397" s="141"/>
      <c r="HZ1397" s="141"/>
      <c r="IA1397" s="141"/>
      <c r="IB1397" s="141"/>
      <c r="IC1397" s="141"/>
    </row>
    <row r="1398" s="138" customFormat="1" ht="15.75" customHeight="1" spans="3:237">
      <c r="C1398" s="103"/>
      <c r="D1398" s="103"/>
      <c r="F1398" s="142"/>
      <c r="HV1398" s="141"/>
      <c r="HW1398" s="141"/>
      <c r="HX1398" s="141"/>
      <c r="HY1398" s="141"/>
      <c r="HZ1398" s="141"/>
      <c r="IA1398" s="141"/>
      <c r="IB1398" s="141"/>
      <c r="IC1398" s="141"/>
    </row>
    <row r="1399" s="138" customFormat="1" ht="15.75" customHeight="1" spans="3:237">
      <c r="C1399" s="103"/>
      <c r="D1399" s="103"/>
      <c r="F1399" s="142"/>
      <c r="HV1399" s="141"/>
      <c r="HW1399" s="141"/>
      <c r="HX1399" s="141"/>
      <c r="HY1399" s="141"/>
      <c r="HZ1399" s="141"/>
      <c r="IA1399" s="141"/>
      <c r="IB1399" s="141"/>
      <c r="IC1399" s="141"/>
    </row>
    <row r="1400" s="138" customFormat="1" ht="15.75" customHeight="1" spans="3:237">
      <c r="C1400" s="103"/>
      <c r="D1400" s="103"/>
      <c r="F1400" s="142"/>
      <c r="HV1400" s="141"/>
      <c r="HW1400" s="141"/>
      <c r="HX1400" s="141"/>
      <c r="HY1400" s="141"/>
      <c r="HZ1400" s="141"/>
      <c r="IA1400" s="141"/>
      <c r="IB1400" s="141"/>
      <c r="IC1400" s="141"/>
    </row>
    <row r="1401" s="138" customFormat="1" ht="15.75" customHeight="1" spans="3:237">
      <c r="C1401" s="103"/>
      <c r="D1401" s="103"/>
      <c r="F1401" s="142"/>
      <c r="HV1401" s="141"/>
      <c r="HW1401" s="141"/>
      <c r="HX1401" s="141"/>
      <c r="HY1401" s="141"/>
      <c r="HZ1401" s="141"/>
      <c r="IA1401" s="141"/>
      <c r="IB1401" s="141"/>
      <c r="IC1401" s="141"/>
    </row>
    <row r="1402" s="138" customFormat="1" ht="15.75" customHeight="1" spans="3:237">
      <c r="C1402" s="103"/>
      <c r="D1402" s="103"/>
      <c r="F1402" s="142"/>
      <c r="HV1402" s="141"/>
      <c r="HW1402" s="141"/>
      <c r="HX1402" s="141"/>
      <c r="HY1402" s="141"/>
      <c r="HZ1402" s="141"/>
      <c r="IA1402" s="141"/>
      <c r="IB1402" s="141"/>
      <c r="IC1402" s="141"/>
    </row>
    <row r="1403" s="138" customFormat="1" ht="15.75" customHeight="1" spans="3:237">
      <c r="C1403" s="103"/>
      <c r="D1403" s="103"/>
      <c r="F1403" s="142"/>
      <c r="HV1403" s="141"/>
      <c r="HW1403" s="141"/>
      <c r="HX1403" s="141"/>
      <c r="HY1403" s="141"/>
      <c r="HZ1403" s="141"/>
      <c r="IA1403" s="141"/>
      <c r="IB1403" s="141"/>
      <c r="IC1403" s="141"/>
    </row>
    <row r="1404" s="138" customFormat="1" ht="15.75" customHeight="1" spans="3:237">
      <c r="C1404" s="103"/>
      <c r="D1404" s="103"/>
      <c r="F1404" s="142"/>
      <c r="HV1404" s="141"/>
      <c r="HW1404" s="141"/>
      <c r="HX1404" s="141"/>
      <c r="HY1404" s="141"/>
      <c r="HZ1404" s="141"/>
      <c r="IA1404" s="141"/>
      <c r="IB1404" s="141"/>
      <c r="IC1404" s="141"/>
    </row>
    <row r="1405" s="138" customFormat="1" ht="15.75" customHeight="1" spans="3:237">
      <c r="C1405" s="103"/>
      <c r="D1405" s="103"/>
      <c r="F1405" s="142"/>
      <c r="HV1405" s="141"/>
      <c r="HW1405" s="141"/>
      <c r="HX1405" s="141"/>
      <c r="HY1405" s="141"/>
      <c r="HZ1405" s="141"/>
      <c r="IA1405" s="141"/>
      <c r="IB1405" s="141"/>
      <c r="IC1405" s="141"/>
    </row>
    <row r="1406" s="138" customFormat="1" ht="15.75" customHeight="1" spans="3:237">
      <c r="C1406" s="103"/>
      <c r="D1406" s="103"/>
      <c r="F1406" s="142"/>
      <c r="HV1406" s="141"/>
      <c r="HW1406" s="141"/>
      <c r="HX1406" s="141"/>
      <c r="HY1406" s="141"/>
      <c r="HZ1406" s="141"/>
      <c r="IA1406" s="141"/>
      <c r="IB1406" s="141"/>
      <c r="IC1406" s="141"/>
    </row>
    <row r="1407" s="138" customFormat="1" ht="15.75" customHeight="1" spans="3:237">
      <c r="C1407" s="103"/>
      <c r="D1407" s="103"/>
      <c r="F1407" s="142"/>
      <c r="HV1407" s="141"/>
      <c r="HW1407" s="141"/>
      <c r="HX1407" s="141"/>
      <c r="HY1407" s="141"/>
      <c r="HZ1407" s="141"/>
      <c r="IA1407" s="141"/>
      <c r="IB1407" s="141"/>
      <c r="IC1407" s="141"/>
    </row>
    <row r="1408" s="138" customFormat="1" ht="15.75" customHeight="1" spans="3:237">
      <c r="C1408" s="103"/>
      <c r="D1408" s="103"/>
      <c r="F1408" s="142"/>
      <c r="HV1408" s="141"/>
      <c r="HW1408" s="141"/>
      <c r="HX1408" s="141"/>
      <c r="HY1408" s="141"/>
      <c r="HZ1408" s="141"/>
      <c r="IA1408" s="141"/>
      <c r="IB1408" s="141"/>
      <c r="IC1408" s="141"/>
    </row>
    <row r="1409" s="138" customFormat="1" ht="15.75" customHeight="1" spans="3:237">
      <c r="C1409" s="103"/>
      <c r="D1409" s="103"/>
      <c r="F1409" s="142"/>
      <c r="HV1409" s="141"/>
      <c r="HW1409" s="141"/>
      <c r="HX1409" s="141"/>
      <c r="HY1409" s="141"/>
      <c r="HZ1409" s="141"/>
      <c r="IA1409" s="141"/>
      <c r="IB1409" s="141"/>
      <c r="IC1409" s="141"/>
    </row>
    <row r="1410" s="138" customFormat="1" ht="15.75" customHeight="1" spans="3:237">
      <c r="C1410" s="103"/>
      <c r="D1410" s="103"/>
      <c r="F1410" s="142"/>
      <c r="HV1410" s="141"/>
      <c r="HW1410" s="141"/>
      <c r="HX1410" s="141"/>
      <c r="HY1410" s="141"/>
      <c r="HZ1410" s="141"/>
      <c r="IA1410" s="141"/>
      <c r="IB1410" s="141"/>
      <c r="IC1410" s="141"/>
    </row>
    <row r="1411" s="138" customFormat="1" ht="15.75" customHeight="1" spans="3:237">
      <c r="C1411" s="103"/>
      <c r="D1411" s="103"/>
      <c r="F1411" s="142"/>
      <c r="HV1411" s="141"/>
      <c r="HW1411" s="141"/>
      <c r="HX1411" s="141"/>
      <c r="HY1411" s="141"/>
      <c r="HZ1411" s="141"/>
      <c r="IA1411" s="141"/>
      <c r="IB1411" s="141"/>
      <c r="IC1411" s="141"/>
    </row>
    <row r="1412" s="138" customFormat="1" ht="15.75" customHeight="1" spans="3:237">
      <c r="C1412" s="103"/>
      <c r="D1412" s="103"/>
      <c r="F1412" s="142"/>
      <c r="HV1412" s="141"/>
      <c r="HW1412" s="141"/>
      <c r="HX1412" s="141"/>
      <c r="HY1412" s="141"/>
      <c r="HZ1412" s="141"/>
      <c r="IA1412" s="141"/>
      <c r="IB1412" s="141"/>
      <c r="IC1412" s="141"/>
    </row>
    <row r="1413" s="138" customFormat="1" ht="15.75" customHeight="1" spans="3:237">
      <c r="C1413" s="103"/>
      <c r="D1413" s="103"/>
      <c r="F1413" s="142"/>
      <c r="HV1413" s="141"/>
      <c r="HW1413" s="141"/>
      <c r="HX1413" s="141"/>
      <c r="HY1413" s="141"/>
      <c r="HZ1413" s="141"/>
      <c r="IA1413" s="141"/>
      <c r="IB1413" s="141"/>
      <c r="IC1413" s="141"/>
    </row>
    <row r="1414" s="138" customFormat="1" ht="15.75" customHeight="1" spans="3:237">
      <c r="C1414" s="103"/>
      <c r="D1414" s="103"/>
      <c r="F1414" s="142"/>
      <c r="HV1414" s="141"/>
      <c r="HW1414" s="141"/>
      <c r="HX1414" s="141"/>
      <c r="HY1414" s="141"/>
      <c r="HZ1414" s="141"/>
      <c r="IA1414" s="141"/>
      <c r="IB1414" s="141"/>
      <c r="IC1414" s="141"/>
    </row>
    <row r="1415" s="138" customFormat="1" ht="15.75" customHeight="1" spans="3:237">
      <c r="C1415" s="103"/>
      <c r="D1415" s="103"/>
      <c r="F1415" s="142"/>
      <c r="HV1415" s="141"/>
      <c r="HW1415" s="141"/>
      <c r="HX1415" s="141"/>
      <c r="HY1415" s="141"/>
      <c r="HZ1415" s="141"/>
      <c r="IA1415" s="141"/>
      <c r="IB1415" s="141"/>
      <c r="IC1415" s="141"/>
    </row>
    <row r="1416" s="138" customFormat="1" ht="15.75" customHeight="1" spans="3:237">
      <c r="C1416" s="103"/>
      <c r="D1416" s="103"/>
      <c r="F1416" s="142"/>
      <c r="HV1416" s="141"/>
      <c r="HW1416" s="141"/>
      <c r="HX1416" s="141"/>
      <c r="HY1416" s="141"/>
      <c r="HZ1416" s="141"/>
      <c r="IA1416" s="141"/>
      <c r="IB1416" s="141"/>
      <c r="IC1416" s="141"/>
    </row>
    <row r="1417" s="138" customFormat="1" ht="15.75" customHeight="1" spans="3:237">
      <c r="C1417" s="103"/>
      <c r="D1417" s="103"/>
      <c r="F1417" s="142"/>
      <c r="HV1417" s="141"/>
      <c r="HW1417" s="141"/>
      <c r="HX1417" s="141"/>
      <c r="HY1417" s="141"/>
      <c r="HZ1417" s="141"/>
      <c r="IA1417" s="141"/>
      <c r="IB1417" s="141"/>
      <c r="IC1417" s="141"/>
    </row>
    <row r="1418" s="138" customFormat="1" ht="15.75" customHeight="1" spans="3:237">
      <c r="C1418" s="103"/>
      <c r="D1418" s="103"/>
      <c r="F1418" s="142"/>
      <c r="HV1418" s="141"/>
      <c r="HW1418" s="141"/>
      <c r="HX1418" s="141"/>
      <c r="HY1418" s="141"/>
      <c r="HZ1418" s="141"/>
      <c r="IA1418" s="141"/>
      <c r="IB1418" s="141"/>
      <c r="IC1418" s="141"/>
    </row>
    <row r="1419" s="138" customFormat="1" ht="15.75" customHeight="1" spans="3:237">
      <c r="C1419" s="103"/>
      <c r="D1419" s="103"/>
      <c r="F1419" s="142"/>
      <c r="HV1419" s="141"/>
      <c r="HW1419" s="141"/>
      <c r="HX1419" s="141"/>
      <c r="HY1419" s="141"/>
      <c r="HZ1419" s="141"/>
      <c r="IA1419" s="141"/>
      <c r="IB1419" s="141"/>
      <c r="IC1419" s="141"/>
    </row>
    <row r="1420" s="138" customFormat="1" ht="15.75" customHeight="1" spans="3:237">
      <c r="C1420" s="103"/>
      <c r="D1420" s="103"/>
      <c r="F1420" s="142"/>
      <c r="HV1420" s="141"/>
      <c r="HW1420" s="141"/>
      <c r="HX1420" s="141"/>
      <c r="HY1420" s="141"/>
      <c r="HZ1420" s="141"/>
      <c r="IA1420" s="141"/>
      <c r="IB1420" s="141"/>
      <c r="IC1420" s="141"/>
    </row>
    <row r="1421" s="138" customFormat="1" ht="15.75" customHeight="1" spans="3:237">
      <c r="C1421" s="103"/>
      <c r="D1421" s="103"/>
      <c r="F1421" s="142"/>
      <c r="HV1421" s="141"/>
      <c r="HW1421" s="141"/>
      <c r="HX1421" s="141"/>
      <c r="HY1421" s="141"/>
      <c r="HZ1421" s="141"/>
      <c r="IA1421" s="141"/>
      <c r="IB1421" s="141"/>
      <c r="IC1421" s="141"/>
    </row>
    <row r="1422" s="138" customFormat="1" ht="15.75" customHeight="1" spans="3:237">
      <c r="C1422" s="103"/>
      <c r="D1422" s="103"/>
      <c r="F1422" s="142"/>
      <c r="HV1422" s="141"/>
      <c r="HW1422" s="141"/>
      <c r="HX1422" s="141"/>
      <c r="HY1422" s="141"/>
      <c r="HZ1422" s="141"/>
      <c r="IA1422" s="141"/>
      <c r="IB1422" s="141"/>
      <c r="IC1422" s="141"/>
    </row>
    <row r="1423" s="138" customFormat="1" ht="15.75" customHeight="1" spans="3:237">
      <c r="C1423" s="103"/>
      <c r="D1423" s="103"/>
      <c r="F1423" s="142"/>
      <c r="HV1423" s="141"/>
      <c r="HW1423" s="141"/>
      <c r="HX1423" s="141"/>
      <c r="HY1423" s="141"/>
      <c r="HZ1423" s="141"/>
      <c r="IA1423" s="141"/>
      <c r="IB1423" s="141"/>
      <c r="IC1423" s="141"/>
    </row>
    <row r="1424" s="138" customFormat="1" ht="15.75" customHeight="1" spans="3:237">
      <c r="C1424" s="103"/>
      <c r="D1424" s="103"/>
      <c r="F1424" s="142"/>
      <c r="HV1424" s="141"/>
      <c r="HW1424" s="141"/>
      <c r="HX1424" s="141"/>
      <c r="HY1424" s="141"/>
      <c r="HZ1424" s="141"/>
      <c r="IA1424" s="141"/>
      <c r="IB1424" s="141"/>
      <c r="IC1424" s="141"/>
    </row>
    <row r="1425" s="138" customFormat="1" ht="15.75" customHeight="1" spans="3:237">
      <c r="C1425" s="103"/>
      <c r="D1425" s="103"/>
      <c r="F1425" s="142"/>
      <c r="HV1425" s="141"/>
      <c r="HW1425" s="141"/>
      <c r="HX1425" s="141"/>
      <c r="HY1425" s="141"/>
      <c r="HZ1425" s="141"/>
      <c r="IA1425" s="141"/>
      <c r="IB1425" s="141"/>
      <c r="IC1425" s="141"/>
    </row>
    <row r="1426" s="138" customFormat="1" ht="15.75" customHeight="1" spans="3:237">
      <c r="C1426" s="103"/>
      <c r="D1426" s="103"/>
      <c r="F1426" s="142"/>
      <c r="HV1426" s="141"/>
      <c r="HW1426" s="141"/>
      <c r="HX1426" s="141"/>
      <c r="HY1426" s="141"/>
      <c r="HZ1426" s="141"/>
      <c r="IA1426" s="141"/>
      <c r="IB1426" s="141"/>
      <c r="IC1426" s="141"/>
    </row>
    <row r="1427" s="138" customFormat="1" ht="15.75" customHeight="1" spans="3:237">
      <c r="C1427" s="103"/>
      <c r="D1427" s="103"/>
      <c r="F1427" s="142"/>
      <c r="HV1427" s="141"/>
      <c r="HW1427" s="141"/>
      <c r="HX1427" s="141"/>
      <c r="HY1427" s="141"/>
      <c r="HZ1427" s="141"/>
      <c r="IA1427" s="141"/>
      <c r="IB1427" s="141"/>
      <c r="IC1427" s="141"/>
    </row>
    <row r="1428" s="138" customFormat="1" ht="15.75" customHeight="1" spans="3:237">
      <c r="C1428" s="103"/>
      <c r="D1428" s="103"/>
      <c r="F1428" s="142"/>
      <c r="HV1428" s="141"/>
      <c r="HW1428" s="141"/>
      <c r="HX1428" s="141"/>
      <c r="HY1428" s="141"/>
      <c r="HZ1428" s="141"/>
      <c r="IA1428" s="141"/>
      <c r="IB1428" s="141"/>
      <c r="IC1428" s="141"/>
    </row>
    <row r="1429" s="138" customFormat="1" ht="15.75" customHeight="1" spans="3:237">
      <c r="C1429" s="103"/>
      <c r="D1429" s="103"/>
      <c r="F1429" s="142"/>
      <c r="HV1429" s="141"/>
      <c r="HW1429" s="141"/>
      <c r="HX1429" s="141"/>
      <c r="HY1429" s="141"/>
      <c r="HZ1429" s="141"/>
      <c r="IA1429" s="141"/>
      <c r="IB1429" s="141"/>
      <c r="IC1429" s="141"/>
    </row>
    <row r="1430" s="138" customFormat="1" ht="15.75" customHeight="1" spans="3:237">
      <c r="C1430" s="103"/>
      <c r="D1430" s="103"/>
      <c r="F1430" s="142"/>
      <c r="HV1430" s="141"/>
      <c r="HW1430" s="141"/>
      <c r="HX1430" s="141"/>
      <c r="HY1430" s="141"/>
      <c r="HZ1430" s="141"/>
      <c r="IA1430" s="141"/>
      <c r="IB1430" s="141"/>
      <c r="IC1430" s="141"/>
    </row>
    <row r="1431" s="138" customFormat="1" ht="15.75" customHeight="1" spans="3:237">
      <c r="C1431" s="103"/>
      <c r="D1431" s="103"/>
      <c r="F1431" s="142"/>
      <c r="HV1431" s="141"/>
      <c r="HW1431" s="141"/>
      <c r="HX1431" s="141"/>
      <c r="HY1431" s="141"/>
      <c r="HZ1431" s="141"/>
      <c r="IA1431" s="141"/>
      <c r="IB1431" s="141"/>
      <c r="IC1431" s="141"/>
    </row>
    <row r="1432" s="138" customFormat="1" ht="15.75" customHeight="1" spans="3:237">
      <c r="C1432" s="103"/>
      <c r="D1432" s="103"/>
      <c r="F1432" s="142"/>
      <c r="HV1432" s="141"/>
      <c r="HW1432" s="141"/>
      <c r="HX1432" s="141"/>
      <c r="HY1432" s="141"/>
      <c r="HZ1432" s="141"/>
      <c r="IA1432" s="141"/>
      <c r="IB1432" s="141"/>
      <c r="IC1432" s="141"/>
    </row>
    <row r="1433" s="138" customFormat="1" ht="15.75" customHeight="1" spans="3:237">
      <c r="C1433" s="103"/>
      <c r="D1433" s="103"/>
      <c r="F1433" s="142"/>
      <c r="HV1433" s="141"/>
      <c r="HW1433" s="141"/>
      <c r="HX1433" s="141"/>
      <c r="HY1433" s="141"/>
      <c r="HZ1433" s="141"/>
      <c r="IA1433" s="141"/>
      <c r="IB1433" s="141"/>
      <c r="IC1433" s="141"/>
    </row>
    <row r="1434" s="138" customFormat="1" ht="15.75" customHeight="1" spans="3:237">
      <c r="C1434" s="103"/>
      <c r="D1434" s="103"/>
      <c r="F1434" s="142"/>
      <c r="HV1434" s="141"/>
      <c r="HW1434" s="141"/>
      <c r="HX1434" s="141"/>
      <c r="HY1434" s="141"/>
      <c r="HZ1434" s="141"/>
      <c r="IA1434" s="141"/>
      <c r="IB1434" s="141"/>
      <c r="IC1434" s="141"/>
    </row>
    <row r="1435" s="138" customFormat="1" ht="15.75" customHeight="1" spans="3:237">
      <c r="C1435" s="103"/>
      <c r="D1435" s="103"/>
      <c r="F1435" s="142"/>
      <c r="HV1435" s="141"/>
      <c r="HW1435" s="141"/>
      <c r="HX1435" s="141"/>
      <c r="HY1435" s="141"/>
      <c r="HZ1435" s="141"/>
      <c r="IA1435" s="141"/>
      <c r="IB1435" s="141"/>
      <c r="IC1435" s="141"/>
    </row>
    <row r="1436" s="138" customFormat="1" ht="15.75" customHeight="1" spans="3:237">
      <c r="C1436" s="103"/>
      <c r="D1436" s="103"/>
      <c r="F1436" s="142"/>
      <c r="HV1436" s="141"/>
      <c r="HW1436" s="141"/>
      <c r="HX1436" s="141"/>
      <c r="HY1436" s="141"/>
      <c r="HZ1436" s="141"/>
      <c r="IA1436" s="141"/>
      <c r="IB1436" s="141"/>
      <c r="IC1436" s="141"/>
    </row>
    <row r="1437" s="138" customFormat="1" ht="15.75" customHeight="1" spans="3:237">
      <c r="C1437" s="103"/>
      <c r="D1437" s="103"/>
      <c r="F1437" s="142"/>
      <c r="HV1437" s="141"/>
      <c r="HW1437" s="141"/>
      <c r="HX1437" s="141"/>
      <c r="HY1437" s="141"/>
      <c r="HZ1437" s="141"/>
      <c r="IA1437" s="141"/>
      <c r="IB1437" s="141"/>
      <c r="IC1437" s="141"/>
    </row>
    <row r="1438" s="138" customFormat="1" ht="15.75" customHeight="1" spans="3:237">
      <c r="C1438" s="103"/>
      <c r="D1438" s="103"/>
      <c r="F1438" s="142"/>
      <c r="HV1438" s="141"/>
      <c r="HW1438" s="141"/>
      <c r="HX1438" s="141"/>
      <c r="HY1438" s="141"/>
      <c r="HZ1438" s="141"/>
      <c r="IA1438" s="141"/>
      <c r="IB1438" s="141"/>
      <c r="IC1438" s="141"/>
    </row>
    <row r="1439" s="138" customFormat="1" ht="15.75" customHeight="1" spans="3:237">
      <c r="C1439" s="103"/>
      <c r="D1439" s="103"/>
      <c r="F1439" s="142"/>
      <c r="HV1439" s="141"/>
      <c r="HW1439" s="141"/>
      <c r="HX1439" s="141"/>
      <c r="HY1439" s="141"/>
      <c r="HZ1439" s="141"/>
      <c r="IA1439" s="141"/>
      <c r="IB1439" s="141"/>
      <c r="IC1439" s="141"/>
    </row>
    <row r="1440" s="138" customFormat="1" ht="15.75" customHeight="1" spans="3:237">
      <c r="C1440" s="103"/>
      <c r="D1440" s="103"/>
      <c r="F1440" s="142"/>
      <c r="HV1440" s="141"/>
      <c r="HW1440" s="141"/>
      <c r="HX1440" s="141"/>
      <c r="HY1440" s="141"/>
      <c r="HZ1440" s="141"/>
      <c r="IA1440" s="141"/>
      <c r="IB1440" s="141"/>
      <c r="IC1440" s="141"/>
    </row>
    <row r="1441" s="138" customFormat="1" ht="15.75" customHeight="1" spans="3:237">
      <c r="C1441" s="103"/>
      <c r="D1441" s="103"/>
      <c r="F1441" s="142"/>
      <c r="HV1441" s="141"/>
      <c r="HW1441" s="141"/>
      <c r="HX1441" s="141"/>
      <c r="HY1441" s="141"/>
      <c r="HZ1441" s="141"/>
      <c r="IA1441" s="141"/>
      <c r="IB1441" s="141"/>
      <c r="IC1441" s="141"/>
    </row>
    <row r="1442" s="138" customFormat="1" ht="15.75" customHeight="1" spans="3:237">
      <c r="C1442" s="103"/>
      <c r="D1442" s="103"/>
      <c r="F1442" s="142"/>
      <c r="HV1442" s="141"/>
      <c r="HW1442" s="141"/>
      <c r="HX1442" s="141"/>
      <c r="HY1442" s="141"/>
      <c r="HZ1442" s="141"/>
      <c r="IA1442" s="141"/>
      <c r="IB1442" s="141"/>
      <c r="IC1442" s="141"/>
    </row>
    <row r="1443" s="138" customFormat="1" ht="15.75" customHeight="1" spans="3:237">
      <c r="C1443" s="103"/>
      <c r="D1443" s="103"/>
      <c r="F1443" s="142"/>
      <c r="HV1443" s="141"/>
      <c r="HW1443" s="141"/>
      <c r="HX1443" s="141"/>
      <c r="HY1443" s="141"/>
      <c r="HZ1443" s="141"/>
      <c r="IA1443" s="141"/>
      <c r="IB1443" s="141"/>
      <c r="IC1443" s="141"/>
    </row>
    <row r="1444" s="138" customFormat="1" ht="15.75" customHeight="1" spans="3:237">
      <c r="C1444" s="103"/>
      <c r="D1444" s="103"/>
      <c r="F1444" s="142"/>
      <c r="HV1444" s="141"/>
      <c r="HW1444" s="141"/>
      <c r="HX1444" s="141"/>
      <c r="HY1444" s="141"/>
      <c r="HZ1444" s="141"/>
      <c r="IA1444" s="141"/>
      <c r="IB1444" s="141"/>
      <c r="IC1444" s="141"/>
    </row>
    <row r="1445" s="138" customFormat="1" ht="15.75" customHeight="1" spans="3:237">
      <c r="C1445" s="103"/>
      <c r="D1445" s="103"/>
      <c r="F1445" s="142"/>
      <c r="HV1445" s="141"/>
      <c r="HW1445" s="141"/>
      <c r="HX1445" s="141"/>
      <c r="HY1445" s="141"/>
      <c r="HZ1445" s="141"/>
      <c r="IA1445" s="141"/>
      <c r="IB1445" s="141"/>
      <c r="IC1445" s="141"/>
    </row>
    <row r="1446" s="138" customFormat="1" ht="15.75" customHeight="1" spans="3:237">
      <c r="C1446" s="103"/>
      <c r="D1446" s="103"/>
      <c r="F1446" s="142"/>
      <c r="HV1446" s="141"/>
      <c r="HW1446" s="141"/>
      <c r="HX1446" s="141"/>
      <c r="HY1446" s="141"/>
      <c r="HZ1446" s="141"/>
      <c r="IA1446" s="141"/>
      <c r="IB1446" s="141"/>
      <c r="IC1446" s="141"/>
    </row>
    <row r="1447" s="138" customFormat="1" ht="15.75" customHeight="1" spans="3:237">
      <c r="C1447" s="103"/>
      <c r="D1447" s="103"/>
      <c r="F1447" s="142"/>
      <c r="HV1447" s="141"/>
      <c r="HW1447" s="141"/>
      <c r="HX1447" s="141"/>
      <c r="HY1447" s="141"/>
      <c r="HZ1447" s="141"/>
      <c r="IA1447" s="141"/>
      <c r="IB1447" s="141"/>
      <c r="IC1447" s="141"/>
    </row>
    <row r="1448" s="138" customFormat="1" ht="15.75" customHeight="1" spans="3:237">
      <c r="C1448" s="103"/>
      <c r="D1448" s="103"/>
      <c r="F1448" s="142"/>
      <c r="HV1448" s="141"/>
      <c r="HW1448" s="141"/>
      <c r="HX1448" s="141"/>
      <c r="HY1448" s="141"/>
      <c r="HZ1448" s="141"/>
      <c r="IA1448" s="141"/>
      <c r="IB1448" s="141"/>
      <c r="IC1448" s="141"/>
    </row>
    <row r="1449" s="138" customFormat="1" ht="15.75" customHeight="1" spans="3:237">
      <c r="C1449" s="103"/>
      <c r="D1449" s="103"/>
      <c r="F1449" s="142"/>
      <c r="HV1449" s="141"/>
      <c r="HW1449" s="141"/>
      <c r="HX1449" s="141"/>
      <c r="HY1449" s="141"/>
      <c r="HZ1449" s="141"/>
      <c r="IA1449" s="141"/>
      <c r="IB1449" s="141"/>
      <c r="IC1449" s="141"/>
    </row>
    <row r="1450" s="138" customFormat="1" ht="15.75" customHeight="1" spans="3:237">
      <c r="C1450" s="103"/>
      <c r="D1450" s="103"/>
      <c r="F1450" s="142"/>
      <c r="HV1450" s="141"/>
      <c r="HW1450" s="141"/>
      <c r="HX1450" s="141"/>
      <c r="HY1450" s="141"/>
      <c r="HZ1450" s="141"/>
      <c r="IA1450" s="141"/>
      <c r="IB1450" s="141"/>
      <c r="IC1450" s="141"/>
    </row>
    <row r="1451" s="138" customFormat="1" ht="15.75" customHeight="1" spans="3:237">
      <c r="C1451" s="103"/>
      <c r="D1451" s="103"/>
      <c r="F1451" s="142"/>
      <c r="HV1451" s="141"/>
      <c r="HW1451" s="141"/>
      <c r="HX1451" s="141"/>
      <c r="HY1451" s="141"/>
      <c r="HZ1451" s="141"/>
      <c r="IA1451" s="141"/>
      <c r="IB1451" s="141"/>
      <c r="IC1451" s="141"/>
    </row>
    <row r="1452" s="138" customFormat="1" ht="15.75" customHeight="1" spans="3:237">
      <c r="C1452" s="103"/>
      <c r="D1452" s="103"/>
      <c r="F1452" s="142"/>
      <c r="HV1452" s="141"/>
      <c r="HW1452" s="141"/>
      <c r="HX1452" s="141"/>
      <c r="HY1452" s="141"/>
      <c r="HZ1452" s="141"/>
      <c r="IA1452" s="141"/>
      <c r="IB1452" s="141"/>
      <c r="IC1452" s="141"/>
    </row>
    <row r="1453" s="138" customFormat="1" ht="15.75" customHeight="1" spans="3:237">
      <c r="C1453" s="103"/>
      <c r="D1453" s="103"/>
      <c r="F1453" s="142"/>
      <c r="HV1453" s="141"/>
      <c r="HW1453" s="141"/>
      <c r="HX1453" s="141"/>
      <c r="HY1453" s="141"/>
      <c r="HZ1453" s="141"/>
      <c r="IA1453" s="141"/>
      <c r="IB1453" s="141"/>
      <c r="IC1453" s="141"/>
    </row>
    <row r="1454" s="138" customFormat="1" ht="15.75" customHeight="1" spans="3:237">
      <c r="C1454" s="103"/>
      <c r="D1454" s="103"/>
      <c r="F1454" s="142"/>
      <c r="HV1454" s="141"/>
      <c r="HW1454" s="141"/>
      <c r="HX1454" s="141"/>
      <c r="HY1454" s="141"/>
      <c r="HZ1454" s="141"/>
      <c r="IA1454" s="141"/>
      <c r="IB1454" s="141"/>
      <c r="IC1454" s="141"/>
    </row>
    <row r="1455" s="138" customFormat="1" ht="15.75" customHeight="1" spans="3:237">
      <c r="C1455" s="103"/>
      <c r="D1455" s="103"/>
      <c r="F1455" s="142"/>
      <c r="HV1455" s="141"/>
      <c r="HW1455" s="141"/>
      <c r="HX1455" s="141"/>
      <c r="HY1455" s="141"/>
      <c r="HZ1455" s="141"/>
      <c r="IA1455" s="141"/>
      <c r="IB1455" s="141"/>
      <c r="IC1455" s="141"/>
    </row>
    <row r="1456" s="138" customFormat="1" ht="15.75" customHeight="1" spans="3:237">
      <c r="C1456" s="103"/>
      <c r="D1456" s="103"/>
      <c r="F1456" s="142"/>
      <c r="HV1456" s="141"/>
      <c r="HW1456" s="141"/>
      <c r="HX1456" s="141"/>
      <c r="HY1456" s="141"/>
      <c r="HZ1456" s="141"/>
      <c r="IA1456" s="141"/>
      <c r="IB1456" s="141"/>
      <c r="IC1456" s="141"/>
    </row>
    <row r="1457" s="138" customFormat="1" ht="15.75" customHeight="1" spans="3:237">
      <c r="C1457" s="103"/>
      <c r="D1457" s="103"/>
      <c r="F1457" s="142"/>
      <c r="HV1457" s="141"/>
      <c r="HW1457" s="141"/>
      <c r="HX1457" s="141"/>
      <c r="HY1457" s="141"/>
      <c r="HZ1457" s="141"/>
      <c r="IA1457" s="141"/>
      <c r="IB1457" s="141"/>
      <c r="IC1457" s="141"/>
    </row>
    <row r="1458" s="138" customFormat="1" ht="15.75" customHeight="1" spans="3:237">
      <c r="C1458" s="103"/>
      <c r="D1458" s="103"/>
      <c r="F1458" s="142"/>
      <c r="HV1458" s="141"/>
      <c r="HW1458" s="141"/>
      <c r="HX1458" s="141"/>
      <c r="HY1458" s="141"/>
      <c r="HZ1458" s="141"/>
      <c r="IA1458" s="141"/>
      <c r="IB1458" s="141"/>
      <c r="IC1458" s="141"/>
    </row>
    <row r="1459" s="138" customFormat="1" ht="15.75" customHeight="1" spans="3:237">
      <c r="C1459" s="103"/>
      <c r="D1459" s="103"/>
      <c r="F1459" s="142"/>
      <c r="HV1459" s="141"/>
      <c r="HW1459" s="141"/>
      <c r="HX1459" s="141"/>
      <c r="HY1459" s="141"/>
      <c r="HZ1459" s="141"/>
      <c r="IA1459" s="141"/>
      <c r="IB1459" s="141"/>
      <c r="IC1459" s="141"/>
    </row>
    <row r="1460" s="138" customFormat="1" ht="15.75" customHeight="1" spans="3:237">
      <c r="C1460" s="103"/>
      <c r="D1460" s="103"/>
      <c r="F1460" s="142"/>
      <c r="HV1460" s="141"/>
      <c r="HW1460" s="141"/>
      <c r="HX1460" s="141"/>
      <c r="HY1460" s="141"/>
      <c r="HZ1460" s="141"/>
      <c r="IA1460" s="141"/>
      <c r="IB1460" s="141"/>
      <c r="IC1460" s="141"/>
    </row>
    <row r="1461" s="138" customFormat="1" ht="15.75" customHeight="1" spans="3:237">
      <c r="C1461" s="103"/>
      <c r="D1461" s="103"/>
      <c r="F1461" s="142"/>
      <c r="HV1461" s="141"/>
      <c r="HW1461" s="141"/>
      <c r="HX1461" s="141"/>
      <c r="HY1461" s="141"/>
      <c r="HZ1461" s="141"/>
      <c r="IA1461" s="141"/>
      <c r="IB1461" s="141"/>
      <c r="IC1461" s="141"/>
    </row>
    <row r="1462" s="138" customFormat="1" ht="15.75" customHeight="1" spans="3:237">
      <c r="C1462" s="103"/>
      <c r="D1462" s="103"/>
      <c r="F1462" s="142"/>
      <c r="HV1462" s="141"/>
      <c r="HW1462" s="141"/>
      <c r="HX1462" s="141"/>
      <c r="HY1462" s="141"/>
      <c r="HZ1462" s="141"/>
      <c r="IA1462" s="141"/>
      <c r="IB1462" s="141"/>
      <c r="IC1462" s="141"/>
    </row>
    <row r="1463" s="138" customFormat="1" ht="15.75" customHeight="1" spans="3:237">
      <c r="C1463" s="103"/>
      <c r="D1463" s="103"/>
      <c r="F1463" s="142"/>
      <c r="HV1463" s="141"/>
      <c r="HW1463" s="141"/>
      <c r="HX1463" s="141"/>
      <c r="HY1463" s="141"/>
      <c r="HZ1463" s="141"/>
      <c r="IA1463" s="141"/>
      <c r="IB1463" s="141"/>
      <c r="IC1463" s="141"/>
    </row>
    <row r="1464" s="138" customFormat="1" ht="15.75" customHeight="1" spans="3:237">
      <c r="C1464" s="103"/>
      <c r="D1464" s="103"/>
      <c r="F1464" s="142"/>
      <c r="HV1464" s="141"/>
      <c r="HW1464" s="141"/>
      <c r="HX1464" s="141"/>
      <c r="HY1464" s="141"/>
      <c r="HZ1464" s="141"/>
      <c r="IA1464" s="141"/>
      <c r="IB1464" s="141"/>
      <c r="IC1464" s="141"/>
    </row>
    <row r="1465" s="138" customFormat="1" ht="15.75" customHeight="1" spans="3:237">
      <c r="C1465" s="103"/>
      <c r="D1465" s="103"/>
      <c r="F1465" s="142"/>
      <c r="HV1465" s="141"/>
      <c r="HW1465" s="141"/>
      <c r="HX1465" s="141"/>
      <c r="HY1465" s="141"/>
      <c r="HZ1465" s="141"/>
      <c r="IA1465" s="141"/>
      <c r="IB1465" s="141"/>
      <c r="IC1465" s="141"/>
    </row>
    <row r="1466" s="138" customFormat="1" ht="15.75" customHeight="1" spans="3:237">
      <c r="C1466" s="103"/>
      <c r="D1466" s="103"/>
      <c r="F1466" s="142"/>
      <c r="HV1466" s="141"/>
      <c r="HW1466" s="141"/>
      <c r="HX1466" s="141"/>
      <c r="HY1466" s="141"/>
      <c r="HZ1466" s="141"/>
      <c r="IA1466" s="141"/>
      <c r="IB1466" s="141"/>
      <c r="IC1466" s="141"/>
    </row>
    <row r="1467" s="138" customFormat="1" ht="15.75" customHeight="1" spans="3:237">
      <c r="C1467" s="103"/>
      <c r="D1467" s="103"/>
      <c r="F1467" s="142"/>
      <c r="HV1467" s="141"/>
      <c r="HW1467" s="141"/>
      <c r="HX1467" s="141"/>
      <c r="HY1467" s="141"/>
      <c r="HZ1467" s="141"/>
      <c r="IA1467" s="141"/>
      <c r="IB1467" s="141"/>
      <c r="IC1467" s="141"/>
    </row>
    <row r="1468" s="138" customFormat="1" ht="15.75" customHeight="1" spans="3:237">
      <c r="C1468" s="103"/>
      <c r="D1468" s="103"/>
      <c r="F1468" s="142"/>
      <c r="HV1468" s="141"/>
      <c r="HW1468" s="141"/>
      <c r="HX1468" s="141"/>
      <c r="HY1468" s="141"/>
      <c r="HZ1468" s="141"/>
      <c r="IA1468" s="141"/>
      <c r="IB1468" s="141"/>
      <c r="IC1468" s="141"/>
    </row>
    <row r="1469" s="138" customFormat="1" ht="15.75" customHeight="1" spans="3:237">
      <c r="C1469" s="103"/>
      <c r="D1469" s="103"/>
      <c r="F1469" s="142"/>
      <c r="HV1469" s="141"/>
      <c r="HW1469" s="141"/>
      <c r="HX1469" s="141"/>
      <c r="HY1469" s="141"/>
      <c r="HZ1469" s="141"/>
      <c r="IA1469" s="141"/>
      <c r="IB1469" s="141"/>
      <c r="IC1469" s="141"/>
    </row>
    <row r="1470" s="138" customFormat="1" ht="15.75" customHeight="1" spans="3:237">
      <c r="C1470" s="103"/>
      <c r="D1470" s="103"/>
      <c r="F1470" s="142"/>
      <c r="HV1470" s="141"/>
      <c r="HW1470" s="141"/>
      <c r="HX1470" s="141"/>
      <c r="HY1470" s="141"/>
      <c r="HZ1470" s="141"/>
      <c r="IA1470" s="141"/>
      <c r="IB1470" s="141"/>
      <c r="IC1470" s="141"/>
    </row>
    <row r="1471" s="138" customFormat="1" ht="15.75" customHeight="1" spans="3:237">
      <c r="C1471" s="103"/>
      <c r="D1471" s="103"/>
      <c r="F1471" s="142"/>
      <c r="HV1471" s="141"/>
      <c r="HW1471" s="141"/>
      <c r="HX1471" s="141"/>
      <c r="HY1471" s="141"/>
      <c r="HZ1471" s="141"/>
      <c r="IA1471" s="141"/>
      <c r="IB1471" s="141"/>
      <c r="IC1471" s="141"/>
    </row>
    <row r="1472" s="138" customFormat="1" ht="15.75" customHeight="1" spans="3:237">
      <c r="C1472" s="103"/>
      <c r="D1472" s="103"/>
      <c r="F1472" s="142"/>
      <c r="HV1472" s="141"/>
      <c r="HW1472" s="141"/>
      <c r="HX1472" s="141"/>
      <c r="HY1472" s="141"/>
      <c r="HZ1472" s="141"/>
      <c r="IA1472" s="141"/>
      <c r="IB1472" s="141"/>
      <c r="IC1472" s="141"/>
    </row>
    <row r="1473" s="138" customFormat="1" ht="15.75" customHeight="1" spans="3:237">
      <c r="C1473" s="103"/>
      <c r="D1473" s="103"/>
      <c r="F1473" s="142"/>
      <c r="HV1473" s="141"/>
      <c r="HW1473" s="141"/>
      <c r="HX1473" s="141"/>
      <c r="HY1473" s="141"/>
      <c r="HZ1473" s="141"/>
      <c r="IA1473" s="141"/>
      <c r="IB1473" s="141"/>
      <c r="IC1473" s="141"/>
    </row>
    <row r="1474" s="138" customFormat="1" ht="15.75" customHeight="1" spans="3:237">
      <c r="C1474" s="103"/>
      <c r="D1474" s="103"/>
      <c r="F1474" s="142"/>
      <c r="HV1474" s="141"/>
      <c r="HW1474" s="141"/>
      <c r="HX1474" s="141"/>
      <c r="HY1474" s="141"/>
      <c r="HZ1474" s="141"/>
      <c r="IA1474" s="141"/>
      <c r="IB1474" s="141"/>
      <c r="IC1474" s="141"/>
    </row>
    <row r="1475" s="138" customFormat="1" ht="15.75" customHeight="1" spans="3:237">
      <c r="C1475" s="103"/>
      <c r="D1475" s="103"/>
      <c r="F1475" s="142"/>
      <c r="HV1475" s="141"/>
      <c r="HW1475" s="141"/>
      <c r="HX1475" s="141"/>
      <c r="HY1475" s="141"/>
      <c r="HZ1475" s="141"/>
      <c r="IA1475" s="141"/>
      <c r="IB1475" s="141"/>
      <c r="IC1475" s="141"/>
    </row>
    <row r="1476" s="138" customFormat="1" ht="15.75" customHeight="1" spans="3:237">
      <c r="C1476" s="103"/>
      <c r="D1476" s="103"/>
      <c r="F1476" s="142"/>
      <c r="HV1476" s="141"/>
      <c r="HW1476" s="141"/>
      <c r="HX1476" s="141"/>
      <c r="HY1476" s="141"/>
      <c r="HZ1476" s="141"/>
      <c r="IA1476" s="141"/>
      <c r="IB1476" s="141"/>
      <c r="IC1476" s="141"/>
    </row>
    <row r="1477" s="138" customFormat="1" ht="15.75" customHeight="1" spans="3:237">
      <c r="C1477" s="103"/>
      <c r="D1477" s="103"/>
      <c r="F1477" s="142"/>
      <c r="HV1477" s="141"/>
      <c r="HW1477" s="141"/>
      <c r="HX1477" s="141"/>
      <c r="HY1477" s="141"/>
      <c r="HZ1477" s="141"/>
      <c r="IA1477" s="141"/>
      <c r="IB1477" s="141"/>
      <c r="IC1477" s="141"/>
    </row>
    <row r="1478" s="138" customFormat="1" ht="15.75" customHeight="1" spans="3:237">
      <c r="C1478" s="103"/>
      <c r="D1478" s="103"/>
      <c r="F1478" s="142"/>
      <c r="HV1478" s="141"/>
      <c r="HW1478" s="141"/>
      <c r="HX1478" s="141"/>
      <c r="HY1478" s="141"/>
      <c r="HZ1478" s="141"/>
      <c r="IA1478" s="141"/>
      <c r="IB1478" s="141"/>
      <c r="IC1478" s="141"/>
    </row>
    <row r="1479" s="138" customFormat="1" ht="15.75" customHeight="1" spans="3:237">
      <c r="C1479" s="103"/>
      <c r="D1479" s="103"/>
      <c r="F1479" s="142"/>
      <c r="HV1479" s="141"/>
      <c r="HW1479" s="141"/>
      <c r="HX1479" s="141"/>
      <c r="HY1479" s="141"/>
      <c r="HZ1479" s="141"/>
      <c r="IA1479" s="141"/>
      <c r="IB1479" s="141"/>
      <c r="IC1479" s="141"/>
    </row>
    <row r="1480" s="138" customFormat="1" ht="15.75" customHeight="1" spans="3:237">
      <c r="C1480" s="103"/>
      <c r="D1480" s="103"/>
      <c r="F1480" s="142"/>
      <c r="HV1480" s="141"/>
      <c r="HW1480" s="141"/>
      <c r="HX1480" s="141"/>
      <c r="HY1480" s="141"/>
      <c r="HZ1480" s="141"/>
      <c r="IA1480" s="141"/>
      <c r="IB1480" s="141"/>
      <c r="IC1480" s="141"/>
    </row>
    <row r="1481" s="138" customFormat="1" ht="15.75" customHeight="1" spans="3:237">
      <c r="C1481" s="103"/>
      <c r="D1481" s="103"/>
      <c r="F1481" s="142"/>
      <c r="HV1481" s="141"/>
      <c r="HW1481" s="141"/>
      <c r="HX1481" s="141"/>
      <c r="HY1481" s="141"/>
      <c r="HZ1481" s="141"/>
      <c r="IA1481" s="141"/>
      <c r="IB1481" s="141"/>
      <c r="IC1481" s="141"/>
    </row>
    <row r="1482" s="138" customFormat="1" ht="15.75" customHeight="1" spans="3:237">
      <c r="C1482" s="103"/>
      <c r="D1482" s="103"/>
      <c r="F1482" s="142"/>
      <c r="HV1482" s="141"/>
      <c r="HW1482" s="141"/>
      <c r="HX1482" s="141"/>
      <c r="HY1482" s="141"/>
      <c r="HZ1482" s="141"/>
      <c r="IA1482" s="141"/>
      <c r="IB1482" s="141"/>
      <c r="IC1482" s="141"/>
    </row>
    <row r="1483" s="138" customFormat="1" ht="15.75" customHeight="1" spans="3:237">
      <c r="C1483" s="103"/>
      <c r="D1483" s="103"/>
      <c r="F1483" s="142"/>
      <c r="HV1483" s="141"/>
      <c r="HW1483" s="141"/>
      <c r="HX1483" s="141"/>
      <c r="HY1483" s="141"/>
      <c r="HZ1483" s="141"/>
      <c r="IA1483" s="141"/>
      <c r="IB1483" s="141"/>
      <c r="IC1483" s="141"/>
    </row>
    <row r="1484" s="138" customFormat="1" ht="15.75" customHeight="1" spans="3:237">
      <c r="C1484" s="103"/>
      <c r="D1484" s="103"/>
      <c r="F1484" s="142"/>
      <c r="HV1484" s="141"/>
      <c r="HW1484" s="141"/>
      <c r="HX1484" s="141"/>
      <c r="HY1484" s="141"/>
      <c r="HZ1484" s="141"/>
      <c r="IA1484" s="141"/>
      <c r="IB1484" s="141"/>
      <c r="IC1484" s="141"/>
    </row>
    <row r="1485" s="138" customFormat="1" ht="15.75" customHeight="1" spans="3:237">
      <c r="C1485" s="103"/>
      <c r="D1485" s="103"/>
      <c r="F1485" s="142"/>
      <c r="HV1485" s="141"/>
      <c r="HW1485" s="141"/>
      <c r="HX1485" s="141"/>
      <c r="HY1485" s="141"/>
      <c r="HZ1485" s="141"/>
      <c r="IA1485" s="141"/>
      <c r="IB1485" s="141"/>
      <c r="IC1485" s="141"/>
    </row>
    <row r="1486" s="138" customFormat="1" ht="15.75" customHeight="1" spans="3:237">
      <c r="C1486" s="103"/>
      <c r="D1486" s="103"/>
      <c r="F1486" s="142"/>
      <c r="HV1486" s="141"/>
      <c r="HW1486" s="141"/>
      <c r="HX1486" s="141"/>
      <c r="HY1486" s="141"/>
      <c r="HZ1486" s="141"/>
      <c r="IA1486" s="141"/>
      <c r="IB1486" s="141"/>
      <c r="IC1486" s="141"/>
    </row>
    <row r="1487" s="138" customFormat="1" ht="15.75" customHeight="1" spans="3:237">
      <c r="C1487" s="103"/>
      <c r="D1487" s="103"/>
      <c r="F1487" s="142"/>
      <c r="HV1487" s="141"/>
      <c r="HW1487" s="141"/>
      <c r="HX1487" s="141"/>
      <c r="HY1487" s="141"/>
      <c r="HZ1487" s="141"/>
      <c r="IA1487" s="141"/>
      <c r="IB1487" s="141"/>
      <c r="IC1487" s="141"/>
    </row>
    <row r="1488" s="138" customFormat="1" ht="15.75" customHeight="1" spans="3:237">
      <c r="C1488" s="103"/>
      <c r="D1488" s="103"/>
      <c r="F1488" s="142"/>
      <c r="HV1488" s="141"/>
      <c r="HW1488" s="141"/>
      <c r="HX1488" s="141"/>
      <c r="HY1488" s="141"/>
      <c r="HZ1488" s="141"/>
      <c r="IA1488" s="141"/>
      <c r="IB1488" s="141"/>
      <c r="IC1488" s="141"/>
    </row>
    <row r="1489" s="138" customFormat="1" ht="15.75" customHeight="1" spans="3:237">
      <c r="C1489" s="103"/>
      <c r="D1489" s="103"/>
      <c r="F1489" s="142"/>
      <c r="HV1489" s="141"/>
      <c r="HW1489" s="141"/>
      <c r="HX1489" s="141"/>
      <c r="HY1489" s="141"/>
      <c r="HZ1489" s="141"/>
      <c r="IA1489" s="141"/>
      <c r="IB1489" s="141"/>
      <c r="IC1489" s="141"/>
    </row>
    <row r="1490" s="138" customFormat="1" ht="15.75" customHeight="1" spans="3:237">
      <c r="C1490" s="103"/>
      <c r="D1490" s="103"/>
      <c r="F1490" s="142"/>
      <c r="HV1490" s="141"/>
      <c r="HW1490" s="141"/>
      <c r="HX1490" s="141"/>
      <c r="HY1490" s="141"/>
      <c r="HZ1490" s="141"/>
      <c r="IA1490" s="141"/>
      <c r="IB1490" s="141"/>
      <c r="IC1490" s="141"/>
    </row>
    <row r="1491" s="138" customFormat="1" ht="15.75" customHeight="1" spans="3:237">
      <c r="C1491" s="103"/>
      <c r="D1491" s="103"/>
      <c r="F1491" s="142"/>
      <c r="HV1491" s="141"/>
      <c r="HW1491" s="141"/>
      <c r="HX1491" s="141"/>
      <c r="HY1491" s="141"/>
      <c r="HZ1491" s="141"/>
      <c r="IA1491" s="141"/>
      <c r="IB1491" s="141"/>
      <c r="IC1491" s="141"/>
    </row>
    <row r="1492" s="138" customFormat="1" ht="15.75" customHeight="1" spans="3:237">
      <c r="C1492" s="103"/>
      <c r="D1492" s="103"/>
      <c r="F1492" s="142"/>
      <c r="HV1492" s="141"/>
      <c r="HW1492" s="141"/>
      <c r="HX1492" s="141"/>
      <c r="HY1492" s="141"/>
      <c r="HZ1492" s="141"/>
      <c r="IA1492" s="141"/>
      <c r="IB1492" s="141"/>
      <c r="IC1492" s="141"/>
    </row>
    <row r="1493" s="138" customFormat="1" ht="15.75" customHeight="1" spans="3:237">
      <c r="C1493" s="103"/>
      <c r="D1493" s="103"/>
      <c r="F1493" s="142"/>
      <c r="HV1493" s="141"/>
      <c r="HW1493" s="141"/>
      <c r="HX1493" s="141"/>
      <c r="HY1493" s="141"/>
      <c r="HZ1493" s="141"/>
      <c r="IA1493" s="141"/>
      <c r="IB1493" s="141"/>
      <c r="IC1493" s="141"/>
    </row>
    <row r="1494" s="138" customFormat="1" ht="15.75" customHeight="1" spans="3:237">
      <c r="C1494" s="103"/>
      <c r="D1494" s="103"/>
      <c r="F1494" s="142"/>
      <c r="HV1494" s="141"/>
      <c r="HW1494" s="141"/>
      <c r="HX1494" s="141"/>
      <c r="HY1494" s="141"/>
      <c r="HZ1494" s="141"/>
      <c r="IA1494" s="141"/>
      <c r="IB1494" s="141"/>
      <c r="IC1494" s="141"/>
    </row>
    <row r="1495" s="138" customFormat="1" ht="15.75" customHeight="1" spans="3:237">
      <c r="C1495" s="103"/>
      <c r="D1495" s="103"/>
      <c r="F1495" s="142"/>
      <c r="HV1495" s="141"/>
      <c r="HW1495" s="141"/>
      <c r="HX1495" s="141"/>
      <c r="HY1495" s="141"/>
      <c r="HZ1495" s="141"/>
      <c r="IA1495" s="141"/>
      <c r="IB1495" s="141"/>
      <c r="IC1495" s="141"/>
    </row>
    <row r="1496" s="138" customFormat="1" ht="15.75" customHeight="1" spans="3:237">
      <c r="C1496" s="103"/>
      <c r="D1496" s="103"/>
      <c r="F1496" s="142"/>
      <c r="HV1496" s="141"/>
      <c r="HW1496" s="141"/>
      <c r="HX1496" s="141"/>
      <c r="HY1496" s="141"/>
      <c r="HZ1496" s="141"/>
      <c r="IA1496" s="141"/>
      <c r="IB1496" s="141"/>
      <c r="IC1496" s="141"/>
    </row>
    <row r="1497" s="138" customFormat="1" ht="15.75" customHeight="1" spans="3:237">
      <c r="C1497" s="103"/>
      <c r="D1497" s="103"/>
      <c r="F1497" s="142"/>
      <c r="HV1497" s="141"/>
      <c r="HW1497" s="141"/>
      <c r="HX1497" s="141"/>
      <c r="HY1497" s="141"/>
      <c r="HZ1497" s="141"/>
      <c r="IA1497" s="141"/>
      <c r="IB1497" s="141"/>
      <c r="IC1497" s="141"/>
    </row>
    <row r="1498" s="138" customFormat="1" ht="15.75" customHeight="1" spans="3:237">
      <c r="C1498" s="103"/>
      <c r="D1498" s="103"/>
      <c r="F1498" s="142"/>
      <c r="HV1498" s="141"/>
      <c r="HW1498" s="141"/>
      <c r="HX1498" s="141"/>
      <c r="HY1498" s="141"/>
      <c r="HZ1498" s="141"/>
      <c r="IA1498" s="141"/>
      <c r="IB1498" s="141"/>
      <c r="IC1498" s="141"/>
    </row>
    <row r="1499" s="138" customFormat="1" ht="15.75" customHeight="1" spans="3:237">
      <c r="C1499" s="103"/>
      <c r="D1499" s="103"/>
      <c r="F1499" s="142"/>
      <c r="HV1499" s="141"/>
      <c r="HW1499" s="141"/>
      <c r="HX1499" s="141"/>
      <c r="HY1499" s="141"/>
      <c r="HZ1499" s="141"/>
      <c r="IA1499" s="141"/>
      <c r="IB1499" s="141"/>
      <c r="IC1499" s="141"/>
    </row>
    <row r="1500" s="138" customFormat="1" ht="15.75" customHeight="1" spans="3:237">
      <c r="C1500" s="103"/>
      <c r="D1500" s="103"/>
      <c r="F1500" s="142"/>
      <c r="HV1500" s="141"/>
      <c r="HW1500" s="141"/>
      <c r="HX1500" s="141"/>
      <c r="HY1500" s="141"/>
      <c r="HZ1500" s="141"/>
      <c r="IA1500" s="141"/>
      <c r="IB1500" s="141"/>
      <c r="IC1500" s="141"/>
    </row>
    <row r="1501" s="138" customFormat="1" ht="15.75" customHeight="1" spans="3:237">
      <c r="C1501" s="103"/>
      <c r="D1501" s="103"/>
      <c r="F1501" s="142"/>
      <c r="HV1501" s="141"/>
      <c r="HW1501" s="141"/>
      <c r="HX1501" s="141"/>
      <c r="HY1501" s="141"/>
      <c r="HZ1501" s="141"/>
      <c r="IA1501" s="141"/>
      <c r="IB1501" s="141"/>
      <c r="IC1501" s="141"/>
    </row>
    <row r="1502" s="138" customFormat="1" ht="15.75" customHeight="1" spans="3:237">
      <c r="C1502" s="103"/>
      <c r="D1502" s="103"/>
      <c r="F1502" s="142"/>
      <c r="HV1502" s="141"/>
      <c r="HW1502" s="141"/>
      <c r="HX1502" s="141"/>
      <c r="HY1502" s="141"/>
      <c r="HZ1502" s="141"/>
      <c r="IA1502" s="141"/>
      <c r="IB1502" s="141"/>
      <c r="IC1502" s="141"/>
    </row>
    <row r="1503" s="138" customFormat="1" ht="15.75" customHeight="1" spans="3:237">
      <c r="C1503" s="103"/>
      <c r="D1503" s="103"/>
      <c r="F1503" s="142"/>
      <c r="HV1503" s="141"/>
      <c r="HW1503" s="141"/>
      <c r="HX1503" s="141"/>
      <c r="HY1503" s="141"/>
      <c r="HZ1503" s="141"/>
      <c r="IA1503" s="141"/>
      <c r="IB1503" s="141"/>
      <c r="IC1503" s="141"/>
    </row>
    <row r="1504" s="138" customFormat="1" ht="15.75" customHeight="1" spans="3:237">
      <c r="C1504" s="103"/>
      <c r="D1504" s="103"/>
      <c r="F1504" s="142"/>
      <c r="HV1504" s="141"/>
      <c r="HW1504" s="141"/>
      <c r="HX1504" s="141"/>
      <c r="HY1504" s="141"/>
      <c r="HZ1504" s="141"/>
      <c r="IA1504" s="141"/>
      <c r="IB1504" s="141"/>
      <c r="IC1504" s="141"/>
    </row>
    <row r="1505" s="138" customFormat="1" ht="15.75" customHeight="1" spans="3:237">
      <c r="C1505" s="103"/>
      <c r="D1505" s="103"/>
      <c r="F1505" s="142"/>
      <c r="HV1505" s="141"/>
      <c r="HW1505" s="141"/>
      <c r="HX1505" s="141"/>
      <c r="HY1505" s="141"/>
      <c r="HZ1505" s="141"/>
      <c r="IA1505" s="141"/>
      <c r="IB1505" s="141"/>
      <c r="IC1505" s="141"/>
    </row>
    <row r="1506" s="138" customFormat="1" ht="15.75" customHeight="1" spans="3:237">
      <c r="C1506" s="103"/>
      <c r="D1506" s="103"/>
      <c r="F1506" s="142"/>
      <c r="HV1506" s="141"/>
      <c r="HW1506" s="141"/>
      <c r="HX1506" s="141"/>
      <c r="HY1506" s="141"/>
      <c r="HZ1506" s="141"/>
      <c r="IA1506" s="141"/>
      <c r="IB1506" s="141"/>
      <c r="IC1506" s="141"/>
    </row>
    <row r="1507" s="138" customFormat="1" ht="15.75" customHeight="1" spans="3:237">
      <c r="C1507" s="103"/>
      <c r="D1507" s="103"/>
      <c r="F1507" s="142"/>
      <c r="HV1507" s="141"/>
      <c r="HW1507" s="141"/>
      <c r="HX1507" s="141"/>
      <c r="HY1507" s="141"/>
      <c r="HZ1507" s="141"/>
      <c r="IA1507" s="141"/>
      <c r="IB1507" s="141"/>
      <c r="IC1507" s="141"/>
    </row>
    <row r="1508" s="138" customFormat="1" ht="15.75" customHeight="1" spans="3:237">
      <c r="C1508" s="103"/>
      <c r="D1508" s="103"/>
      <c r="F1508" s="142"/>
      <c r="HV1508" s="141"/>
      <c r="HW1508" s="141"/>
      <c r="HX1508" s="141"/>
      <c r="HY1508" s="141"/>
      <c r="HZ1508" s="141"/>
      <c r="IA1508" s="141"/>
      <c r="IB1508" s="141"/>
      <c r="IC1508" s="141"/>
    </row>
    <row r="1509" s="138" customFormat="1" ht="15.75" customHeight="1" spans="3:237">
      <c r="C1509" s="103"/>
      <c r="D1509" s="103"/>
      <c r="F1509" s="142"/>
      <c r="HV1509" s="141"/>
      <c r="HW1509" s="141"/>
      <c r="HX1509" s="141"/>
      <c r="HY1509" s="141"/>
      <c r="HZ1509" s="141"/>
      <c r="IA1509" s="141"/>
      <c r="IB1509" s="141"/>
      <c r="IC1509" s="141"/>
    </row>
    <row r="1510" s="138" customFormat="1" ht="15.75" customHeight="1" spans="3:237">
      <c r="C1510" s="103"/>
      <c r="D1510" s="103"/>
      <c r="F1510" s="142"/>
      <c r="HV1510" s="141"/>
      <c r="HW1510" s="141"/>
      <c r="HX1510" s="141"/>
      <c r="HY1510" s="141"/>
      <c r="HZ1510" s="141"/>
      <c r="IA1510" s="141"/>
      <c r="IB1510" s="141"/>
      <c r="IC1510" s="141"/>
    </row>
    <row r="1511" s="138" customFormat="1" ht="15.75" customHeight="1" spans="3:237">
      <c r="C1511" s="103"/>
      <c r="D1511" s="103"/>
      <c r="F1511" s="142"/>
      <c r="HV1511" s="141"/>
      <c r="HW1511" s="141"/>
      <c r="HX1511" s="141"/>
      <c r="HY1511" s="141"/>
      <c r="HZ1511" s="141"/>
      <c r="IA1511" s="141"/>
      <c r="IB1511" s="141"/>
      <c r="IC1511" s="141"/>
    </row>
    <row r="1512" s="138" customFormat="1" ht="15.75" customHeight="1" spans="3:237">
      <c r="C1512" s="103"/>
      <c r="D1512" s="103"/>
      <c r="F1512" s="142"/>
      <c r="HV1512" s="141"/>
      <c r="HW1512" s="141"/>
      <c r="HX1512" s="141"/>
      <c r="HY1512" s="141"/>
      <c r="HZ1512" s="141"/>
      <c r="IA1512" s="141"/>
      <c r="IB1512" s="141"/>
      <c r="IC1512" s="141"/>
    </row>
    <row r="1513" s="138" customFormat="1" ht="15.75" customHeight="1" spans="3:237">
      <c r="C1513" s="103"/>
      <c r="D1513" s="103"/>
      <c r="F1513" s="142"/>
      <c r="HV1513" s="141"/>
      <c r="HW1513" s="141"/>
      <c r="HX1513" s="141"/>
      <c r="HY1513" s="141"/>
      <c r="HZ1513" s="141"/>
      <c r="IA1513" s="141"/>
      <c r="IB1513" s="141"/>
      <c r="IC1513" s="141"/>
    </row>
    <row r="1514" s="138" customFormat="1" ht="15.75" customHeight="1" spans="3:237">
      <c r="C1514" s="103"/>
      <c r="D1514" s="103"/>
      <c r="F1514" s="142"/>
      <c r="HV1514" s="141"/>
      <c r="HW1514" s="141"/>
      <c r="HX1514" s="141"/>
      <c r="HY1514" s="141"/>
      <c r="HZ1514" s="141"/>
      <c r="IA1514" s="141"/>
      <c r="IB1514" s="141"/>
      <c r="IC1514" s="141"/>
    </row>
    <row r="1515" s="138" customFormat="1" ht="15.75" customHeight="1" spans="3:237">
      <c r="C1515" s="103"/>
      <c r="D1515" s="103"/>
      <c r="F1515" s="142"/>
      <c r="HV1515" s="141"/>
      <c r="HW1515" s="141"/>
      <c r="HX1515" s="141"/>
      <c r="HY1515" s="141"/>
      <c r="HZ1515" s="141"/>
      <c r="IA1515" s="141"/>
      <c r="IB1515" s="141"/>
      <c r="IC1515" s="141"/>
    </row>
    <row r="1516" s="138" customFormat="1" ht="15.75" customHeight="1" spans="3:237">
      <c r="C1516" s="103"/>
      <c r="D1516" s="103"/>
      <c r="F1516" s="142"/>
      <c r="HV1516" s="141"/>
      <c r="HW1516" s="141"/>
      <c r="HX1516" s="141"/>
      <c r="HY1516" s="141"/>
      <c r="HZ1516" s="141"/>
      <c r="IA1516" s="141"/>
      <c r="IB1516" s="141"/>
      <c r="IC1516" s="141"/>
    </row>
    <row r="1517" s="138" customFormat="1" ht="15.75" customHeight="1" spans="3:237">
      <c r="C1517" s="103"/>
      <c r="D1517" s="103"/>
      <c r="F1517" s="142"/>
      <c r="HV1517" s="141"/>
      <c r="HW1517" s="141"/>
      <c r="HX1517" s="141"/>
      <c r="HY1517" s="141"/>
      <c r="HZ1517" s="141"/>
      <c r="IA1517" s="141"/>
      <c r="IB1517" s="141"/>
      <c r="IC1517" s="141"/>
    </row>
    <row r="1518" s="138" customFormat="1" ht="15.75" customHeight="1" spans="3:237">
      <c r="C1518" s="103"/>
      <c r="D1518" s="103"/>
      <c r="F1518" s="142"/>
      <c r="HV1518" s="141"/>
      <c r="HW1518" s="141"/>
      <c r="HX1518" s="141"/>
      <c r="HY1518" s="141"/>
      <c r="HZ1518" s="141"/>
      <c r="IA1518" s="141"/>
      <c r="IB1518" s="141"/>
      <c r="IC1518" s="141"/>
    </row>
    <row r="1519" s="138" customFormat="1" ht="15.75" customHeight="1" spans="3:237">
      <c r="C1519" s="103"/>
      <c r="D1519" s="103"/>
      <c r="F1519" s="142"/>
      <c r="HV1519" s="141"/>
      <c r="HW1519" s="141"/>
      <c r="HX1519" s="141"/>
      <c r="HY1519" s="141"/>
      <c r="HZ1519" s="141"/>
      <c r="IA1519" s="141"/>
      <c r="IB1519" s="141"/>
      <c r="IC1519" s="141"/>
    </row>
    <row r="1520" s="138" customFormat="1" ht="15.75" customHeight="1" spans="3:237">
      <c r="C1520" s="103"/>
      <c r="D1520" s="103"/>
      <c r="F1520" s="142"/>
      <c r="HV1520" s="141"/>
      <c r="HW1520" s="141"/>
      <c r="HX1520" s="141"/>
      <c r="HY1520" s="141"/>
      <c r="HZ1520" s="141"/>
      <c r="IA1520" s="141"/>
      <c r="IB1520" s="141"/>
      <c r="IC1520" s="141"/>
    </row>
    <row r="1521" s="138" customFormat="1" ht="15.75" customHeight="1" spans="3:237">
      <c r="C1521" s="103"/>
      <c r="D1521" s="103"/>
      <c r="F1521" s="142"/>
      <c r="HV1521" s="141"/>
      <c r="HW1521" s="141"/>
      <c r="HX1521" s="141"/>
      <c r="HY1521" s="141"/>
      <c r="HZ1521" s="141"/>
      <c r="IA1521" s="141"/>
      <c r="IB1521" s="141"/>
      <c r="IC1521" s="141"/>
    </row>
    <row r="1522" s="138" customFormat="1" ht="15.75" customHeight="1" spans="3:237">
      <c r="C1522" s="103"/>
      <c r="D1522" s="103"/>
      <c r="F1522" s="142"/>
      <c r="HV1522" s="141"/>
      <c r="HW1522" s="141"/>
      <c r="HX1522" s="141"/>
      <c r="HY1522" s="141"/>
      <c r="HZ1522" s="141"/>
      <c r="IA1522" s="141"/>
      <c r="IB1522" s="141"/>
      <c r="IC1522" s="141"/>
    </row>
    <row r="1523" s="138" customFormat="1" ht="15.75" customHeight="1" spans="3:237">
      <c r="C1523" s="103"/>
      <c r="D1523" s="103"/>
      <c r="F1523" s="142"/>
      <c r="HV1523" s="141"/>
      <c r="HW1523" s="141"/>
      <c r="HX1523" s="141"/>
      <c r="HY1523" s="141"/>
      <c r="HZ1523" s="141"/>
      <c r="IA1523" s="141"/>
      <c r="IB1523" s="141"/>
      <c r="IC1523" s="141"/>
    </row>
    <row r="1524" s="138" customFormat="1" ht="15.75" customHeight="1" spans="3:237">
      <c r="C1524" s="103"/>
      <c r="D1524" s="103"/>
      <c r="F1524" s="142"/>
      <c r="HV1524" s="141"/>
      <c r="HW1524" s="141"/>
      <c r="HX1524" s="141"/>
      <c r="HY1524" s="141"/>
      <c r="HZ1524" s="141"/>
      <c r="IA1524" s="141"/>
      <c r="IB1524" s="141"/>
      <c r="IC1524" s="141"/>
    </row>
    <row r="1525" s="138" customFormat="1" ht="15.75" customHeight="1" spans="3:237">
      <c r="C1525" s="103"/>
      <c r="D1525" s="103"/>
      <c r="F1525" s="142"/>
      <c r="HV1525" s="141"/>
      <c r="HW1525" s="141"/>
      <c r="HX1525" s="141"/>
      <c r="HY1525" s="141"/>
      <c r="HZ1525" s="141"/>
      <c r="IA1525" s="141"/>
      <c r="IB1525" s="141"/>
      <c r="IC1525" s="141"/>
    </row>
    <row r="1526" s="138" customFormat="1" ht="15.75" customHeight="1" spans="3:237">
      <c r="C1526" s="103"/>
      <c r="D1526" s="103"/>
      <c r="F1526" s="142"/>
      <c r="HV1526" s="141"/>
      <c r="HW1526" s="141"/>
      <c r="HX1526" s="141"/>
      <c r="HY1526" s="141"/>
      <c r="HZ1526" s="141"/>
      <c r="IA1526" s="141"/>
      <c r="IB1526" s="141"/>
      <c r="IC1526" s="141"/>
    </row>
    <row r="1527" s="138" customFormat="1" ht="15.75" customHeight="1" spans="3:237">
      <c r="C1527" s="103"/>
      <c r="D1527" s="103"/>
      <c r="F1527" s="142"/>
      <c r="HV1527" s="141"/>
      <c r="HW1527" s="141"/>
      <c r="HX1527" s="141"/>
      <c r="HY1527" s="141"/>
      <c r="HZ1527" s="141"/>
      <c r="IA1527" s="141"/>
      <c r="IB1527" s="141"/>
      <c r="IC1527" s="141"/>
    </row>
    <row r="1528" s="138" customFormat="1" ht="15.75" customHeight="1" spans="3:237">
      <c r="C1528" s="103"/>
      <c r="D1528" s="103"/>
      <c r="F1528" s="142"/>
      <c r="HV1528" s="141"/>
      <c r="HW1528" s="141"/>
      <c r="HX1528" s="141"/>
      <c r="HY1528" s="141"/>
      <c r="HZ1528" s="141"/>
      <c r="IA1528" s="141"/>
      <c r="IB1528" s="141"/>
      <c r="IC1528" s="141"/>
    </row>
    <row r="1529" s="138" customFormat="1" ht="15.75" customHeight="1" spans="3:237">
      <c r="C1529" s="103"/>
      <c r="D1529" s="103"/>
      <c r="F1529" s="142"/>
      <c r="HV1529" s="141"/>
      <c r="HW1529" s="141"/>
      <c r="HX1529" s="141"/>
      <c r="HY1529" s="141"/>
      <c r="HZ1529" s="141"/>
      <c r="IA1529" s="141"/>
      <c r="IB1529" s="141"/>
      <c r="IC1529" s="141"/>
    </row>
    <row r="1530" s="138" customFormat="1" ht="15.75" customHeight="1" spans="3:237">
      <c r="C1530" s="103"/>
      <c r="D1530" s="103"/>
      <c r="F1530" s="142"/>
      <c r="HV1530" s="141"/>
      <c r="HW1530" s="141"/>
      <c r="HX1530" s="141"/>
      <c r="HY1530" s="141"/>
      <c r="HZ1530" s="141"/>
      <c r="IA1530" s="141"/>
      <c r="IB1530" s="141"/>
      <c r="IC1530" s="141"/>
    </row>
    <row r="1531" s="138" customFormat="1" ht="15.75" customHeight="1" spans="3:237">
      <c r="C1531" s="103"/>
      <c r="D1531" s="103"/>
      <c r="F1531" s="142"/>
      <c r="HV1531" s="141"/>
      <c r="HW1531" s="141"/>
      <c r="HX1531" s="141"/>
      <c r="HY1531" s="141"/>
      <c r="HZ1531" s="141"/>
      <c r="IA1531" s="141"/>
      <c r="IB1531" s="141"/>
      <c r="IC1531" s="141"/>
    </row>
    <row r="1532" s="138" customFormat="1" ht="15.75" customHeight="1" spans="3:237">
      <c r="C1532" s="103"/>
      <c r="D1532" s="103"/>
      <c r="F1532" s="142"/>
      <c r="HV1532" s="141"/>
      <c r="HW1532" s="141"/>
      <c r="HX1532" s="141"/>
      <c r="HY1532" s="141"/>
      <c r="HZ1532" s="141"/>
      <c r="IA1532" s="141"/>
      <c r="IB1532" s="141"/>
      <c r="IC1532" s="141"/>
    </row>
    <row r="1533" s="138" customFormat="1" ht="15.75" customHeight="1" spans="3:237">
      <c r="C1533" s="103"/>
      <c r="D1533" s="103"/>
      <c r="F1533" s="142"/>
      <c r="HV1533" s="141"/>
      <c r="HW1533" s="141"/>
      <c r="HX1533" s="141"/>
      <c r="HY1533" s="141"/>
      <c r="HZ1533" s="141"/>
      <c r="IA1533" s="141"/>
      <c r="IB1533" s="141"/>
      <c r="IC1533" s="141"/>
    </row>
    <row r="1534" s="138" customFormat="1" ht="15.75" customHeight="1" spans="3:237">
      <c r="C1534" s="103"/>
      <c r="D1534" s="103"/>
      <c r="F1534" s="142"/>
      <c r="HV1534" s="141"/>
      <c r="HW1534" s="141"/>
      <c r="HX1534" s="141"/>
      <c r="HY1534" s="141"/>
      <c r="HZ1534" s="141"/>
      <c r="IA1534" s="141"/>
      <c r="IB1534" s="141"/>
      <c r="IC1534" s="141"/>
    </row>
    <row r="1535" s="138" customFormat="1" ht="15.75" customHeight="1" spans="3:237">
      <c r="C1535" s="103"/>
      <c r="D1535" s="103"/>
      <c r="F1535" s="142"/>
      <c r="HV1535" s="141"/>
      <c r="HW1535" s="141"/>
      <c r="HX1535" s="141"/>
      <c r="HY1535" s="141"/>
      <c r="HZ1535" s="141"/>
      <c r="IA1535" s="141"/>
      <c r="IB1535" s="141"/>
      <c r="IC1535" s="141"/>
    </row>
    <row r="1536" s="138" customFormat="1" ht="15.75" customHeight="1" spans="3:237">
      <c r="C1536" s="103"/>
      <c r="D1536" s="103"/>
      <c r="F1536" s="142"/>
      <c r="HV1536" s="141"/>
      <c r="HW1536" s="141"/>
      <c r="HX1536" s="141"/>
      <c r="HY1536" s="141"/>
      <c r="HZ1536" s="141"/>
      <c r="IA1536" s="141"/>
      <c r="IB1536" s="141"/>
      <c r="IC1536" s="141"/>
    </row>
    <row r="1537" s="138" customFormat="1" ht="15.75" customHeight="1" spans="3:237">
      <c r="C1537" s="103"/>
      <c r="D1537" s="103"/>
      <c r="F1537" s="142"/>
      <c r="HV1537" s="141"/>
      <c r="HW1537" s="141"/>
      <c r="HX1537" s="141"/>
      <c r="HY1537" s="141"/>
      <c r="HZ1537" s="141"/>
      <c r="IA1537" s="141"/>
      <c r="IB1537" s="141"/>
      <c r="IC1537" s="141"/>
    </row>
    <row r="1538" s="138" customFormat="1" ht="15.75" customHeight="1" spans="3:237">
      <c r="C1538" s="103"/>
      <c r="D1538" s="103"/>
      <c r="F1538" s="142"/>
      <c r="HV1538" s="141"/>
      <c r="HW1538" s="141"/>
      <c r="HX1538" s="141"/>
      <c r="HY1538" s="141"/>
      <c r="HZ1538" s="141"/>
      <c r="IA1538" s="141"/>
      <c r="IB1538" s="141"/>
      <c r="IC1538" s="141"/>
    </row>
    <row r="1539" s="138" customFormat="1" ht="15.75" customHeight="1" spans="3:237">
      <c r="C1539" s="103"/>
      <c r="D1539" s="103"/>
      <c r="F1539" s="142"/>
      <c r="HV1539" s="141"/>
      <c r="HW1539" s="141"/>
      <c r="HX1539" s="141"/>
      <c r="HY1539" s="141"/>
      <c r="HZ1539" s="141"/>
      <c r="IA1539" s="141"/>
      <c r="IB1539" s="141"/>
      <c r="IC1539" s="141"/>
    </row>
    <row r="1540" s="138" customFormat="1" ht="15.75" customHeight="1" spans="3:237">
      <c r="C1540" s="103"/>
      <c r="D1540" s="103"/>
      <c r="F1540" s="142"/>
      <c r="HV1540" s="141"/>
      <c r="HW1540" s="141"/>
      <c r="HX1540" s="141"/>
      <c r="HY1540" s="141"/>
      <c r="HZ1540" s="141"/>
      <c r="IA1540" s="141"/>
      <c r="IB1540" s="141"/>
      <c r="IC1540" s="141"/>
    </row>
    <row r="1541" s="138" customFormat="1" ht="15.75" customHeight="1" spans="3:237">
      <c r="C1541" s="103"/>
      <c r="D1541" s="103"/>
      <c r="F1541" s="142"/>
      <c r="HV1541" s="141"/>
      <c r="HW1541" s="141"/>
      <c r="HX1541" s="141"/>
      <c r="HY1541" s="141"/>
      <c r="HZ1541" s="141"/>
      <c r="IA1541" s="141"/>
      <c r="IB1541" s="141"/>
      <c r="IC1541" s="141"/>
    </row>
    <row r="1542" s="138" customFormat="1" ht="15.75" customHeight="1" spans="3:237">
      <c r="C1542" s="103"/>
      <c r="D1542" s="103"/>
      <c r="F1542" s="142"/>
      <c r="HV1542" s="141"/>
      <c r="HW1542" s="141"/>
      <c r="HX1542" s="141"/>
      <c r="HY1542" s="141"/>
      <c r="HZ1542" s="141"/>
      <c r="IA1542" s="141"/>
      <c r="IB1542" s="141"/>
      <c r="IC1542" s="141"/>
    </row>
    <row r="1543" s="138" customFormat="1" ht="15.75" customHeight="1" spans="3:237">
      <c r="C1543" s="103"/>
      <c r="D1543" s="103"/>
      <c r="F1543" s="142"/>
      <c r="HV1543" s="141"/>
      <c r="HW1543" s="141"/>
      <c r="HX1543" s="141"/>
      <c r="HY1543" s="141"/>
      <c r="HZ1543" s="141"/>
      <c r="IA1543" s="141"/>
      <c r="IB1543" s="141"/>
      <c r="IC1543" s="141"/>
    </row>
    <row r="1544" s="138" customFormat="1" ht="15.75" customHeight="1" spans="3:237">
      <c r="C1544" s="103"/>
      <c r="D1544" s="103"/>
      <c r="F1544" s="142"/>
      <c r="HV1544" s="141"/>
      <c r="HW1544" s="141"/>
      <c r="HX1544" s="141"/>
      <c r="HY1544" s="141"/>
      <c r="HZ1544" s="141"/>
      <c r="IA1544" s="141"/>
      <c r="IB1544" s="141"/>
      <c r="IC1544" s="141"/>
    </row>
    <row r="1545" s="138" customFormat="1" ht="15.75" customHeight="1" spans="3:237">
      <c r="C1545" s="103"/>
      <c r="D1545" s="103"/>
      <c r="F1545" s="142"/>
      <c r="HV1545" s="141"/>
      <c r="HW1545" s="141"/>
      <c r="HX1545" s="141"/>
      <c r="HY1545" s="141"/>
      <c r="HZ1545" s="141"/>
      <c r="IA1545" s="141"/>
      <c r="IB1545" s="141"/>
      <c r="IC1545" s="141"/>
    </row>
    <row r="1546" s="138" customFormat="1" ht="15.75" customHeight="1" spans="3:237">
      <c r="C1546" s="103"/>
      <c r="D1546" s="103"/>
      <c r="F1546" s="142"/>
      <c r="HV1546" s="141"/>
      <c r="HW1546" s="141"/>
      <c r="HX1546" s="141"/>
      <c r="HY1546" s="141"/>
      <c r="HZ1546" s="141"/>
      <c r="IA1546" s="141"/>
      <c r="IB1546" s="141"/>
      <c r="IC1546" s="141"/>
    </row>
    <row r="1547" s="138" customFormat="1" ht="15.75" customHeight="1" spans="3:237">
      <c r="C1547" s="103"/>
      <c r="D1547" s="103"/>
      <c r="F1547" s="142"/>
      <c r="HV1547" s="141"/>
      <c r="HW1547" s="141"/>
      <c r="HX1547" s="141"/>
      <c r="HY1547" s="141"/>
      <c r="HZ1547" s="141"/>
      <c r="IA1547" s="141"/>
      <c r="IB1547" s="141"/>
      <c r="IC1547" s="141"/>
    </row>
    <row r="1548" s="138" customFormat="1" ht="15.75" customHeight="1" spans="3:237">
      <c r="C1548" s="103"/>
      <c r="D1548" s="103"/>
      <c r="F1548" s="142"/>
      <c r="HV1548" s="141"/>
      <c r="HW1548" s="141"/>
      <c r="HX1548" s="141"/>
      <c r="HY1548" s="141"/>
      <c r="HZ1548" s="141"/>
      <c r="IA1548" s="141"/>
      <c r="IB1548" s="141"/>
      <c r="IC1548" s="141"/>
    </row>
    <row r="1549" s="138" customFormat="1" ht="15.75" customHeight="1" spans="3:237">
      <c r="C1549" s="103"/>
      <c r="D1549" s="103"/>
      <c r="F1549" s="142"/>
      <c r="HV1549" s="141"/>
      <c r="HW1549" s="141"/>
      <c r="HX1549" s="141"/>
      <c r="HY1549" s="141"/>
      <c r="HZ1549" s="141"/>
      <c r="IA1549" s="141"/>
      <c r="IB1549" s="141"/>
      <c r="IC1549" s="141"/>
    </row>
    <row r="1550" s="138" customFormat="1" ht="15.75" customHeight="1" spans="3:237">
      <c r="C1550" s="103"/>
      <c r="D1550" s="103"/>
      <c r="F1550" s="142"/>
      <c r="HV1550" s="141"/>
      <c r="HW1550" s="141"/>
      <c r="HX1550" s="141"/>
      <c r="HY1550" s="141"/>
      <c r="HZ1550" s="141"/>
      <c r="IA1550" s="141"/>
      <c r="IB1550" s="141"/>
      <c r="IC1550" s="141"/>
    </row>
    <row r="1551" s="138" customFormat="1" ht="15.75" customHeight="1" spans="3:237">
      <c r="C1551" s="103"/>
      <c r="D1551" s="103"/>
      <c r="F1551" s="142"/>
      <c r="HV1551" s="141"/>
      <c r="HW1551" s="141"/>
      <c r="HX1551" s="141"/>
      <c r="HY1551" s="141"/>
      <c r="HZ1551" s="141"/>
      <c r="IA1551" s="141"/>
      <c r="IB1551" s="141"/>
      <c r="IC1551" s="141"/>
    </row>
    <row r="1552" s="138" customFormat="1" ht="15.75" customHeight="1" spans="3:237">
      <c r="C1552" s="103"/>
      <c r="D1552" s="103"/>
      <c r="F1552" s="142"/>
      <c r="HV1552" s="141"/>
      <c r="HW1552" s="141"/>
      <c r="HX1552" s="141"/>
      <c r="HY1552" s="141"/>
      <c r="HZ1552" s="141"/>
      <c r="IA1552" s="141"/>
      <c r="IB1552" s="141"/>
      <c r="IC1552" s="141"/>
    </row>
    <row r="1553" s="138" customFormat="1" ht="15.75" customHeight="1" spans="3:237">
      <c r="C1553" s="103"/>
      <c r="D1553" s="103"/>
      <c r="F1553" s="142"/>
      <c r="HV1553" s="141"/>
      <c r="HW1553" s="141"/>
      <c r="HX1553" s="141"/>
      <c r="HY1553" s="141"/>
      <c r="HZ1553" s="141"/>
      <c r="IA1553" s="141"/>
      <c r="IB1553" s="141"/>
      <c r="IC1553" s="141"/>
    </row>
    <row r="1554" s="138" customFormat="1" ht="15.75" customHeight="1" spans="3:237">
      <c r="C1554" s="103"/>
      <c r="D1554" s="103"/>
      <c r="F1554" s="142"/>
      <c r="HV1554" s="141"/>
      <c r="HW1554" s="141"/>
      <c r="HX1554" s="141"/>
      <c r="HY1554" s="141"/>
      <c r="HZ1554" s="141"/>
      <c r="IA1554" s="141"/>
      <c r="IB1554" s="141"/>
      <c r="IC1554" s="141"/>
    </row>
    <row r="1555" s="138" customFormat="1" ht="15.75" customHeight="1" spans="3:237">
      <c r="C1555" s="103"/>
      <c r="D1555" s="103"/>
      <c r="F1555" s="142"/>
      <c r="HV1555" s="141"/>
      <c r="HW1555" s="141"/>
      <c r="HX1555" s="141"/>
      <c r="HY1555" s="141"/>
      <c r="HZ1555" s="141"/>
      <c r="IA1555" s="141"/>
      <c r="IB1555" s="141"/>
      <c r="IC1555" s="141"/>
    </row>
    <row r="1556" s="138" customFormat="1" ht="15.75" customHeight="1" spans="3:237">
      <c r="C1556" s="103"/>
      <c r="D1556" s="103"/>
      <c r="F1556" s="142"/>
      <c r="HV1556" s="141"/>
      <c r="HW1556" s="141"/>
      <c r="HX1556" s="141"/>
      <c r="HY1556" s="141"/>
      <c r="HZ1556" s="141"/>
      <c r="IA1556" s="141"/>
      <c r="IB1556" s="141"/>
      <c r="IC1556" s="141"/>
    </row>
    <row r="1557" s="138" customFormat="1" ht="15.75" customHeight="1" spans="3:237">
      <c r="C1557" s="103"/>
      <c r="D1557" s="103"/>
      <c r="F1557" s="142"/>
      <c r="HV1557" s="141"/>
      <c r="HW1557" s="141"/>
      <c r="HX1557" s="141"/>
      <c r="HY1557" s="141"/>
      <c r="HZ1557" s="141"/>
      <c r="IA1557" s="141"/>
      <c r="IB1557" s="141"/>
      <c r="IC1557" s="141"/>
    </row>
    <row r="1558" s="138" customFormat="1" ht="15.75" customHeight="1" spans="3:237">
      <c r="C1558" s="103"/>
      <c r="D1558" s="103"/>
      <c r="F1558" s="142"/>
      <c r="HV1558" s="141"/>
      <c r="HW1558" s="141"/>
      <c r="HX1558" s="141"/>
      <c r="HY1558" s="141"/>
      <c r="HZ1558" s="141"/>
      <c r="IA1558" s="141"/>
      <c r="IB1558" s="141"/>
      <c r="IC1558" s="141"/>
    </row>
    <row r="1559" s="138" customFormat="1" ht="15.75" customHeight="1" spans="3:237">
      <c r="C1559" s="103"/>
      <c r="D1559" s="103"/>
      <c r="F1559" s="142"/>
      <c r="HV1559" s="141"/>
      <c r="HW1559" s="141"/>
      <c r="HX1559" s="141"/>
      <c r="HY1559" s="141"/>
      <c r="HZ1559" s="141"/>
      <c r="IA1559" s="141"/>
      <c r="IB1559" s="141"/>
      <c r="IC1559" s="141"/>
    </row>
    <row r="1560" s="138" customFormat="1" ht="15.75" customHeight="1" spans="3:237">
      <c r="C1560" s="103"/>
      <c r="D1560" s="103"/>
      <c r="F1560" s="142"/>
      <c r="HV1560" s="141"/>
      <c r="HW1560" s="141"/>
      <c r="HX1560" s="141"/>
      <c r="HY1560" s="141"/>
      <c r="HZ1560" s="141"/>
      <c r="IA1560" s="141"/>
      <c r="IB1560" s="141"/>
      <c r="IC1560" s="141"/>
    </row>
    <row r="1561" s="138" customFormat="1" ht="15.75" customHeight="1" spans="3:237">
      <c r="C1561" s="103"/>
      <c r="D1561" s="103"/>
      <c r="F1561" s="142"/>
      <c r="HV1561" s="141"/>
      <c r="HW1561" s="141"/>
      <c r="HX1561" s="141"/>
      <c r="HY1561" s="141"/>
      <c r="HZ1561" s="141"/>
      <c r="IA1561" s="141"/>
      <c r="IB1561" s="141"/>
      <c r="IC1561" s="141"/>
    </row>
    <row r="1562" s="138" customFormat="1" ht="15.75" customHeight="1" spans="3:237">
      <c r="C1562" s="103"/>
      <c r="D1562" s="103"/>
      <c r="F1562" s="142"/>
      <c r="HV1562" s="141"/>
      <c r="HW1562" s="141"/>
      <c r="HX1562" s="141"/>
      <c r="HY1562" s="141"/>
      <c r="HZ1562" s="141"/>
      <c r="IA1562" s="141"/>
      <c r="IB1562" s="141"/>
      <c r="IC1562" s="141"/>
    </row>
    <row r="1563" s="138" customFormat="1" ht="15.75" customHeight="1" spans="3:237">
      <c r="C1563" s="103"/>
      <c r="D1563" s="103"/>
      <c r="F1563" s="142"/>
      <c r="HV1563" s="141"/>
      <c r="HW1563" s="141"/>
      <c r="HX1563" s="141"/>
      <c r="HY1563" s="141"/>
      <c r="HZ1563" s="141"/>
      <c r="IA1563" s="141"/>
      <c r="IB1563" s="141"/>
      <c r="IC1563" s="141"/>
    </row>
    <row r="1564" s="138" customFormat="1" ht="15.75" customHeight="1" spans="3:237">
      <c r="C1564" s="103"/>
      <c r="D1564" s="103"/>
      <c r="F1564" s="142"/>
      <c r="HV1564" s="141"/>
      <c r="HW1564" s="141"/>
      <c r="HX1564" s="141"/>
      <c r="HY1564" s="141"/>
      <c r="HZ1564" s="141"/>
      <c r="IA1564" s="141"/>
      <c r="IB1564" s="141"/>
      <c r="IC1564" s="141"/>
    </row>
    <row r="1565" s="138" customFormat="1" ht="15.75" customHeight="1" spans="3:237">
      <c r="C1565" s="103"/>
      <c r="D1565" s="103"/>
      <c r="F1565" s="142"/>
      <c r="HV1565" s="141"/>
      <c r="HW1565" s="141"/>
      <c r="HX1565" s="141"/>
      <c r="HY1565" s="141"/>
      <c r="HZ1565" s="141"/>
      <c r="IA1565" s="141"/>
      <c r="IB1565" s="141"/>
      <c r="IC1565" s="141"/>
    </row>
    <row r="1566" s="138" customFormat="1" ht="15.75" customHeight="1" spans="3:237">
      <c r="C1566" s="103"/>
      <c r="D1566" s="103"/>
      <c r="F1566" s="142"/>
      <c r="HV1566" s="141"/>
      <c r="HW1566" s="141"/>
      <c r="HX1566" s="141"/>
      <c r="HY1566" s="141"/>
      <c r="HZ1566" s="141"/>
      <c r="IA1566" s="141"/>
      <c r="IB1566" s="141"/>
      <c r="IC1566" s="141"/>
    </row>
    <row r="1567" s="138" customFormat="1" ht="15.75" customHeight="1" spans="3:237">
      <c r="C1567" s="103"/>
      <c r="D1567" s="103"/>
      <c r="F1567" s="142"/>
      <c r="HV1567" s="141"/>
      <c r="HW1567" s="141"/>
      <c r="HX1567" s="141"/>
      <c r="HY1567" s="141"/>
      <c r="HZ1567" s="141"/>
      <c r="IA1567" s="141"/>
      <c r="IB1567" s="141"/>
      <c r="IC1567" s="141"/>
    </row>
    <row r="1568" s="138" customFormat="1" ht="15.75" customHeight="1" spans="3:237">
      <c r="C1568" s="103"/>
      <c r="D1568" s="103"/>
      <c r="F1568" s="142"/>
      <c r="HV1568" s="141"/>
      <c r="HW1568" s="141"/>
      <c r="HX1568" s="141"/>
      <c r="HY1568" s="141"/>
      <c r="HZ1568" s="141"/>
      <c r="IA1568" s="141"/>
      <c r="IB1568" s="141"/>
      <c r="IC1568" s="141"/>
    </row>
    <row r="1569" s="138" customFormat="1" ht="15.75" customHeight="1" spans="3:237">
      <c r="C1569" s="103"/>
      <c r="D1569" s="103"/>
      <c r="F1569" s="142"/>
      <c r="HV1569" s="141"/>
      <c r="HW1569" s="141"/>
      <c r="HX1569" s="141"/>
      <c r="HY1569" s="141"/>
      <c r="HZ1569" s="141"/>
      <c r="IA1569" s="141"/>
      <c r="IB1569" s="141"/>
      <c r="IC1569" s="141"/>
    </row>
    <row r="1570" s="138" customFormat="1" ht="15.75" customHeight="1" spans="3:237">
      <c r="C1570" s="103"/>
      <c r="D1570" s="103"/>
      <c r="F1570" s="142"/>
      <c r="HV1570" s="141"/>
      <c r="HW1570" s="141"/>
      <c r="HX1570" s="141"/>
      <c r="HY1570" s="141"/>
      <c r="HZ1570" s="141"/>
      <c r="IA1570" s="141"/>
      <c r="IB1570" s="141"/>
      <c r="IC1570" s="141"/>
    </row>
    <row r="1571" s="138" customFormat="1" ht="15.75" customHeight="1" spans="3:237">
      <c r="C1571" s="103"/>
      <c r="D1571" s="103"/>
      <c r="F1571" s="142"/>
      <c r="HV1571" s="141"/>
      <c r="HW1571" s="141"/>
      <c r="HX1571" s="141"/>
      <c r="HY1571" s="141"/>
      <c r="HZ1571" s="141"/>
      <c r="IA1571" s="141"/>
      <c r="IB1571" s="141"/>
      <c r="IC1571" s="141"/>
    </row>
    <row r="1572" s="138" customFormat="1" ht="15.75" customHeight="1" spans="3:237">
      <c r="C1572" s="103"/>
      <c r="D1572" s="103"/>
      <c r="F1572" s="142"/>
      <c r="HV1572" s="141"/>
      <c r="HW1572" s="141"/>
      <c r="HX1572" s="141"/>
      <c r="HY1572" s="141"/>
      <c r="HZ1572" s="141"/>
      <c r="IA1572" s="141"/>
      <c r="IB1572" s="141"/>
      <c r="IC1572" s="141"/>
    </row>
    <row r="1573" s="138" customFormat="1" ht="15.75" customHeight="1" spans="3:237">
      <c r="C1573" s="103"/>
      <c r="D1573" s="103"/>
      <c r="F1573" s="142"/>
      <c r="HV1573" s="141"/>
      <c r="HW1573" s="141"/>
      <c r="HX1573" s="141"/>
      <c r="HY1573" s="141"/>
      <c r="HZ1573" s="141"/>
      <c r="IA1573" s="141"/>
      <c r="IB1573" s="141"/>
      <c r="IC1573" s="141"/>
    </row>
    <row r="1574" s="138" customFormat="1" ht="15.75" customHeight="1" spans="3:237">
      <c r="C1574" s="103"/>
      <c r="D1574" s="103"/>
      <c r="F1574" s="142"/>
      <c r="HV1574" s="141"/>
      <c r="HW1574" s="141"/>
      <c r="HX1574" s="141"/>
      <c r="HY1574" s="141"/>
      <c r="HZ1574" s="141"/>
      <c r="IA1574" s="141"/>
      <c r="IB1574" s="141"/>
      <c r="IC1574" s="141"/>
    </row>
    <row r="1575" s="138" customFormat="1" ht="15.75" customHeight="1" spans="3:237">
      <c r="C1575" s="103"/>
      <c r="D1575" s="103"/>
      <c r="F1575" s="142"/>
      <c r="HV1575" s="141"/>
      <c r="HW1575" s="141"/>
      <c r="HX1575" s="141"/>
      <c r="HY1575" s="141"/>
      <c r="HZ1575" s="141"/>
      <c r="IA1575" s="141"/>
      <c r="IB1575" s="141"/>
      <c r="IC1575" s="141"/>
    </row>
    <row r="1576" s="138" customFormat="1" ht="15.75" customHeight="1" spans="3:237">
      <c r="C1576" s="103"/>
      <c r="D1576" s="103"/>
      <c r="F1576" s="142"/>
      <c r="HV1576" s="141"/>
      <c r="HW1576" s="141"/>
      <c r="HX1576" s="141"/>
      <c r="HY1576" s="141"/>
      <c r="HZ1576" s="141"/>
      <c r="IA1576" s="141"/>
      <c r="IB1576" s="141"/>
      <c r="IC1576" s="141"/>
    </row>
    <row r="1577" s="138" customFormat="1" ht="15.75" customHeight="1" spans="3:237">
      <c r="C1577" s="103"/>
      <c r="D1577" s="103"/>
      <c r="F1577" s="142"/>
      <c r="HV1577" s="141"/>
      <c r="HW1577" s="141"/>
      <c r="HX1577" s="141"/>
      <c r="HY1577" s="141"/>
      <c r="HZ1577" s="141"/>
      <c r="IA1577" s="141"/>
      <c r="IB1577" s="141"/>
      <c r="IC1577" s="141"/>
    </row>
    <row r="1578" s="138" customFormat="1" ht="15.75" customHeight="1" spans="3:237">
      <c r="C1578" s="103"/>
      <c r="D1578" s="103"/>
      <c r="F1578" s="142"/>
      <c r="HV1578" s="141"/>
      <c r="HW1578" s="141"/>
      <c r="HX1578" s="141"/>
      <c r="HY1578" s="141"/>
      <c r="HZ1578" s="141"/>
      <c r="IA1578" s="141"/>
      <c r="IB1578" s="141"/>
      <c r="IC1578" s="141"/>
    </row>
    <row r="1579" s="138" customFormat="1" ht="15.75" customHeight="1" spans="3:237">
      <c r="C1579" s="103"/>
      <c r="D1579" s="103"/>
      <c r="F1579" s="142"/>
      <c r="HV1579" s="141"/>
      <c r="HW1579" s="141"/>
      <c r="HX1579" s="141"/>
      <c r="HY1579" s="141"/>
      <c r="HZ1579" s="141"/>
      <c r="IA1579" s="141"/>
      <c r="IB1579" s="141"/>
      <c r="IC1579" s="141"/>
    </row>
    <row r="1580" s="138" customFormat="1" ht="15.75" customHeight="1" spans="3:237">
      <c r="C1580" s="103"/>
      <c r="D1580" s="103"/>
      <c r="F1580" s="142"/>
      <c r="HV1580" s="141"/>
      <c r="HW1580" s="141"/>
      <c r="HX1580" s="141"/>
      <c r="HY1580" s="141"/>
      <c r="HZ1580" s="141"/>
      <c r="IA1580" s="141"/>
      <c r="IB1580" s="141"/>
      <c r="IC1580" s="141"/>
    </row>
    <row r="1581" s="138" customFormat="1" ht="15.75" customHeight="1" spans="3:237">
      <c r="C1581" s="103"/>
      <c r="D1581" s="103"/>
      <c r="F1581" s="142"/>
      <c r="HV1581" s="141"/>
      <c r="HW1581" s="141"/>
      <c r="HX1581" s="141"/>
      <c r="HY1581" s="141"/>
      <c r="HZ1581" s="141"/>
      <c r="IA1581" s="141"/>
      <c r="IB1581" s="141"/>
      <c r="IC1581" s="141"/>
    </row>
    <row r="1582" s="138" customFormat="1" ht="15.75" customHeight="1" spans="3:237">
      <c r="C1582" s="103"/>
      <c r="D1582" s="103"/>
      <c r="F1582" s="142"/>
      <c r="HV1582" s="141"/>
      <c r="HW1582" s="141"/>
      <c r="HX1582" s="141"/>
      <c r="HY1582" s="141"/>
      <c r="HZ1582" s="141"/>
      <c r="IA1582" s="141"/>
      <c r="IB1582" s="141"/>
      <c r="IC1582" s="141"/>
    </row>
    <row r="1583" s="138" customFormat="1" ht="15.75" customHeight="1" spans="3:237">
      <c r="C1583" s="103"/>
      <c r="D1583" s="103"/>
      <c r="F1583" s="142"/>
      <c r="HV1583" s="141"/>
      <c r="HW1583" s="141"/>
      <c r="HX1583" s="141"/>
      <c r="HY1583" s="141"/>
      <c r="HZ1583" s="141"/>
      <c r="IA1583" s="141"/>
      <c r="IB1583" s="141"/>
      <c r="IC1583" s="141"/>
    </row>
    <row r="1584" s="138" customFormat="1" ht="15.75" customHeight="1" spans="3:237">
      <c r="C1584" s="103"/>
      <c r="D1584" s="103"/>
      <c r="F1584" s="142"/>
      <c r="HV1584" s="141"/>
      <c r="HW1584" s="141"/>
      <c r="HX1584" s="141"/>
      <c r="HY1584" s="141"/>
      <c r="HZ1584" s="141"/>
      <c r="IA1584" s="141"/>
      <c r="IB1584" s="141"/>
      <c r="IC1584" s="141"/>
    </row>
    <row r="1585" s="138" customFormat="1" ht="15.75" customHeight="1" spans="3:237">
      <c r="C1585" s="103"/>
      <c r="D1585" s="103"/>
      <c r="F1585" s="142"/>
      <c r="HV1585" s="141"/>
      <c r="HW1585" s="141"/>
      <c r="HX1585" s="141"/>
      <c r="HY1585" s="141"/>
      <c r="HZ1585" s="141"/>
      <c r="IA1585" s="141"/>
      <c r="IB1585" s="141"/>
      <c r="IC1585" s="141"/>
    </row>
    <row r="1586" s="138" customFormat="1" ht="15.75" customHeight="1" spans="3:237">
      <c r="C1586" s="103"/>
      <c r="D1586" s="103"/>
      <c r="F1586" s="142"/>
      <c r="HV1586" s="141"/>
      <c r="HW1586" s="141"/>
      <c r="HX1586" s="141"/>
      <c r="HY1586" s="141"/>
      <c r="HZ1586" s="141"/>
      <c r="IA1586" s="141"/>
      <c r="IB1586" s="141"/>
      <c r="IC1586" s="141"/>
    </row>
    <row r="1587" s="138" customFormat="1" ht="15.75" customHeight="1" spans="3:237">
      <c r="C1587" s="103"/>
      <c r="D1587" s="103"/>
      <c r="F1587" s="142"/>
      <c r="HV1587" s="141"/>
      <c r="HW1587" s="141"/>
      <c r="HX1587" s="141"/>
      <c r="HY1587" s="141"/>
      <c r="HZ1587" s="141"/>
      <c r="IA1587" s="141"/>
      <c r="IB1587" s="141"/>
      <c r="IC1587" s="141"/>
    </row>
    <row r="1588" s="138" customFormat="1" ht="15.75" customHeight="1" spans="3:237">
      <c r="C1588" s="103"/>
      <c r="D1588" s="103"/>
      <c r="F1588" s="142"/>
      <c r="HV1588" s="141"/>
      <c r="HW1588" s="141"/>
      <c r="HX1588" s="141"/>
      <c r="HY1588" s="141"/>
      <c r="HZ1588" s="141"/>
      <c r="IA1588" s="141"/>
      <c r="IB1588" s="141"/>
      <c r="IC1588" s="141"/>
    </row>
    <row r="1589" s="138" customFormat="1" ht="15.75" customHeight="1" spans="3:237">
      <c r="C1589" s="103"/>
      <c r="D1589" s="103"/>
      <c r="F1589" s="142"/>
      <c r="HV1589" s="141"/>
      <c r="HW1589" s="141"/>
      <c r="HX1589" s="141"/>
      <c r="HY1589" s="141"/>
      <c r="HZ1589" s="141"/>
      <c r="IA1589" s="141"/>
      <c r="IB1589" s="141"/>
      <c r="IC1589" s="141"/>
    </row>
    <row r="1590" s="138" customFormat="1" ht="15.75" customHeight="1" spans="3:237">
      <c r="C1590" s="103"/>
      <c r="D1590" s="103"/>
      <c r="F1590" s="142"/>
      <c r="HV1590" s="141"/>
      <c r="HW1590" s="141"/>
      <c r="HX1590" s="141"/>
      <c r="HY1590" s="141"/>
      <c r="HZ1590" s="141"/>
      <c r="IA1590" s="141"/>
      <c r="IB1590" s="141"/>
      <c r="IC1590" s="141"/>
    </row>
    <row r="1591" s="138" customFormat="1" ht="15.75" customHeight="1" spans="3:237">
      <c r="C1591" s="103"/>
      <c r="D1591" s="103"/>
      <c r="F1591" s="142"/>
      <c r="HV1591" s="141"/>
      <c r="HW1591" s="141"/>
      <c r="HX1591" s="141"/>
      <c r="HY1591" s="141"/>
      <c r="HZ1591" s="141"/>
      <c r="IA1591" s="141"/>
      <c r="IB1591" s="141"/>
      <c r="IC1591" s="141"/>
    </row>
    <row r="1592" s="138" customFormat="1" ht="15.75" customHeight="1" spans="3:237">
      <c r="C1592" s="103"/>
      <c r="D1592" s="103"/>
      <c r="F1592" s="142"/>
      <c r="HV1592" s="141"/>
      <c r="HW1592" s="141"/>
      <c r="HX1592" s="141"/>
      <c r="HY1592" s="141"/>
      <c r="HZ1592" s="141"/>
      <c r="IA1592" s="141"/>
      <c r="IB1592" s="141"/>
      <c r="IC1592" s="141"/>
    </row>
    <row r="1593" s="138" customFormat="1" ht="15.75" customHeight="1" spans="3:237">
      <c r="C1593" s="103"/>
      <c r="D1593" s="103"/>
      <c r="F1593" s="142"/>
      <c r="HV1593" s="141"/>
      <c r="HW1593" s="141"/>
      <c r="HX1593" s="141"/>
      <c r="HY1593" s="141"/>
      <c r="HZ1593" s="141"/>
      <c r="IA1593" s="141"/>
      <c r="IB1593" s="141"/>
      <c r="IC1593" s="141"/>
    </row>
    <row r="1594" s="138" customFormat="1" ht="15.75" customHeight="1" spans="3:237">
      <c r="C1594" s="103"/>
      <c r="D1594" s="103"/>
      <c r="F1594" s="142"/>
      <c r="HV1594" s="141"/>
      <c r="HW1594" s="141"/>
      <c r="HX1594" s="141"/>
      <c r="HY1594" s="141"/>
      <c r="HZ1594" s="141"/>
      <c r="IA1594" s="141"/>
      <c r="IB1594" s="141"/>
      <c r="IC1594" s="141"/>
    </row>
    <row r="1595" s="138" customFormat="1" ht="15.75" customHeight="1" spans="3:237">
      <c r="C1595" s="103"/>
      <c r="D1595" s="103"/>
      <c r="F1595" s="142"/>
      <c r="HV1595" s="141"/>
      <c r="HW1595" s="141"/>
      <c r="HX1595" s="141"/>
      <c r="HY1595" s="141"/>
      <c r="HZ1595" s="141"/>
      <c r="IA1595" s="141"/>
      <c r="IB1595" s="141"/>
      <c r="IC1595" s="141"/>
    </row>
    <row r="1596" s="138" customFormat="1" ht="15.75" customHeight="1" spans="3:237">
      <c r="C1596" s="103"/>
      <c r="D1596" s="103"/>
      <c r="F1596" s="142"/>
      <c r="HV1596" s="141"/>
      <c r="HW1596" s="141"/>
      <c r="HX1596" s="141"/>
      <c r="HY1596" s="141"/>
      <c r="HZ1596" s="141"/>
      <c r="IA1596" s="141"/>
      <c r="IB1596" s="141"/>
      <c r="IC1596" s="141"/>
    </row>
    <row r="1597" s="138" customFormat="1" ht="15.75" customHeight="1" spans="3:237">
      <c r="C1597" s="103"/>
      <c r="D1597" s="103"/>
      <c r="F1597" s="142"/>
      <c r="HV1597" s="141"/>
      <c r="HW1597" s="141"/>
      <c r="HX1597" s="141"/>
      <c r="HY1597" s="141"/>
      <c r="HZ1597" s="141"/>
      <c r="IA1597" s="141"/>
      <c r="IB1597" s="141"/>
      <c r="IC1597" s="141"/>
    </row>
    <row r="1598" s="138" customFormat="1" ht="15.75" customHeight="1" spans="3:237">
      <c r="C1598" s="103"/>
      <c r="D1598" s="103"/>
      <c r="F1598" s="142"/>
      <c r="HV1598" s="141"/>
      <c r="HW1598" s="141"/>
      <c r="HX1598" s="141"/>
      <c r="HY1598" s="141"/>
      <c r="HZ1598" s="141"/>
      <c r="IA1598" s="141"/>
      <c r="IB1598" s="141"/>
      <c r="IC1598" s="141"/>
    </row>
    <row r="1599" s="138" customFormat="1" ht="15.75" customHeight="1" spans="3:237">
      <c r="C1599" s="103"/>
      <c r="D1599" s="103"/>
      <c r="F1599" s="142"/>
      <c r="HV1599" s="141"/>
      <c r="HW1599" s="141"/>
      <c r="HX1599" s="141"/>
      <c r="HY1599" s="141"/>
      <c r="HZ1599" s="141"/>
      <c r="IA1599" s="141"/>
      <c r="IB1599" s="141"/>
      <c r="IC1599" s="141"/>
    </row>
    <row r="1600" s="138" customFormat="1" ht="15.75" customHeight="1" spans="3:237">
      <c r="C1600" s="103"/>
      <c r="D1600" s="103"/>
      <c r="F1600" s="142"/>
      <c r="HV1600" s="141"/>
      <c r="HW1600" s="141"/>
      <c r="HX1600" s="141"/>
      <c r="HY1600" s="141"/>
      <c r="HZ1600" s="141"/>
      <c r="IA1600" s="141"/>
      <c r="IB1600" s="141"/>
      <c r="IC1600" s="141"/>
    </row>
    <row r="1601" s="138" customFormat="1" ht="15.75" customHeight="1" spans="3:237">
      <c r="C1601" s="103"/>
      <c r="D1601" s="103"/>
      <c r="F1601" s="142"/>
      <c r="HV1601" s="141"/>
      <c r="HW1601" s="141"/>
      <c r="HX1601" s="141"/>
      <c r="HY1601" s="141"/>
      <c r="HZ1601" s="141"/>
      <c r="IA1601" s="141"/>
      <c r="IB1601" s="141"/>
      <c r="IC1601" s="141"/>
    </row>
    <row r="1602" s="138" customFormat="1" ht="15.75" customHeight="1" spans="3:237">
      <c r="C1602" s="103"/>
      <c r="D1602" s="103"/>
      <c r="F1602" s="142"/>
      <c r="HV1602" s="141"/>
      <c r="HW1602" s="141"/>
      <c r="HX1602" s="141"/>
      <c r="HY1602" s="141"/>
      <c r="HZ1602" s="141"/>
      <c r="IA1602" s="141"/>
      <c r="IB1602" s="141"/>
      <c r="IC1602" s="141"/>
    </row>
    <row r="1603" s="138" customFormat="1" ht="15.75" customHeight="1" spans="3:237">
      <c r="C1603" s="103"/>
      <c r="D1603" s="103"/>
      <c r="F1603" s="142"/>
      <c r="HV1603" s="141"/>
      <c r="HW1603" s="141"/>
      <c r="HX1603" s="141"/>
      <c r="HY1603" s="141"/>
      <c r="HZ1603" s="141"/>
      <c r="IA1603" s="141"/>
      <c r="IB1603" s="141"/>
      <c r="IC1603" s="141"/>
    </row>
    <row r="1604" s="138" customFormat="1" ht="15.75" customHeight="1" spans="3:237">
      <c r="C1604" s="103"/>
      <c r="D1604" s="103"/>
      <c r="F1604" s="142"/>
      <c r="HV1604" s="141"/>
      <c r="HW1604" s="141"/>
      <c r="HX1604" s="141"/>
      <c r="HY1604" s="141"/>
      <c r="HZ1604" s="141"/>
      <c r="IA1604" s="141"/>
      <c r="IB1604" s="141"/>
      <c r="IC1604" s="141"/>
    </row>
    <row r="1605" s="138" customFormat="1" ht="15.75" customHeight="1" spans="3:237">
      <c r="C1605" s="103"/>
      <c r="D1605" s="103"/>
      <c r="F1605" s="142"/>
      <c r="HV1605" s="141"/>
      <c r="HW1605" s="141"/>
      <c r="HX1605" s="141"/>
      <c r="HY1605" s="141"/>
      <c r="HZ1605" s="141"/>
      <c r="IA1605" s="141"/>
      <c r="IB1605" s="141"/>
      <c r="IC1605" s="141"/>
    </row>
    <row r="1606" s="138" customFormat="1" ht="15.75" customHeight="1" spans="3:237">
      <c r="C1606" s="103"/>
      <c r="D1606" s="103"/>
      <c r="F1606" s="142"/>
      <c r="HV1606" s="141"/>
      <c r="HW1606" s="141"/>
      <c r="HX1606" s="141"/>
      <c r="HY1606" s="141"/>
      <c r="HZ1606" s="141"/>
      <c r="IA1606" s="141"/>
      <c r="IB1606" s="141"/>
      <c r="IC1606" s="141"/>
    </row>
    <row r="1607" s="138" customFormat="1" ht="15.75" customHeight="1" spans="3:237">
      <c r="C1607" s="103"/>
      <c r="D1607" s="103"/>
      <c r="F1607" s="142"/>
      <c r="HV1607" s="141"/>
      <c r="HW1607" s="141"/>
      <c r="HX1607" s="141"/>
      <c r="HY1607" s="141"/>
      <c r="HZ1607" s="141"/>
      <c r="IA1607" s="141"/>
      <c r="IB1607" s="141"/>
      <c r="IC1607" s="141"/>
    </row>
    <row r="1608" s="138" customFormat="1" ht="15.75" customHeight="1" spans="3:237">
      <c r="C1608" s="103"/>
      <c r="D1608" s="103"/>
      <c r="F1608" s="142"/>
      <c r="HV1608" s="141"/>
      <c r="HW1608" s="141"/>
      <c r="HX1608" s="141"/>
      <c r="HY1608" s="141"/>
      <c r="HZ1608" s="141"/>
      <c r="IA1608" s="141"/>
      <c r="IB1608" s="141"/>
      <c r="IC1608" s="141"/>
    </row>
    <row r="1609" s="138" customFormat="1" ht="15.75" customHeight="1" spans="3:237">
      <c r="C1609" s="103"/>
      <c r="D1609" s="103"/>
      <c r="F1609" s="142"/>
      <c r="HV1609" s="141"/>
      <c r="HW1609" s="141"/>
      <c r="HX1609" s="141"/>
      <c r="HY1609" s="141"/>
      <c r="HZ1609" s="141"/>
      <c r="IA1609" s="141"/>
      <c r="IB1609" s="141"/>
      <c r="IC1609" s="141"/>
    </row>
    <row r="1610" s="138" customFormat="1" ht="15.75" customHeight="1" spans="3:237">
      <c r="C1610" s="103"/>
      <c r="D1610" s="103"/>
      <c r="F1610" s="142"/>
      <c r="HV1610" s="141"/>
      <c r="HW1610" s="141"/>
      <c r="HX1610" s="141"/>
      <c r="HY1610" s="141"/>
      <c r="HZ1610" s="141"/>
      <c r="IA1610" s="141"/>
      <c r="IB1610" s="141"/>
      <c r="IC1610" s="141"/>
    </row>
    <row r="1611" s="138" customFormat="1" ht="15.75" customHeight="1" spans="3:237">
      <c r="C1611" s="103"/>
      <c r="D1611" s="103"/>
      <c r="F1611" s="142"/>
      <c r="HV1611" s="141"/>
      <c r="HW1611" s="141"/>
      <c r="HX1611" s="141"/>
      <c r="HY1611" s="141"/>
      <c r="HZ1611" s="141"/>
      <c r="IA1611" s="141"/>
      <c r="IB1611" s="141"/>
      <c r="IC1611" s="141"/>
    </row>
    <row r="1612" s="138" customFormat="1" ht="15.75" customHeight="1" spans="3:237">
      <c r="C1612" s="103"/>
      <c r="D1612" s="103"/>
      <c r="F1612" s="142"/>
      <c r="HV1612" s="141"/>
      <c r="HW1612" s="141"/>
      <c r="HX1612" s="141"/>
      <c r="HY1612" s="141"/>
      <c r="HZ1612" s="141"/>
      <c r="IA1612" s="141"/>
      <c r="IB1612" s="141"/>
      <c r="IC1612" s="141"/>
    </row>
    <row r="1613" s="138" customFormat="1" ht="15.75" customHeight="1" spans="3:237">
      <c r="C1613" s="103"/>
      <c r="D1613" s="103"/>
      <c r="F1613" s="142"/>
      <c r="HV1613" s="141"/>
      <c r="HW1613" s="141"/>
      <c r="HX1613" s="141"/>
      <c r="HY1613" s="141"/>
      <c r="HZ1613" s="141"/>
      <c r="IA1613" s="141"/>
      <c r="IB1613" s="141"/>
      <c r="IC1613" s="141"/>
    </row>
    <row r="1614" s="138" customFormat="1" ht="15.75" customHeight="1" spans="3:237">
      <c r="C1614" s="103"/>
      <c r="D1614" s="103"/>
      <c r="F1614" s="142"/>
      <c r="HV1614" s="141"/>
      <c r="HW1614" s="141"/>
      <c r="HX1614" s="141"/>
      <c r="HY1614" s="141"/>
      <c r="HZ1614" s="141"/>
      <c r="IA1614" s="141"/>
      <c r="IB1614" s="141"/>
      <c r="IC1614" s="141"/>
    </row>
    <row r="1615" s="138" customFormat="1" ht="15.75" customHeight="1" spans="3:237">
      <c r="C1615" s="103"/>
      <c r="D1615" s="103"/>
      <c r="F1615" s="142"/>
      <c r="HV1615" s="141"/>
      <c r="HW1615" s="141"/>
      <c r="HX1615" s="141"/>
      <c r="HY1615" s="141"/>
      <c r="HZ1615" s="141"/>
      <c r="IA1615" s="141"/>
      <c r="IB1615" s="141"/>
      <c r="IC1615" s="141"/>
    </row>
    <row r="1616" s="138" customFormat="1" ht="15.75" customHeight="1" spans="3:237">
      <c r="C1616" s="103"/>
      <c r="D1616" s="103"/>
      <c r="F1616" s="142"/>
      <c r="HV1616" s="141"/>
      <c r="HW1616" s="141"/>
      <c r="HX1616" s="141"/>
      <c r="HY1616" s="141"/>
      <c r="HZ1616" s="141"/>
      <c r="IA1616" s="141"/>
      <c r="IB1616" s="141"/>
      <c r="IC1616" s="141"/>
    </row>
    <row r="1617" s="138" customFormat="1" ht="15.75" customHeight="1" spans="3:237">
      <c r="C1617" s="103"/>
      <c r="D1617" s="103"/>
      <c r="F1617" s="142"/>
      <c r="HV1617" s="141"/>
      <c r="HW1617" s="141"/>
      <c r="HX1617" s="141"/>
      <c r="HY1617" s="141"/>
      <c r="HZ1617" s="141"/>
      <c r="IA1617" s="141"/>
      <c r="IB1617" s="141"/>
      <c r="IC1617" s="141"/>
    </row>
    <row r="1618" s="138" customFormat="1" ht="15.75" customHeight="1" spans="3:237">
      <c r="C1618" s="103"/>
      <c r="D1618" s="103"/>
      <c r="F1618" s="142"/>
      <c r="HV1618" s="141"/>
      <c r="HW1618" s="141"/>
      <c r="HX1618" s="141"/>
      <c r="HY1618" s="141"/>
      <c r="HZ1618" s="141"/>
      <c r="IA1618" s="141"/>
      <c r="IB1618" s="141"/>
      <c r="IC1618" s="141"/>
    </row>
    <row r="1619" s="138" customFormat="1" ht="15.75" customHeight="1" spans="3:237">
      <c r="C1619" s="103"/>
      <c r="D1619" s="103"/>
      <c r="F1619" s="142"/>
      <c r="HV1619" s="141"/>
      <c r="HW1619" s="141"/>
      <c r="HX1619" s="141"/>
      <c r="HY1619" s="141"/>
      <c r="HZ1619" s="141"/>
      <c r="IA1619" s="141"/>
      <c r="IB1619" s="141"/>
      <c r="IC1619" s="141"/>
    </row>
    <row r="1620" s="138" customFormat="1" ht="15.75" customHeight="1" spans="3:237">
      <c r="C1620" s="103"/>
      <c r="D1620" s="103"/>
      <c r="F1620" s="142"/>
      <c r="HV1620" s="141"/>
      <c r="HW1620" s="141"/>
      <c r="HX1620" s="141"/>
      <c r="HY1620" s="141"/>
      <c r="HZ1620" s="141"/>
      <c r="IA1620" s="141"/>
      <c r="IB1620" s="141"/>
      <c r="IC1620" s="141"/>
    </row>
    <row r="1621" s="138" customFormat="1" ht="15.75" customHeight="1" spans="3:237">
      <c r="C1621" s="103"/>
      <c r="D1621" s="103"/>
      <c r="F1621" s="142"/>
      <c r="HV1621" s="141"/>
      <c r="HW1621" s="141"/>
      <c r="HX1621" s="141"/>
      <c r="HY1621" s="141"/>
      <c r="HZ1621" s="141"/>
      <c r="IA1621" s="141"/>
      <c r="IB1621" s="141"/>
      <c r="IC1621" s="141"/>
    </row>
    <row r="1622" s="138" customFormat="1" ht="15.75" customHeight="1" spans="3:237">
      <c r="C1622" s="103"/>
      <c r="D1622" s="103"/>
      <c r="F1622" s="142"/>
      <c r="HV1622" s="141"/>
      <c r="HW1622" s="141"/>
      <c r="HX1622" s="141"/>
      <c r="HY1622" s="141"/>
      <c r="HZ1622" s="141"/>
      <c r="IA1622" s="141"/>
      <c r="IB1622" s="141"/>
      <c r="IC1622" s="141"/>
    </row>
    <row r="1623" s="138" customFormat="1" ht="15.75" customHeight="1" spans="3:237">
      <c r="C1623" s="103"/>
      <c r="D1623" s="103"/>
      <c r="F1623" s="142"/>
      <c r="HV1623" s="141"/>
      <c r="HW1623" s="141"/>
      <c r="HX1623" s="141"/>
      <c r="HY1623" s="141"/>
      <c r="HZ1623" s="141"/>
      <c r="IA1623" s="141"/>
      <c r="IB1623" s="141"/>
      <c r="IC1623" s="141"/>
    </row>
    <row r="1624" s="138" customFormat="1" ht="15.75" customHeight="1" spans="3:237">
      <c r="C1624" s="103"/>
      <c r="D1624" s="103"/>
      <c r="F1624" s="142"/>
      <c r="HV1624" s="141"/>
      <c r="HW1624" s="141"/>
      <c r="HX1624" s="141"/>
      <c r="HY1624" s="141"/>
      <c r="HZ1624" s="141"/>
      <c r="IA1624" s="141"/>
      <c r="IB1624" s="141"/>
      <c r="IC1624" s="141"/>
    </row>
    <row r="1625" s="138" customFormat="1" ht="15.75" customHeight="1" spans="3:237">
      <c r="C1625" s="103"/>
      <c r="D1625" s="103"/>
      <c r="F1625" s="142"/>
      <c r="HV1625" s="141"/>
      <c r="HW1625" s="141"/>
      <c r="HX1625" s="141"/>
      <c r="HY1625" s="141"/>
      <c r="HZ1625" s="141"/>
      <c r="IA1625" s="141"/>
      <c r="IB1625" s="141"/>
      <c r="IC1625" s="141"/>
    </row>
    <row r="1626" s="138" customFormat="1" ht="15.75" customHeight="1" spans="3:237">
      <c r="C1626" s="103"/>
      <c r="D1626" s="103"/>
      <c r="F1626" s="142"/>
      <c r="HV1626" s="141"/>
      <c r="HW1626" s="141"/>
      <c r="HX1626" s="141"/>
      <c r="HY1626" s="141"/>
      <c r="HZ1626" s="141"/>
      <c r="IA1626" s="141"/>
      <c r="IB1626" s="141"/>
      <c r="IC1626" s="141"/>
    </row>
    <row r="1627" s="138" customFormat="1" ht="15.75" customHeight="1" spans="3:237">
      <c r="C1627" s="103"/>
      <c r="D1627" s="103"/>
      <c r="F1627" s="142"/>
      <c r="HV1627" s="141"/>
      <c r="HW1627" s="141"/>
      <c r="HX1627" s="141"/>
      <c r="HY1627" s="141"/>
      <c r="HZ1627" s="141"/>
      <c r="IA1627" s="141"/>
      <c r="IB1627" s="141"/>
      <c r="IC1627" s="141"/>
    </row>
    <row r="1628" s="138" customFormat="1" ht="15.75" customHeight="1" spans="3:237">
      <c r="C1628" s="103"/>
      <c r="D1628" s="103"/>
      <c r="F1628" s="142"/>
      <c r="HV1628" s="141"/>
      <c r="HW1628" s="141"/>
      <c r="HX1628" s="141"/>
      <c r="HY1628" s="141"/>
      <c r="HZ1628" s="141"/>
      <c r="IA1628" s="141"/>
      <c r="IB1628" s="141"/>
      <c r="IC1628" s="141"/>
    </row>
    <row r="1629" s="138" customFormat="1" ht="15.75" customHeight="1" spans="3:237">
      <c r="C1629" s="103"/>
      <c r="D1629" s="103"/>
      <c r="F1629" s="142"/>
      <c r="HV1629" s="141"/>
      <c r="HW1629" s="141"/>
      <c r="HX1629" s="141"/>
      <c r="HY1629" s="141"/>
      <c r="HZ1629" s="141"/>
      <c r="IA1629" s="141"/>
      <c r="IB1629" s="141"/>
      <c r="IC1629" s="141"/>
    </row>
    <row r="1630" s="138" customFormat="1" ht="15.75" customHeight="1" spans="3:237">
      <c r="C1630" s="103"/>
      <c r="D1630" s="103"/>
      <c r="F1630" s="142"/>
      <c r="HV1630" s="141"/>
      <c r="HW1630" s="141"/>
      <c r="HX1630" s="141"/>
      <c r="HY1630" s="141"/>
      <c r="HZ1630" s="141"/>
      <c r="IA1630" s="141"/>
      <c r="IB1630" s="141"/>
      <c r="IC1630" s="141"/>
    </row>
    <row r="1631" s="138" customFormat="1" ht="15.75" customHeight="1" spans="3:237">
      <c r="C1631" s="103"/>
      <c r="D1631" s="103"/>
      <c r="F1631" s="142"/>
      <c r="HV1631" s="141"/>
      <c r="HW1631" s="141"/>
      <c r="HX1631" s="141"/>
      <c r="HY1631" s="141"/>
      <c r="HZ1631" s="141"/>
      <c r="IA1631" s="141"/>
      <c r="IB1631" s="141"/>
      <c r="IC1631" s="141"/>
    </row>
    <row r="1632" s="138" customFormat="1" ht="15.75" customHeight="1" spans="3:237">
      <c r="C1632" s="103"/>
      <c r="D1632" s="103"/>
      <c r="F1632" s="142"/>
      <c r="HV1632" s="141"/>
      <c r="HW1632" s="141"/>
      <c r="HX1632" s="141"/>
      <c r="HY1632" s="141"/>
      <c r="HZ1632" s="141"/>
      <c r="IA1632" s="141"/>
      <c r="IB1632" s="141"/>
      <c r="IC1632" s="141"/>
    </row>
    <row r="1633" s="138" customFormat="1" ht="15.75" customHeight="1" spans="3:237">
      <c r="C1633" s="103"/>
      <c r="D1633" s="103"/>
      <c r="F1633" s="142"/>
      <c r="HV1633" s="141"/>
      <c r="HW1633" s="141"/>
      <c r="HX1633" s="141"/>
      <c r="HY1633" s="141"/>
      <c r="HZ1633" s="141"/>
      <c r="IA1633" s="141"/>
      <c r="IB1633" s="141"/>
      <c r="IC1633" s="141"/>
    </row>
    <row r="1634" s="138" customFormat="1" ht="15.75" customHeight="1" spans="3:237">
      <c r="C1634" s="103"/>
      <c r="D1634" s="103"/>
      <c r="F1634" s="142"/>
      <c r="HV1634" s="141"/>
      <c r="HW1634" s="141"/>
      <c r="HX1634" s="141"/>
      <c r="HY1634" s="141"/>
      <c r="HZ1634" s="141"/>
      <c r="IA1634" s="141"/>
      <c r="IB1634" s="141"/>
      <c r="IC1634" s="141"/>
    </row>
    <row r="1635" s="138" customFormat="1" ht="15.75" customHeight="1" spans="3:237">
      <c r="C1635" s="103"/>
      <c r="D1635" s="103"/>
      <c r="F1635" s="142"/>
      <c r="HV1635" s="141"/>
      <c r="HW1635" s="141"/>
      <c r="HX1635" s="141"/>
      <c r="HY1635" s="141"/>
      <c r="HZ1635" s="141"/>
      <c r="IA1635" s="141"/>
      <c r="IB1635" s="141"/>
      <c r="IC1635" s="141"/>
    </row>
    <row r="1636" s="138" customFormat="1" ht="15.75" customHeight="1" spans="3:237">
      <c r="C1636" s="103"/>
      <c r="D1636" s="103"/>
      <c r="F1636" s="142"/>
      <c r="HV1636" s="141"/>
      <c r="HW1636" s="141"/>
      <c r="HX1636" s="141"/>
      <c r="HY1636" s="141"/>
      <c r="HZ1636" s="141"/>
      <c r="IA1636" s="141"/>
      <c r="IB1636" s="141"/>
      <c r="IC1636" s="141"/>
    </row>
    <row r="1637" s="138" customFormat="1" ht="15.75" customHeight="1" spans="3:237">
      <c r="C1637" s="103"/>
      <c r="D1637" s="103"/>
      <c r="F1637" s="142"/>
      <c r="HV1637" s="141"/>
      <c r="HW1637" s="141"/>
      <c r="HX1637" s="141"/>
      <c r="HY1637" s="141"/>
      <c r="HZ1637" s="141"/>
      <c r="IA1637" s="141"/>
      <c r="IB1637" s="141"/>
      <c r="IC1637" s="141"/>
    </row>
    <row r="1638" s="138" customFormat="1" ht="15.75" customHeight="1" spans="3:237">
      <c r="C1638" s="103"/>
      <c r="D1638" s="103"/>
      <c r="F1638" s="142"/>
      <c r="HV1638" s="141"/>
      <c r="HW1638" s="141"/>
      <c r="HX1638" s="141"/>
      <c r="HY1638" s="141"/>
      <c r="HZ1638" s="141"/>
      <c r="IA1638" s="141"/>
      <c r="IB1638" s="141"/>
      <c r="IC1638" s="141"/>
    </row>
    <row r="1639" s="138" customFormat="1" ht="15.75" customHeight="1" spans="3:237">
      <c r="C1639" s="103"/>
      <c r="D1639" s="103"/>
      <c r="F1639" s="142"/>
      <c r="HV1639" s="141"/>
      <c r="HW1639" s="141"/>
      <c r="HX1639" s="141"/>
      <c r="HY1639" s="141"/>
      <c r="HZ1639" s="141"/>
      <c r="IA1639" s="141"/>
      <c r="IB1639" s="141"/>
      <c r="IC1639" s="141"/>
    </row>
    <row r="1640" s="138" customFormat="1" ht="15.75" customHeight="1" spans="3:237">
      <c r="C1640" s="103"/>
      <c r="D1640" s="103"/>
      <c r="F1640" s="142"/>
      <c r="HV1640" s="141"/>
      <c r="HW1640" s="141"/>
      <c r="HX1640" s="141"/>
      <c r="HY1640" s="141"/>
      <c r="HZ1640" s="141"/>
      <c r="IA1640" s="141"/>
      <c r="IB1640" s="141"/>
      <c r="IC1640" s="141"/>
    </row>
    <row r="1641" s="138" customFormat="1" ht="15.75" customHeight="1" spans="3:237">
      <c r="C1641" s="103"/>
      <c r="D1641" s="103"/>
      <c r="F1641" s="142"/>
      <c r="HV1641" s="141"/>
      <c r="HW1641" s="141"/>
      <c r="HX1641" s="141"/>
      <c r="HY1641" s="141"/>
      <c r="HZ1641" s="141"/>
      <c r="IA1641" s="141"/>
      <c r="IB1641" s="141"/>
      <c r="IC1641" s="141"/>
    </row>
    <row r="1642" s="138" customFormat="1" ht="15.75" customHeight="1" spans="3:237">
      <c r="C1642" s="103"/>
      <c r="D1642" s="103"/>
      <c r="F1642" s="142"/>
      <c r="HV1642" s="141"/>
      <c r="HW1642" s="141"/>
      <c r="HX1642" s="141"/>
      <c r="HY1642" s="141"/>
      <c r="HZ1642" s="141"/>
      <c r="IA1642" s="141"/>
      <c r="IB1642" s="141"/>
      <c r="IC1642" s="141"/>
    </row>
    <row r="1643" s="138" customFormat="1" ht="15.75" customHeight="1" spans="3:237">
      <c r="C1643" s="103"/>
      <c r="D1643" s="103"/>
      <c r="F1643" s="142"/>
      <c r="HV1643" s="141"/>
      <c r="HW1643" s="141"/>
      <c r="HX1643" s="141"/>
      <c r="HY1643" s="141"/>
      <c r="HZ1643" s="141"/>
      <c r="IA1643" s="141"/>
      <c r="IB1643" s="141"/>
      <c r="IC1643" s="141"/>
    </row>
    <row r="1644" s="138" customFormat="1" ht="15.75" customHeight="1" spans="3:237">
      <c r="C1644" s="103"/>
      <c r="D1644" s="103"/>
      <c r="F1644" s="142"/>
      <c r="HV1644" s="141"/>
      <c r="HW1644" s="141"/>
      <c r="HX1644" s="141"/>
      <c r="HY1644" s="141"/>
      <c r="HZ1644" s="141"/>
      <c r="IA1644" s="141"/>
      <c r="IB1644" s="141"/>
      <c r="IC1644" s="141"/>
    </row>
    <row r="1645" s="138" customFormat="1" ht="15.75" customHeight="1" spans="3:237">
      <c r="C1645" s="103"/>
      <c r="D1645" s="103"/>
      <c r="F1645" s="142"/>
      <c r="HV1645" s="141"/>
      <c r="HW1645" s="141"/>
      <c r="HX1645" s="141"/>
      <c r="HY1645" s="141"/>
      <c r="HZ1645" s="141"/>
      <c r="IA1645" s="141"/>
      <c r="IB1645" s="141"/>
      <c r="IC1645" s="141"/>
    </row>
    <row r="1646" s="138" customFormat="1" ht="15.75" customHeight="1" spans="3:237">
      <c r="C1646" s="103"/>
      <c r="D1646" s="103"/>
      <c r="F1646" s="142"/>
      <c r="HV1646" s="141"/>
      <c r="HW1646" s="141"/>
      <c r="HX1646" s="141"/>
      <c r="HY1646" s="141"/>
      <c r="HZ1646" s="141"/>
      <c r="IA1646" s="141"/>
      <c r="IB1646" s="141"/>
      <c r="IC1646" s="141"/>
    </row>
    <row r="1647" s="138" customFormat="1" ht="15.75" customHeight="1" spans="3:237">
      <c r="C1647" s="103"/>
      <c r="D1647" s="103"/>
      <c r="F1647" s="142"/>
      <c r="HV1647" s="141"/>
      <c r="HW1647" s="141"/>
      <c r="HX1647" s="141"/>
      <c r="HY1647" s="141"/>
      <c r="HZ1647" s="141"/>
      <c r="IA1647" s="141"/>
      <c r="IB1647" s="141"/>
      <c r="IC1647" s="141"/>
    </row>
    <row r="1648" s="138" customFormat="1" ht="15.75" customHeight="1" spans="3:237">
      <c r="C1648" s="103"/>
      <c r="D1648" s="103"/>
      <c r="F1648" s="142"/>
      <c r="HV1648" s="141"/>
      <c r="HW1648" s="141"/>
      <c r="HX1648" s="141"/>
      <c r="HY1648" s="141"/>
      <c r="HZ1648" s="141"/>
      <c r="IA1648" s="141"/>
      <c r="IB1648" s="141"/>
      <c r="IC1648" s="141"/>
    </row>
    <row r="1649" s="138" customFormat="1" ht="15.75" customHeight="1" spans="3:237">
      <c r="C1649" s="103"/>
      <c r="D1649" s="103"/>
      <c r="F1649" s="142"/>
      <c r="HV1649" s="141"/>
      <c r="HW1649" s="141"/>
      <c r="HX1649" s="141"/>
      <c r="HY1649" s="141"/>
      <c r="HZ1649" s="141"/>
      <c r="IA1649" s="141"/>
      <c r="IB1649" s="141"/>
      <c r="IC1649" s="141"/>
    </row>
    <row r="1650" s="138" customFormat="1" ht="15.75" customHeight="1" spans="3:237">
      <c r="C1650" s="103"/>
      <c r="D1650" s="103"/>
      <c r="F1650" s="142"/>
      <c r="HV1650" s="141"/>
      <c r="HW1650" s="141"/>
      <c r="HX1650" s="141"/>
      <c r="HY1650" s="141"/>
      <c r="HZ1650" s="141"/>
      <c r="IA1650" s="141"/>
      <c r="IB1650" s="141"/>
      <c r="IC1650" s="141"/>
    </row>
    <row r="1651" s="138" customFormat="1" ht="15.75" customHeight="1" spans="3:237">
      <c r="C1651" s="103"/>
      <c r="D1651" s="103"/>
      <c r="F1651" s="142"/>
      <c r="HV1651" s="141"/>
      <c r="HW1651" s="141"/>
      <c r="HX1651" s="141"/>
      <c r="HY1651" s="141"/>
      <c r="HZ1651" s="141"/>
      <c r="IA1651" s="141"/>
      <c r="IB1651" s="141"/>
      <c r="IC1651" s="141"/>
    </row>
    <row r="1652" s="138" customFormat="1" ht="15.75" customHeight="1" spans="3:237">
      <c r="C1652" s="103"/>
      <c r="D1652" s="103"/>
      <c r="F1652" s="142"/>
      <c r="HV1652" s="141"/>
      <c r="HW1652" s="141"/>
      <c r="HX1652" s="141"/>
      <c r="HY1652" s="141"/>
      <c r="HZ1652" s="141"/>
      <c r="IA1652" s="141"/>
      <c r="IB1652" s="141"/>
      <c r="IC1652" s="141"/>
    </row>
    <row r="1653" s="138" customFormat="1" ht="15.75" customHeight="1" spans="3:237">
      <c r="C1653" s="103"/>
      <c r="D1653" s="103"/>
      <c r="F1653" s="142"/>
      <c r="HV1653" s="141"/>
      <c r="HW1653" s="141"/>
      <c r="HX1653" s="141"/>
      <c r="HY1653" s="141"/>
      <c r="HZ1653" s="141"/>
      <c r="IA1653" s="141"/>
      <c r="IB1653" s="141"/>
      <c r="IC1653" s="141"/>
    </row>
    <row r="1654" s="138" customFormat="1" ht="15.75" customHeight="1" spans="3:237">
      <c r="C1654" s="103"/>
      <c r="D1654" s="103"/>
      <c r="F1654" s="142"/>
      <c r="HV1654" s="141"/>
      <c r="HW1654" s="141"/>
      <c r="HX1654" s="141"/>
      <c r="HY1654" s="141"/>
      <c r="HZ1654" s="141"/>
      <c r="IA1654" s="141"/>
      <c r="IB1654" s="141"/>
      <c r="IC1654" s="141"/>
    </row>
    <row r="1655" s="138" customFormat="1" ht="15.75" customHeight="1" spans="3:237">
      <c r="C1655" s="103"/>
      <c r="D1655" s="103"/>
      <c r="F1655" s="142"/>
      <c r="HV1655" s="141"/>
      <c r="HW1655" s="141"/>
      <c r="HX1655" s="141"/>
      <c r="HY1655" s="141"/>
      <c r="HZ1655" s="141"/>
      <c r="IA1655" s="141"/>
      <c r="IB1655" s="141"/>
      <c r="IC1655" s="141"/>
    </row>
    <row r="1656" s="138" customFormat="1" ht="15.75" customHeight="1" spans="3:237">
      <c r="C1656" s="103"/>
      <c r="D1656" s="103"/>
      <c r="F1656" s="142"/>
      <c r="HV1656" s="141"/>
      <c r="HW1656" s="141"/>
      <c r="HX1656" s="141"/>
      <c r="HY1656" s="141"/>
      <c r="HZ1656" s="141"/>
      <c r="IA1656" s="141"/>
      <c r="IB1656" s="141"/>
      <c r="IC1656" s="141"/>
    </row>
    <row r="1657" s="138" customFormat="1" ht="15.75" customHeight="1" spans="3:237">
      <c r="C1657" s="103"/>
      <c r="D1657" s="103"/>
      <c r="F1657" s="142"/>
      <c r="HV1657" s="141"/>
      <c r="HW1657" s="141"/>
      <c r="HX1657" s="141"/>
      <c r="HY1657" s="141"/>
      <c r="HZ1657" s="141"/>
      <c r="IA1657" s="141"/>
      <c r="IB1657" s="141"/>
      <c r="IC1657" s="141"/>
    </row>
    <row r="1658" s="138" customFormat="1" ht="15.75" customHeight="1" spans="3:237">
      <c r="C1658" s="103"/>
      <c r="D1658" s="103"/>
      <c r="F1658" s="142"/>
      <c r="HV1658" s="141"/>
      <c r="HW1658" s="141"/>
      <c r="HX1658" s="141"/>
      <c r="HY1658" s="141"/>
      <c r="HZ1658" s="141"/>
      <c r="IA1658" s="141"/>
      <c r="IB1658" s="141"/>
      <c r="IC1658" s="141"/>
    </row>
    <row r="1659" s="138" customFormat="1" ht="15.75" customHeight="1" spans="3:237">
      <c r="C1659" s="103"/>
      <c r="D1659" s="103"/>
      <c r="F1659" s="142"/>
      <c r="HV1659" s="141"/>
      <c r="HW1659" s="141"/>
      <c r="HX1659" s="141"/>
      <c r="HY1659" s="141"/>
      <c r="HZ1659" s="141"/>
      <c r="IA1659" s="141"/>
      <c r="IB1659" s="141"/>
      <c r="IC1659" s="141"/>
    </row>
    <row r="1660" s="138" customFormat="1" ht="15.75" customHeight="1" spans="3:237">
      <c r="C1660" s="103"/>
      <c r="D1660" s="103"/>
      <c r="F1660" s="142"/>
      <c r="HV1660" s="141"/>
      <c r="HW1660" s="141"/>
      <c r="HX1660" s="141"/>
      <c r="HY1660" s="141"/>
      <c r="HZ1660" s="141"/>
      <c r="IA1660" s="141"/>
      <c r="IB1660" s="141"/>
      <c r="IC1660" s="141"/>
    </row>
    <row r="1661" s="138" customFormat="1" ht="15.75" customHeight="1" spans="3:237">
      <c r="C1661" s="103"/>
      <c r="D1661" s="103"/>
      <c r="F1661" s="142"/>
      <c r="HV1661" s="141"/>
      <c r="HW1661" s="141"/>
      <c r="HX1661" s="141"/>
      <c r="HY1661" s="141"/>
      <c r="HZ1661" s="141"/>
      <c r="IA1661" s="141"/>
      <c r="IB1661" s="141"/>
      <c r="IC1661" s="141"/>
    </row>
    <row r="1662" s="138" customFormat="1" ht="15.75" customHeight="1" spans="3:237">
      <c r="C1662" s="103"/>
      <c r="D1662" s="103"/>
      <c r="F1662" s="142"/>
      <c r="HV1662" s="141"/>
      <c r="HW1662" s="141"/>
      <c r="HX1662" s="141"/>
      <c r="HY1662" s="141"/>
      <c r="HZ1662" s="141"/>
      <c r="IA1662" s="141"/>
      <c r="IB1662" s="141"/>
      <c r="IC1662" s="141"/>
    </row>
    <row r="1663" s="138" customFormat="1" ht="15.75" customHeight="1" spans="3:237">
      <c r="C1663" s="103"/>
      <c r="D1663" s="103"/>
      <c r="F1663" s="142"/>
      <c r="HV1663" s="141"/>
      <c r="HW1663" s="141"/>
      <c r="HX1663" s="141"/>
      <c r="HY1663" s="141"/>
      <c r="HZ1663" s="141"/>
      <c r="IA1663" s="141"/>
      <c r="IB1663" s="141"/>
      <c r="IC1663" s="141"/>
    </row>
    <row r="1664" s="138" customFormat="1" ht="15.75" customHeight="1" spans="3:237">
      <c r="C1664" s="103"/>
      <c r="D1664" s="103"/>
      <c r="F1664" s="142"/>
      <c r="HV1664" s="141"/>
      <c r="HW1664" s="141"/>
      <c r="HX1664" s="141"/>
      <c r="HY1664" s="141"/>
      <c r="HZ1664" s="141"/>
      <c r="IA1664" s="141"/>
      <c r="IB1664" s="141"/>
      <c r="IC1664" s="141"/>
    </row>
    <row r="1665" s="138" customFormat="1" ht="15.75" customHeight="1" spans="3:237">
      <c r="C1665" s="103"/>
      <c r="D1665" s="103"/>
      <c r="F1665" s="142"/>
      <c r="HV1665" s="141"/>
      <c r="HW1665" s="141"/>
      <c r="HX1665" s="141"/>
      <c r="HY1665" s="141"/>
      <c r="HZ1665" s="141"/>
      <c r="IA1665" s="141"/>
      <c r="IB1665" s="141"/>
      <c r="IC1665" s="141"/>
    </row>
    <row r="1666" s="138" customFormat="1" ht="15.75" customHeight="1" spans="3:237">
      <c r="C1666" s="103"/>
      <c r="D1666" s="103"/>
      <c r="F1666" s="142"/>
      <c r="HV1666" s="141"/>
      <c r="HW1666" s="141"/>
      <c r="HX1666" s="141"/>
      <c r="HY1666" s="141"/>
      <c r="HZ1666" s="141"/>
      <c r="IA1666" s="141"/>
      <c r="IB1666" s="141"/>
      <c r="IC1666" s="141"/>
    </row>
    <row r="1667" s="138" customFormat="1" ht="15.75" customHeight="1" spans="3:237">
      <c r="C1667" s="103"/>
      <c r="D1667" s="103"/>
      <c r="F1667" s="142"/>
      <c r="HV1667" s="141"/>
      <c r="HW1667" s="141"/>
      <c r="HX1667" s="141"/>
      <c r="HY1667" s="141"/>
      <c r="HZ1667" s="141"/>
      <c r="IA1667" s="141"/>
      <c r="IB1667" s="141"/>
      <c r="IC1667" s="141"/>
    </row>
    <row r="1668" s="138" customFormat="1" ht="15.75" customHeight="1" spans="3:237">
      <c r="C1668" s="103"/>
      <c r="D1668" s="103"/>
      <c r="F1668" s="142"/>
      <c r="HV1668" s="141"/>
      <c r="HW1668" s="141"/>
      <c r="HX1668" s="141"/>
      <c r="HY1668" s="141"/>
      <c r="HZ1668" s="141"/>
      <c r="IA1668" s="141"/>
      <c r="IB1668" s="141"/>
      <c r="IC1668" s="141"/>
    </row>
    <row r="1669" s="138" customFormat="1" ht="15.75" customHeight="1" spans="3:237">
      <c r="C1669" s="103"/>
      <c r="D1669" s="103"/>
      <c r="F1669" s="142"/>
      <c r="HV1669" s="141"/>
      <c r="HW1669" s="141"/>
      <c r="HX1669" s="141"/>
      <c r="HY1669" s="141"/>
      <c r="HZ1669" s="141"/>
      <c r="IA1669" s="141"/>
      <c r="IB1669" s="141"/>
      <c r="IC1669" s="141"/>
    </row>
    <row r="1670" s="138" customFormat="1" ht="15.75" customHeight="1" spans="3:237">
      <c r="C1670" s="103"/>
      <c r="D1670" s="103"/>
      <c r="F1670" s="142"/>
      <c r="HV1670" s="141"/>
      <c r="HW1670" s="141"/>
      <c r="HX1670" s="141"/>
      <c r="HY1670" s="141"/>
      <c r="HZ1670" s="141"/>
      <c r="IA1670" s="141"/>
      <c r="IB1670" s="141"/>
      <c r="IC1670" s="141"/>
    </row>
    <row r="1671" s="138" customFormat="1" ht="15.75" customHeight="1" spans="3:237">
      <c r="C1671" s="103"/>
      <c r="D1671" s="103"/>
      <c r="F1671" s="142"/>
      <c r="HV1671" s="141"/>
      <c r="HW1671" s="141"/>
      <c r="HX1671" s="141"/>
      <c r="HY1671" s="141"/>
      <c r="HZ1671" s="141"/>
      <c r="IA1671" s="141"/>
      <c r="IB1671" s="141"/>
      <c r="IC1671" s="141"/>
    </row>
    <row r="1672" s="138" customFormat="1" ht="15.75" customHeight="1" spans="3:237">
      <c r="C1672" s="103"/>
      <c r="D1672" s="103"/>
      <c r="F1672" s="142"/>
      <c r="HV1672" s="141"/>
      <c r="HW1672" s="141"/>
      <c r="HX1672" s="141"/>
      <c r="HY1672" s="141"/>
      <c r="HZ1672" s="141"/>
      <c r="IA1672" s="141"/>
      <c r="IB1672" s="141"/>
      <c r="IC1672" s="141"/>
    </row>
    <row r="1673" s="138" customFormat="1" ht="15.75" customHeight="1" spans="3:237">
      <c r="C1673" s="103"/>
      <c r="D1673" s="103"/>
      <c r="F1673" s="142"/>
      <c r="HV1673" s="141"/>
      <c r="HW1673" s="141"/>
      <c r="HX1673" s="141"/>
      <c r="HY1673" s="141"/>
      <c r="HZ1673" s="141"/>
      <c r="IA1673" s="141"/>
      <c r="IB1673" s="141"/>
      <c r="IC1673" s="141"/>
    </row>
    <row r="1674" s="138" customFormat="1" ht="15.75" customHeight="1" spans="3:237">
      <c r="C1674" s="103"/>
      <c r="D1674" s="103"/>
      <c r="F1674" s="142"/>
      <c r="HV1674" s="141"/>
      <c r="HW1674" s="141"/>
      <c r="HX1674" s="141"/>
      <c r="HY1674" s="141"/>
      <c r="HZ1674" s="141"/>
      <c r="IA1674" s="141"/>
      <c r="IB1674" s="141"/>
      <c r="IC1674" s="141"/>
    </row>
    <row r="1675" s="138" customFormat="1" ht="15.75" customHeight="1" spans="3:237">
      <c r="C1675" s="103"/>
      <c r="D1675" s="103"/>
      <c r="F1675" s="142"/>
      <c r="HV1675" s="141"/>
      <c r="HW1675" s="141"/>
      <c r="HX1675" s="141"/>
      <c r="HY1675" s="141"/>
      <c r="HZ1675" s="141"/>
      <c r="IA1675" s="141"/>
      <c r="IB1675" s="141"/>
      <c r="IC1675" s="141"/>
    </row>
    <row r="1676" s="138" customFormat="1" ht="15.75" customHeight="1" spans="3:237">
      <c r="C1676" s="103"/>
      <c r="D1676" s="103"/>
      <c r="F1676" s="142"/>
      <c r="HV1676" s="141"/>
      <c r="HW1676" s="141"/>
      <c r="HX1676" s="141"/>
      <c r="HY1676" s="141"/>
      <c r="HZ1676" s="141"/>
      <c r="IA1676" s="141"/>
      <c r="IB1676" s="141"/>
      <c r="IC1676" s="141"/>
    </row>
    <row r="1677" s="138" customFormat="1" ht="15.75" customHeight="1" spans="3:237">
      <c r="C1677" s="103"/>
      <c r="D1677" s="103"/>
      <c r="F1677" s="142"/>
      <c r="HV1677" s="141"/>
      <c r="HW1677" s="141"/>
      <c r="HX1677" s="141"/>
      <c r="HY1677" s="141"/>
      <c r="HZ1677" s="141"/>
      <c r="IA1677" s="141"/>
      <c r="IB1677" s="141"/>
      <c r="IC1677" s="141"/>
    </row>
    <row r="1678" s="138" customFormat="1" ht="15.75" customHeight="1" spans="3:237">
      <c r="C1678" s="103"/>
      <c r="D1678" s="103"/>
      <c r="F1678" s="142"/>
      <c r="HV1678" s="141"/>
      <c r="HW1678" s="141"/>
      <c r="HX1678" s="141"/>
      <c r="HY1678" s="141"/>
      <c r="HZ1678" s="141"/>
      <c r="IA1678" s="141"/>
      <c r="IB1678" s="141"/>
      <c r="IC1678" s="141"/>
    </row>
    <row r="1679" s="138" customFormat="1" ht="15.75" customHeight="1" spans="3:237">
      <c r="C1679" s="103"/>
      <c r="D1679" s="103"/>
      <c r="F1679" s="142"/>
      <c r="HV1679" s="141"/>
      <c r="HW1679" s="141"/>
      <c r="HX1679" s="141"/>
      <c r="HY1679" s="141"/>
      <c r="HZ1679" s="141"/>
      <c r="IA1679" s="141"/>
      <c r="IB1679" s="141"/>
      <c r="IC1679" s="141"/>
    </row>
    <row r="1680" s="138" customFormat="1" ht="15.75" customHeight="1" spans="3:237">
      <c r="C1680" s="103"/>
      <c r="D1680" s="103"/>
      <c r="F1680" s="142"/>
      <c r="HV1680" s="141"/>
      <c r="HW1680" s="141"/>
      <c r="HX1680" s="141"/>
      <c r="HY1680" s="141"/>
      <c r="HZ1680" s="141"/>
      <c r="IA1680" s="141"/>
      <c r="IB1680" s="141"/>
      <c r="IC1680" s="141"/>
    </row>
    <row r="1681" s="138" customFormat="1" ht="15.75" customHeight="1" spans="3:237">
      <c r="C1681" s="103"/>
      <c r="D1681" s="103"/>
      <c r="F1681" s="142"/>
      <c r="HV1681" s="141"/>
      <c r="HW1681" s="141"/>
      <c r="HX1681" s="141"/>
      <c r="HY1681" s="141"/>
      <c r="HZ1681" s="141"/>
      <c r="IA1681" s="141"/>
      <c r="IB1681" s="141"/>
      <c r="IC1681" s="141"/>
    </row>
    <row r="1682" s="138" customFormat="1" ht="15.75" customHeight="1" spans="3:237">
      <c r="C1682" s="103"/>
      <c r="D1682" s="103"/>
      <c r="F1682" s="142"/>
      <c r="HV1682" s="141"/>
      <c r="HW1682" s="141"/>
      <c r="HX1682" s="141"/>
      <c r="HY1682" s="141"/>
      <c r="HZ1682" s="141"/>
      <c r="IA1682" s="141"/>
      <c r="IB1682" s="141"/>
      <c r="IC1682" s="141"/>
    </row>
    <row r="1683" s="138" customFormat="1" ht="15.75" customHeight="1" spans="3:237">
      <c r="C1683" s="103"/>
      <c r="D1683" s="103"/>
      <c r="F1683" s="142"/>
      <c r="HV1683" s="141"/>
      <c r="HW1683" s="141"/>
      <c r="HX1683" s="141"/>
      <c r="HY1683" s="141"/>
      <c r="HZ1683" s="141"/>
      <c r="IA1683" s="141"/>
      <c r="IB1683" s="141"/>
      <c r="IC1683" s="141"/>
    </row>
    <row r="1684" s="138" customFormat="1" ht="15.75" customHeight="1" spans="3:237">
      <c r="C1684" s="103"/>
      <c r="D1684" s="103"/>
      <c r="F1684" s="142"/>
      <c r="HV1684" s="141"/>
      <c r="HW1684" s="141"/>
      <c r="HX1684" s="141"/>
      <c r="HY1684" s="141"/>
      <c r="HZ1684" s="141"/>
      <c r="IA1684" s="141"/>
      <c r="IB1684" s="141"/>
      <c r="IC1684" s="141"/>
    </row>
    <row r="1685" s="138" customFormat="1" ht="15.75" customHeight="1" spans="3:237">
      <c r="C1685" s="103"/>
      <c r="D1685" s="103"/>
      <c r="F1685" s="142"/>
      <c r="HV1685" s="141"/>
      <c r="HW1685" s="141"/>
      <c r="HX1685" s="141"/>
      <c r="HY1685" s="141"/>
      <c r="HZ1685" s="141"/>
      <c r="IA1685" s="141"/>
      <c r="IB1685" s="141"/>
      <c r="IC1685" s="141"/>
    </row>
    <row r="1686" s="138" customFormat="1" ht="15.75" customHeight="1" spans="3:237">
      <c r="C1686" s="103"/>
      <c r="D1686" s="103"/>
      <c r="F1686" s="142"/>
      <c r="HV1686" s="141"/>
      <c r="HW1686" s="141"/>
      <c r="HX1686" s="141"/>
      <c r="HY1686" s="141"/>
      <c r="HZ1686" s="141"/>
      <c r="IA1686" s="141"/>
      <c r="IB1686" s="141"/>
      <c r="IC1686" s="141"/>
    </row>
    <row r="1687" s="138" customFormat="1" ht="15.75" customHeight="1" spans="3:237">
      <c r="C1687" s="103"/>
      <c r="D1687" s="103"/>
      <c r="F1687" s="142"/>
      <c r="HV1687" s="141"/>
      <c r="HW1687" s="141"/>
      <c r="HX1687" s="141"/>
      <c r="HY1687" s="141"/>
      <c r="HZ1687" s="141"/>
      <c r="IA1687" s="141"/>
      <c r="IB1687" s="141"/>
      <c r="IC1687" s="141"/>
    </row>
    <row r="1688" s="138" customFormat="1" ht="15.75" customHeight="1" spans="3:237">
      <c r="C1688" s="103"/>
      <c r="D1688" s="103"/>
      <c r="F1688" s="142"/>
      <c r="HV1688" s="141"/>
      <c r="HW1688" s="141"/>
      <c r="HX1688" s="141"/>
      <c r="HY1688" s="141"/>
      <c r="HZ1688" s="141"/>
      <c r="IA1688" s="141"/>
      <c r="IB1688" s="141"/>
      <c r="IC1688" s="141"/>
    </row>
    <row r="1689" s="138" customFormat="1" ht="15.75" customHeight="1" spans="3:237">
      <c r="C1689" s="103"/>
      <c r="D1689" s="103"/>
      <c r="F1689" s="142"/>
      <c r="HV1689" s="141"/>
      <c r="HW1689" s="141"/>
      <c r="HX1689" s="141"/>
      <c r="HY1689" s="141"/>
      <c r="HZ1689" s="141"/>
      <c r="IA1689" s="141"/>
      <c r="IB1689" s="141"/>
      <c r="IC1689" s="141"/>
    </row>
    <row r="1690" s="138" customFormat="1" ht="15.75" customHeight="1" spans="3:237">
      <c r="C1690" s="103"/>
      <c r="D1690" s="103"/>
      <c r="F1690" s="142"/>
      <c r="HV1690" s="141"/>
      <c r="HW1690" s="141"/>
      <c r="HX1690" s="141"/>
      <c r="HY1690" s="141"/>
      <c r="HZ1690" s="141"/>
      <c r="IA1690" s="141"/>
      <c r="IB1690" s="141"/>
      <c r="IC1690" s="141"/>
    </row>
    <row r="1691" s="138" customFormat="1" ht="15.75" customHeight="1" spans="3:237">
      <c r="C1691" s="103"/>
      <c r="D1691" s="103"/>
      <c r="F1691" s="142"/>
      <c r="HV1691" s="141"/>
      <c r="HW1691" s="141"/>
      <c r="HX1691" s="141"/>
      <c r="HY1691" s="141"/>
      <c r="HZ1691" s="141"/>
      <c r="IA1691" s="141"/>
      <c r="IB1691" s="141"/>
      <c r="IC1691" s="141"/>
    </row>
    <row r="1692" s="138" customFormat="1" ht="15.75" customHeight="1" spans="3:237">
      <c r="C1692" s="103"/>
      <c r="D1692" s="103"/>
      <c r="F1692" s="142"/>
      <c r="HV1692" s="141"/>
      <c r="HW1692" s="141"/>
      <c r="HX1692" s="141"/>
      <c r="HY1692" s="141"/>
      <c r="HZ1692" s="141"/>
      <c r="IA1692" s="141"/>
      <c r="IB1692" s="141"/>
      <c r="IC1692" s="141"/>
    </row>
    <row r="1693" s="138" customFormat="1" ht="15.75" customHeight="1" spans="3:237">
      <c r="C1693" s="103"/>
      <c r="D1693" s="103"/>
      <c r="F1693" s="142"/>
      <c r="HV1693" s="141"/>
      <c r="HW1693" s="141"/>
      <c r="HX1693" s="141"/>
      <c r="HY1693" s="141"/>
      <c r="HZ1693" s="141"/>
      <c r="IA1693" s="141"/>
      <c r="IB1693" s="141"/>
      <c r="IC1693" s="141"/>
    </row>
    <row r="1694" s="138" customFormat="1" ht="15.75" customHeight="1" spans="3:237">
      <c r="C1694" s="103"/>
      <c r="D1694" s="103"/>
      <c r="F1694" s="142"/>
      <c r="HV1694" s="141"/>
      <c r="HW1694" s="141"/>
      <c r="HX1694" s="141"/>
      <c r="HY1694" s="141"/>
      <c r="HZ1694" s="141"/>
      <c r="IA1694" s="141"/>
      <c r="IB1694" s="141"/>
      <c r="IC1694" s="141"/>
    </row>
    <row r="1695" s="138" customFormat="1" ht="15.75" customHeight="1" spans="3:237">
      <c r="C1695" s="103"/>
      <c r="D1695" s="103"/>
      <c r="F1695" s="142"/>
      <c r="HV1695" s="141"/>
      <c r="HW1695" s="141"/>
      <c r="HX1695" s="141"/>
      <c r="HY1695" s="141"/>
      <c r="HZ1695" s="141"/>
      <c r="IA1695" s="141"/>
      <c r="IB1695" s="141"/>
      <c r="IC1695" s="141"/>
    </row>
    <row r="1696" s="138" customFormat="1" ht="15.75" customHeight="1" spans="3:237">
      <c r="C1696" s="103"/>
      <c r="D1696" s="103"/>
      <c r="F1696" s="142"/>
      <c r="HV1696" s="141"/>
      <c r="HW1696" s="141"/>
      <c r="HX1696" s="141"/>
      <c r="HY1696" s="141"/>
      <c r="HZ1696" s="141"/>
      <c r="IA1696" s="141"/>
      <c r="IB1696" s="141"/>
      <c r="IC1696" s="141"/>
    </row>
    <row r="1697" s="138" customFormat="1" ht="15.75" customHeight="1" spans="3:237">
      <c r="C1697" s="103"/>
      <c r="D1697" s="103"/>
      <c r="F1697" s="142"/>
      <c r="HV1697" s="141"/>
      <c r="HW1697" s="141"/>
      <c r="HX1697" s="141"/>
      <c r="HY1697" s="141"/>
      <c r="HZ1697" s="141"/>
      <c r="IA1697" s="141"/>
      <c r="IB1697" s="141"/>
      <c r="IC1697" s="141"/>
    </row>
    <row r="1698" s="138" customFormat="1" ht="15.75" customHeight="1" spans="3:237">
      <c r="C1698" s="103"/>
      <c r="D1698" s="103"/>
      <c r="F1698" s="142"/>
      <c r="HV1698" s="141"/>
      <c r="HW1698" s="141"/>
      <c r="HX1698" s="141"/>
      <c r="HY1698" s="141"/>
      <c r="HZ1698" s="141"/>
      <c r="IA1698" s="141"/>
      <c r="IB1698" s="141"/>
      <c r="IC1698" s="141"/>
    </row>
    <row r="1699" s="138" customFormat="1" ht="15.75" customHeight="1" spans="3:237">
      <c r="C1699" s="103"/>
      <c r="D1699" s="103"/>
      <c r="F1699" s="142"/>
      <c r="HV1699" s="141"/>
      <c r="HW1699" s="141"/>
      <c r="HX1699" s="141"/>
      <c r="HY1699" s="141"/>
      <c r="HZ1699" s="141"/>
      <c r="IA1699" s="141"/>
      <c r="IB1699" s="141"/>
      <c r="IC1699" s="141"/>
    </row>
    <row r="1700" s="138" customFormat="1" ht="15.75" customHeight="1" spans="3:237">
      <c r="C1700" s="103"/>
      <c r="D1700" s="103"/>
      <c r="F1700" s="142"/>
      <c r="HV1700" s="141"/>
      <c r="HW1700" s="141"/>
      <c r="HX1700" s="141"/>
      <c r="HY1700" s="141"/>
      <c r="HZ1700" s="141"/>
      <c r="IA1700" s="141"/>
      <c r="IB1700" s="141"/>
      <c r="IC1700" s="141"/>
    </row>
    <row r="1701" s="138" customFormat="1" ht="15.75" customHeight="1" spans="3:237">
      <c r="C1701" s="103"/>
      <c r="D1701" s="103"/>
      <c r="F1701" s="142"/>
      <c r="HV1701" s="141"/>
      <c r="HW1701" s="141"/>
      <c r="HX1701" s="141"/>
      <c r="HY1701" s="141"/>
      <c r="HZ1701" s="141"/>
      <c r="IA1701" s="141"/>
      <c r="IB1701" s="141"/>
      <c r="IC1701" s="141"/>
    </row>
    <row r="1702" s="138" customFormat="1" ht="15.75" customHeight="1" spans="3:237">
      <c r="C1702" s="103"/>
      <c r="D1702" s="103"/>
      <c r="F1702" s="142"/>
      <c r="HV1702" s="141"/>
      <c r="HW1702" s="141"/>
      <c r="HX1702" s="141"/>
      <c r="HY1702" s="141"/>
      <c r="HZ1702" s="141"/>
      <c r="IA1702" s="141"/>
      <c r="IB1702" s="141"/>
      <c r="IC1702" s="141"/>
    </row>
    <row r="1703" s="138" customFormat="1" ht="15.75" customHeight="1" spans="3:237">
      <c r="C1703" s="103"/>
      <c r="D1703" s="103"/>
      <c r="F1703" s="142"/>
      <c r="HV1703" s="141"/>
      <c r="HW1703" s="141"/>
      <c r="HX1703" s="141"/>
      <c r="HY1703" s="141"/>
      <c r="HZ1703" s="141"/>
      <c r="IA1703" s="141"/>
      <c r="IB1703" s="141"/>
      <c r="IC1703" s="141"/>
    </row>
    <row r="1704" s="138" customFormat="1" ht="15.75" customHeight="1" spans="3:237">
      <c r="C1704" s="103"/>
      <c r="D1704" s="103"/>
      <c r="F1704" s="142"/>
      <c r="HV1704" s="141"/>
      <c r="HW1704" s="141"/>
      <c r="HX1704" s="141"/>
      <c r="HY1704" s="141"/>
      <c r="HZ1704" s="141"/>
      <c r="IA1704" s="141"/>
      <c r="IB1704" s="141"/>
      <c r="IC1704" s="141"/>
    </row>
    <row r="1705" s="138" customFormat="1" ht="15.75" customHeight="1" spans="3:237">
      <c r="C1705" s="103"/>
      <c r="D1705" s="103"/>
      <c r="F1705" s="142"/>
      <c r="HV1705" s="141"/>
      <c r="HW1705" s="141"/>
      <c r="HX1705" s="141"/>
      <c r="HY1705" s="141"/>
      <c r="HZ1705" s="141"/>
      <c r="IA1705" s="141"/>
      <c r="IB1705" s="141"/>
      <c r="IC1705" s="141"/>
    </row>
    <row r="1706" s="138" customFormat="1" ht="15.75" customHeight="1" spans="3:237">
      <c r="C1706" s="103"/>
      <c r="D1706" s="103"/>
      <c r="F1706" s="142"/>
      <c r="HV1706" s="141"/>
      <c r="HW1706" s="141"/>
      <c r="HX1706" s="141"/>
      <c r="HY1706" s="141"/>
      <c r="HZ1706" s="141"/>
      <c r="IA1706" s="141"/>
      <c r="IB1706" s="141"/>
      <c r="IC1706" s="141"/>
    </row>
    <row r="1707" s="138" customFormat="1" ht="15.75" customHeight="1" spans="3:237">
      <c r="C1707" s="103"/>
      <c r="D1707" s="103"/>
      <c r="F1707" s="142"/>
      <c r="HV1707" s="141"/>
      <c r="HW1707" s="141"/>
      <c r="HX1707" s="141"/>
      <c r="HY1707" s="141"/>
      <c r="HZ1707" s="141"/>
      <c r="IA1707" s="141"/>
      <c r="IB1707" s="141"/>
      <c r="IC1707" s="141"/>
    </row>
    <row r="1708" s="138" customFormat="1" ht="15.75" customHeight="1" spans="3:237">
      <c r="C1708" s="103"/>
      <c r="D1708" s="103"/>
      <c r="F1708" s="142"/>
      <c r="HV1708" s="141"/>
      <c r="HW1708" s="141"/>
      <c r="HX1708" s="141"/>
      <c r="HY1708" s="141"/>
      <c r="HZ1708" s="141"/>
      <c r="IA1708" s="141"/>
      <c r="IB1708" s="141"/>
      <c r="IC1708" s="141"/>
    </row>
    <row r="1709" s="138" customFormat="1" ht="15.75" customHeight="1" spans="3:237">
      <c r="C1709" s="103"/>
      <c r="D1709" s="103"/>
      <c r="F1709" s="142"/>
      <c r="HV1709" s="141"/>
      <c r="HW1709" s="141"/>
      <c r="HX1709" s="141"/>
      <c r="HY1709" s="141"/>
      <c r="HZ1709" s="141"/>
      <c r="IA1709" s="141"/>
      <c r="IB1709" s="141"/>
      <c r="IC1709" s="141"/>
    </row>
    <row r="1710" s="138" customFormat="1" ht="15.75" customHeight="1" spans="3:237">
      <c r="C1710" s="103"/>
      <c r="D1710" s="103"/>
      <c r="F1710" s="142"/>
      <c r="HV1710" s="141"/>
      <c r="HW1710" s="141"/>
      <c r="HX1710" s="141"/>
      <c r="HY1710" s="141"/>
      <c r="HZ1710" s="141"/>
      <c r="IA1710" s="141"/>
      <c r="IB1710" s="141"/>
      <c r="IC1710" s="141"/>
    </row>
    <row r="1711" s="138" customFormat="1" ht="15.75" customHeight="1" spans="3:237">
      <c r="C1711" s="103"/>
      <c r="D1711" s="103"/>
      <c r="F1711" s="142"/>
      <c r="HV1711" s="141"/>
      <c r="HW1711" s="141"/>
      <c r="HX1711" s="141"/>
      <c r="HY1711" s="141"/>
      <c r="HZ1711" s="141"/>
      <c r="IA1711" s="141"/>
      <c r="IB1711" s="141"/>
      <c r="IC1711" s="141"/>
    </row>
    <row r="1712" s="138" customFormat="1" ht="15.75" customHeight="1" spans="3:237">
      <c r="C1712" s="103"/>
      <c r="D1712" s="103"/>
      <c r="F1712" s="142"/>
      <c r="HV1712" s="141"/>
      <c r="HW1712" s="141"/>
      <c r="HX1712" s="141"/>
      <c r="HY1712" s="141"/>
      <c r="HZ1712" s="141"/>
      <c r="IA1712" s="141"/>
      <c r="IB1712" s="141"/>
      <c r="IC1712" s="141"/>
    </row>
    <row r="1713" s="138" customFormat="1" ht="15.75" customHeight="1" spans="3:237">
      <c r="C1713" s="103"/>
      <c r="D1713" s="103"/>
      <c r="F1713" s="142"/>
      <c r="HV1713" s="141"/>
      <c r="HW1713" s="141"/>
      <c r="HX1713" s="141"/>
      <c r="HY1713" s="141"/>
      <c r="HZ1713" s="141"/>
      <c r="IA1713" s="141"/>
      <c r="IB1713" s="141"/>
      <c r="IC1713" s="141"/>
    </row>
    <row r="1714" s="138" customFormat="1" ht="15.75" customHeight="1" spans="3:237">
      <c r="C1714" s="103"/>
      <c r="D1714" s="103"/>
      <c r="F1714" s="142"/>
      <c r="HV1714" s="141"/>
      <c r="HW1714" s="141"/>
      <c r="HX1714" s="141"/>
      <c r="HY1714" s="141"/>
      <c r="HZ1714" s="141"/>
      <c r="IA1714" s="141"/>
      <c r="IB1714" s="141"/>
      <c r="IC1714" s="141"/>
    </row>
    <row r="1715" s="138" customFormat="1" ht="15.75" customHeight="1" spans="3:237">
      <c r="C1715" s="103"/>
      <c r="D1715" s="103"/>
      <c r="F1715" s="142"/>
      <c r="HV1715" s="141"/>
      <c r="HW1715" s="141"/>
      <c r="HX1715" s="141"/>
      <c r="HY1715" s="141"/>
      <c r="HZ1715" s="141"/>
      <c r="IA1715" s="141"/>
      <c r="IB1715" s="141"/>
      <c r="IC1715" s="141"/>
    </row>
    <row r="1716" s="138" customFormat="1" ht="15.75" customHeight="1" spans="3:237">
      <c r="C1716" s="103"/>
      <c r="D1716" s="103"/>
      <c r="F1716" s="142"/>
      <c r="HV1716" s="141"/>
      <c r="HW1716" s="141"/>
      <c r="HX1716" s="141"/>
      <c r="HY1716" s="141"/>
      <c r="HZ1716" s="141"/>
      <c r="IA1716" s="141"/>
      <c r="IB1716" s="141"/>
      <c r="IC1716" s="141"/>
    </row>
    <row r="1717" s="138" customFormat="1" ht="15.75" customHeight="1" spans="3:237">
      <c r="C1717" s="103"/>
      <c r="D1717" s="103"/>
      <c r="F1717" s="142"/>
      <c r="HV1717" s="141"/>
      <c r="HW1717" s="141"/>
      <c r="HX1717" s="141"/>
      <c r="HY1717" s="141"/>
      <c r="HZ1717" s="141"/>
      <c r="IA1717" s="141"/>
      <c r="IB1717" s="141"/>
      <c r="IC1717" s="141"/>
    </row>
    <row r="1718" s="138" customFormat="1" ht="15.75" customHeight="1" spans="3:237">
      <c r="C1718" s="103"/>
      <c r="D1718" s="103"/>
      <c r="F1718" s="142"/>
      <c r="HV1718" s="141"/>
      <c r="HW1718" s="141"/>
      <c r="HX1718" s="141"/>
      <c r="HY1718" s="141"/>
      <c r="HZ1718" s="141"/>
      <c r="IA1718" s="141"/>
      <c r="IB1718" s="141"/>
      <c r="IC1718" s="141"/>
    </row>
    <row r="1719" s="138" customFormat="1" ht="15.75" customHeight="1" spans="3:237">
      <c r="C1719" s="103"/>
      <c r="D1719" s="103"/>
      <c r="F1719" s="142"/>
      <c r="HV1719" s="141"/>
      <c r="HW1719" s="141"/>
      <c r="HX1719" s="141"/>
      <c r="HY1719" s="141"/>
      <c r="HZ1719" s="141"/>
      <c r="IA1719" s="141"/>
      <c r="IB1719" s="141"/>
      <c r="IC1719" s="141"/>
    </row>
    <row r="1720" s="138" customFormat="1" ht="15.75" customHeight="1" spans="3:237">
      <c r="C1720" s="103"/>
      <c r="D1720" s="103"/>
      <c r="F1720" s="142"/>
      <c r="HV1720" s="141"/>
      <c r="HW1720" s="141"/>
      <c r="HX1720" s="141"/>
      <c r="HY1720" s="141"/>
      <c r="HZ1720" s="141"/>
      <c r="IA1720" s="141"/>
      <c r="IB1720" s="141"/>
      <c r="IC1720" s="141"/>
    </row>
    <row r="1721" s="138" customFormat="1" ht="15.75" customHeight="1" spans="3:237">
      <c r="C1721" s="103"/>
      <c r="D1721" s="103"/>
      <c r="F1721" s="142"/>
      <c r="HV1721" s="141"/>
      <c r="HW1721" s="141"/>
      <c r="HX1721" s="141"/>
      <c r="HY1721" s="141"/>
      <c r="HZ1721" s="141"/>
      <c r="IA1721" s="141"/>
      <c r="IB1721" s="141"/>
      <c r="IC1721" s="141"/>
    </row>
    <row r="1722" s="138" customFormat="1" ht="15.75" customHeight="1" spans="3:237">
      <c r="C1722" s="103"/>
      <c r="D1722" s="103"/>
      <c r="F1722" s="142"/>
      <c r="HV1722" s="141"/>
      <c r="HW1722" s="141"/>
      <c r="HX1722" s="141"/>
      <c r="HY1722" s="141"/>
      <c r="HZ1722" s="141"/>
      <c r="IA1722" s="141"/>
      <c r="IB1722" s="141"/>
      <c r="IC1722" s="141"/>
    </row>
    <row r="1723" s="138" customFormat="1" ht="15.75" customHeight="1" spans="3:237">
      <c r="C1723" s="103"/>
      <c r="D1723" s="103"/>
      <c r="F1723" s="142"/>
      <c r="HV1723" s="141"/>
      <c r="HW1723" s="141"/>
      <c r="HX1723" s="141"/>
      <c r="HY1723" s="141"/>
      <c r="HZ1723" s="141"/>
      <c r="IA1723" s="141"/>
      <c r="IB1723" s="141"/>
      <c r="IC1723" s="141"/>
    </row>
    <row r="1724" s="138" customFormat="1" ht="15.75" customHeight="1" spans="3:237">
      <c r="C1724" s="103"/>
      <c r="D1724" s="103"/>
      <c r="F1724" s="142"/>
      <c r="HV1724" s="141"/>
      <c r="HW1724" s="141"/>
      <c r="HX1724" s="141"/>
      <c r="HY1724" s="141"/>
      <c r="HZ1724" s="141"/>
      <c r="IA1724" s="141"/>
      <c r="IB1724" s="141"/>
      <c r="IC1724" s="141"/>
    </row>
    <row r="1725" s="138" customFormat="1" ht="15.75" customHeight="1" spans="3:237">
      <c r="C1725" s="103"/>
      <c r="D1725" s="103"/>
      <c r="F1725" s="142"/>
      <c r="HV1725" s="141"/>
      <c r="HW1725" s="141"/>
      <c r="HX1725" s="141"/>
      <c r="HY1725" s="141"/>
      <c r="HZ1725" s="141"/>
      <c r="IA1725" s="141"/>
      <c r="IB1725" s="141"/>
      <c r="IC1725" s="141"/>
    </row>
    <row r="1726" s="138" customFormat="1" ht="15.75" customHeight="1" spans="3:237">
      <c r="C1726" s="103"/>
      <c r="D1726" s="103"/>
      <c r="F1726" s="142"/>
      <c r="HV1726" s="141"/>
      <c r="HW1726" s="141"/>
      <c r="HX1726" s="141"/>
      <c r="HY1726" s="141"/>
      <c r="HZ1726" s="141"/>
      <c r="IA1726" s="141"/>
      <c r="IB1726" s="141"/>
      <c r="IC1726" s="141"/>
    </row>
    <row r="1727" s="138" customFormat="1" ht="15.75" customHeight="1" spans="3:237">
      <c r="C1727" s="103"/>
      <c r="D1727" s="103"/>
      <c r="F1727" s="142"/>
      <c r="HV1727" s="141"/>
      <c r="HW1727" s="141"/>
      <c r="HX1727" s="141"/>
      <c r="HY1727" s="141"/>
      <c r="HZ1727" s="141"/>
      <c r="IA1727" s="141"/>
      <c r="IB1727" s="141"/>
      <c r="IC1727" s="141"/>
    </row>
    <row r="1728" s="138" customFormat="1" ht="15.75" customHeight="1" spans="3:237">
      <c r="C1728" s="103"/>
      <c r="D1728" s="103"/>
      <c r="F1728" s="142"/>
      <c r="HV1728" s="141"/>
      <c r="HW1728" s="141"/>
      <c r="HX1728" s="141"/>
      <c r="HY1728" s="141"/>
      <c r="HZ1728" s="141"/>
      <c r="IA1728" s="141"/>
      <c r="IB1728" s="141"/>
      <c r="IC1728" s="141"/>
    </row>
    <row r="1729" s="138" customFormat="1" ht="15.75" customHeight="1" spans="3:237">
      <c r="C1729" s="103"/>
      <c r="D1729" s="103"/>
      <c r="F1729" s="142"/>
      <c r="HV1729" s="141"/>
      <c r="HW1729" s="141"/>
      <c r="HX1729" s="141"/>
      <c r="HY1729" s="141"/>
      <c r="HZ1729" s="141"/>
      <c r="IA1729" s="141"/>
      <c r="IB1729" s="141"/>
      <c r="IC1729" s="141"/>
    </row>
    <row r="1730" s="138" customFormat="1" ht="15.75" customHeight="1" spans="3:237">
      <c r="C1730" s="103"/>
      <c r="D1730" s="103"/>
      <c r="F1730" s="142"/>
      <c r="HV1730" s="141"/>
      <c r="HW1730" s="141"/>
      <c r="HX1730" s="141"/>
      <c r="HY1730" s="141"/>
      <c r="HZ1730" s="141"/>
      <c r="IA1730" s="141"/>
      <c r="IB1730" s="141"/>
      <c r="IC1730" s="141"/>
    </row>
    <row r="1731" s="138" customFormat="1" ht="15.75" customHeight="1" spans="3:237">
      <c r="C1731" s="103"/>
      <c r="D1731" s="103"/>
      <c r="F1731" s="142"/>
      <c r="HV1731" s="141"/>
      <c r="HW1731" s="141"/>
      <c r="HX1731" s="141"/>
      <c r="HY1731" s="141"/>
      <c r="HZ1731" s="141"/>
      <c r="IA1731" s="141"/>
      <c r="IB1731" s="141"/>
      <c r="IC1731" s="141"/>
    </row>
    <row r="1732" s="138" customFormat="1" ht="15.75" customHeight="1" spans="3:237">
      <c r="C1732" s="103"/>
      <c r="D1732" s="103"/>
      <c r="F1732" s="142"/>
      <c r="HV1732" s="141"/>
      <c r="HW1732" s="141"/>
      <c r="HX1732" s="141"/>
      <c r="HY1732" s="141"/>
      <c r="HZ1732" s="141"/>
      <c r="IA1732" s="141"/>
      <c r="IB1732" s="141"/>
      <c r="IC1732" s="141"/>
    </row>
    <row r="1733" s="138" customFormat="1" ht="15.75" customHeight="1" spans="3:237">
      <c r="C1733" s="103"/>
      <c r="D1733" s="103"/>
      <c r="F1733" s="142"/>
      <c r="HV1733" s="141"/>
      <c r="HW1733" s="141"/>
      <c r="HX1733" s="141"/>
      <c r="HY1733" s="141"/>
      <c r="HZ1733" s="141"/>
      <c r="IA1733" s="141"/>
      <c r="IB1733" s="141"/>
      <c r="IC1733" s="141"/>
    </row>
    <row r="1734" s="138" customFormat="1" ht="15.75" customHeight="1" spans="3:237">
      <c r="C1734" s="103"/>
      <c r="D1734" s="103"/>
      <c r="F1734" s="142"/>
      <c r="HV1734" s="141"/>
      <c r="HW1734" s="141"/>
      <c r="HX1734" s="141"/>
      <c r="HY1734" s="141"/>
      <c r="HZ1734" s="141"/>
      <c r="IA1734" s="141"/>
      <c r="IB1734" s="141"/>
      <c r="IC1734" s="141"/>
    </row>
    <row r="1735" s="138" customFormat="1" ht="15.75" customHeight="1" spans="3:237">
      <c r="C1735" s="103"/>
      <c r="D1735" s="103"/>
      <c r="F1735" s="142"/>
      <c r="HV1735" s="141"/>
      <c r="HW1735" s="141"/>
      <c r="HX1735" s="141"/>
      <c r="HY1735" s="141"/>
      <c r="HZ1735" s="141"/>
      <c r="IA1735" s="141"/>
      <c r="IB1735" s="141"/>
      <c r="IC1735" s="141"/>
    </row>
    <row r="1736" s="138" customFormat="1" ht="15.75" customHeight="1" spans="3:237">
      <c r="C1736" s="103"/>
      <c r="D1736" s="103"/>
      <c r="F1736" s="142"/>
      <c r="HV1736" s="141"/>
      <c r="HW1736" s="141"/>
      <c r="HX1736" s="141"/>
      <c r="HY1736" s="141"/>
      <c r="HZ1736" s="141"/>
      <c r="IA1736" s="141"/>
      <c r="IB1736" s="141"/>
      <c r="IC1736" s="141"/>
    </row>
    <row r="1737" s="138" customFormat="1" ht="15.75" customHeight="1" spans="3:237">
      <c r="C1737" s="103"/>
      <c r="D1737" s="103"/>
      <c r="F1737" s="142"/>
      <c r="HV1737" s="141"/>
      <c r="HW1737" s="141"/>
      <c r="HX1737" s="141"/>
      <c r="HY1737" s="141"/>
      <c r="HZ1737" s="141"/>
      <c r="IA1737" s="141"/>
      <c r="IB1737" s="141"/>
      <c r="IC1737" s="141"/>
    </row>
    <row r="1738" s="138" customFormat="1" ht="15.75" customHeight="1" spans="3:237">
      <c r="C1738" s="103"/>
      <c r="D1738" s="103"/>
      <c r="F1738" s="142"/>
      <c r="HV1738" s="141"/>
      <c r="HW1738" s="141"/>
      <c r="HX1738" s="141"/>
      <c r="HY1738" s="141"/>
      <c r="HZ1738" s="141"/>
      <c r="IA1738" s="141"/>
      <c r="IB1738" s="141"/>
      <c r="IC1738" s="141"/>
    </row>
    <row r="1739" s="138" customFormat="1" ht="15.75" customHeight="1" spans="3:237">
      <c r="C1739" s="103"/>
      <c r="D1739" s="103"/>
      <c r="F1739" s="142"/>
      <c r="HV1739" s="141"/>
      <c r="HW1739" s="141"/>
      <c r="HX1739" s="141"/>
      <c r="HY1739" s="141"/>
      <c r="HZ1739" s="141"/>
      <c r="IA1739" s="141"/>
      <c r="IB1739" s="141"/>
      <c r="IC1739" s="141"/>
    </row>
    <row r="1740" s="138" customFormat="1" ht="15.75" customHeight="1" spans="3:237">
      <c r="C1740" s="103"/>
      <c r="D1740" s="103"/>
      <c r="F1740" s="142"/>
      <c r="HV1740" s="141"/>
      <c r="HW1740" s="141"/>
      <c r="HX1740" s="141"/>
      <c r="HY1740" s="141"/>
      <c r="HZ1740" s="141"/>
      <c r="IA1740" s="141"/>
      <c r="IB1740" s="141"/>
      <c r="IC1740" s="141"/>
    </row>
    <row r="1741" s="138" customFormat="1" ht="15.75" customHeight="1" spans="3:237">
      <c r="C1741" s="103"/>
      <c r="D1741" s="103"/>
      <c r="F1741" s="142"/>
      <c r="HV1741" s="141"/>
      <c r="HW1741" s="141"/>
      <c r="HX1741" s="141"/>
      <c r="HY1741" s="141"/>
      <c r="HZ1741" s="141"/>
      <c r="IA1741" s="141"/>
      <c r="IB1741" s="141"/>
      <c r="IC1741" s="141"/>
    </row>
    <row r="1742" s="138" customFormat="1" ht="15.75" customHeight="1" spans="3:237">
      <c r="C1742" s="103"/>
      <c r="D1742" s="103"/>
      <c r="F1742" s="142"/>
      <c r="HV1742" s="141"/>
      <c r="HW1742" s="141"/>
      <c r="HX1742" s="141"/>
      <c r="HY1742" s="141"/>
      <c r="HZ1742" s="141"/>
      <c r="IA1742" s="141"/>
      <c r="IB1742" s="141"/>
      <c r="IC1742" s="141"/>
    </row>
    <row r="1743" s="138" customFormat="1" ht="15.75" customHeight="1" spans="3:237">
      <c r="C1743" s="103"/>
      <c r="D1743" s="103"/>
      <c r="F1743" s="142"/>
      <c r="HV1743" s="141"/>
      <c r="HW1743" s="141"/>
      <c r="HX1743" s="141"/>
      <c r="HY1743" s="141"/>
      <c r="HZ1743" s="141"/>
      <c r="IA1743" s="141"/>
      <c r="IB1743" s="141"/>
      <c r="IC1743" s="141"/>
    </row>
    <row r="1744" s="138" customFormat="1" ht="15.75" customHeight="1" spans="3:237">
      <c r="C1744" s="103"/>
      <c r="D1744" s="103"/>
      <c r="F1744" s="142"/>
      <c r="HV1744" s="141"/>
      <c r="HW1744" s="141"/>
      <c r="HX1744" s="141"/>
      <c r="HY1744" s="141"/>
      <c r="HZ1744" s="141"/>
      <c r="IA1744" s="141"/>
      <c r="IB1744" s="141"/>
      <c r="IC1744" s="141"/>
    </row>
    <row r="1745" s="138" customFormat="1" ht="15.75" customHeight="1" spans="3:237">
      <c r="C1745" s="103"/>
      <c r="D1745" s="103"/>
      <c r="F1745" s="142"/>
      <c r="HV1745" s="141"/>
      <c r="HW1745" s="141"/>
      <c r="HX1745" s="141"/>
      <c r="HY1745" s="141"/>
      <c r="HZ1745" s="141"/>
      <c r="IA1745" s="141"/>
      <c r="IB1745" s="141"/>
      <c r="IC1745" s="141"/>
    </row>
    <row r="1746" s="138" customFormat="1" ht="15.75" customHeight="1" spans="3:237">
      <c r="C1746" s="103"/>
      <c r="D1746" s="103"/>
      <c r="F1746" s="142"/>
      <c r="HV1746" s="141"/>
      <c r="HW1746" s="141"/>
      <c r="HX1746" s="141"/>
      <c r="HY1746" s="141"/>
      <c r="HZ1746" s="141"/>
      <c r="IA1746" s="141"/>
      <c r="IB1746" s="141"/>
      <c r="IC1746" s="141"/>
    </row>
    <row r="1747" s="138" customFormat="1" ht="15.75" customHeight="1" spans="3:237">
      <c r="C1747" s="103"/>
      <c r="D1747" s="103"/>
      <c r="F1747" s="142"/>
      <c r="HV1747" s="141"/>
      <c r="HW1747" s="141"/>
      <c r="HX1747" s="141"/>
      <c r="HY1747" s="141"/>
      <c r="HZ1747" s="141"/>
      <c r="IA1747" s="141"/>
      <c r="IB1747" s="141"/>
      <c r="IC1747" s="141"/>
    </row>
    <row r="1748" s="138" customFormat="1" ht="15.75" customHeight="1" spans="3:237">
      <c r="C1748" s="103"/>
      <c r="D1748" s="103"/>
      <c r="F1748" s="142"/>
      <c r="HV1748" s="141"/>
      <c r="HW1748" s="141"/>
      <c r="HX1748" s="141"/>
      <c r="HY1748" s="141"/>
      <c r="HZ1748" s="141"/>
      <c r="IA1748" s="141"/>
      <c r="IB1748" s="141"/>
      <c r="IC1748" s="141"/>
    </row>
    <row r="1749" s="138" customFormat="1" ht="15.75" customHeight="1" spans="3:237">
      <c r="C1749" s="103"/>
      <c r="D1749" s="103"/>
      <c r="F1749" s="142"/>
      <c r="HV1749" s="141"/>
      <c r="HW1749" s="141"/>
      <c r="HX1749" s="141"/>
      <c r="HY1749" s="141"/>
      <c r="HZ1749" s="141"/>
      <c r="IA1749" s="141"/>
      <c r="IB1749" s="141"/>
      <c r="IC1749" s="141"/>
    </row>
    <row r="1750" s="138" customFormat="1" ht="15.75" customHeight="1" spans="3:237">
      <c r="C1750" s="103"/>
      <c r="D1750" s="103"/>
      <c r="F1750" s="142"/>
      <c r="HV1750" s="141"/>
      <c r="HW1750" s="141"/>
      <c r="HX1750" s="141"/>
      <c r="HY1750" s="141"/>
      <c r="HZ1750" s="141"/>
      <c r="IA1750" s="141"/>
      <c r="IB1750" s="141"/>
      <c r="IC1750" s="141"/>
    </row>
    <row r="1751" s="138" customFormat="1" ht="15.75" customHeight="1" spans="3:237">
      <c r="C1751" s="103"/>
      <c r="D1751" s="103"/>
      <c r="F1751" s="142"/>
      <c r="HV1751" s="141"/>
      <c r="HW1751" s="141"/>
      <c r="HX1751" s="141"/>
      <c r="HY1751" s="141"/>
      <c r="HZ1751" s="141"/>
      <c r="IA1751" s="141"/>
      <c r="IB1751" s="141"/>
      <c r="IC1751" s="141"/>
    </row>
    <row r="1752" s="138" customFormat="1" ht="15.75" customHeight="1" spans="3:237">
      <c r="C1752" s="103"/>
      <c r="D1752" s="103"/>
      <c r="F1752" s="142"/>
      <c r="HV1752" s="141"/>
      <c r="HW1752" s="141"/>
      <c r="HX1752" s="141"/>
      <c r="HY1752" s="141"/>
      <c r="HZ1752" s="141"/>
      <c r="IA1752" s="141"/>
      <c r="IB1752" s="141"/>
      <c r="IC1752" s="141"/>
    </row>
    <row r="1753" s="138" customFormat="1" ht="15.75" customHeight="1" spans="3:237">
      <c r="C1753" s="103"/>
      <c r="D1753" s="103"/>
      <c r="F1753" s="142"/>
      <c r="HV1753" s="141"/>
      <c r="HW1753" s="141"/>
      <c r="HX1753" s="141"/>
      <c r="HY1753" s="141"/>
      <c r="HZ1753" s="141"/>
      <c r="IA1753" s="141"/>
      <c r="IB1753" s="141"/>
      <c r="IC1753" s="141"/>
    </row>
    <row r="1754" s="138" customFormat="1" ht="15.75" customHeight="1" spans="3:237">
      <c r="C1754" s="103"/>
      <c r="D1754" s="103"/>
      <c r="F1754" s="142"/>
      <c r="HV1754" s="141"/>
      <c r="HW1754" s="141"/>
      <c r="HX1754" s="141"/>
      <c r="HY1754" s="141"/>
      <c r="HZ1754" s="141"/>
      <c r="IA1754" s="141"/>
      <c r="IB1754" s="141"/>
      <c r="IC1754" s="141"/>
    </row>
    <row r="1755" s="138" customFormat="1" ht="15.75" customHeight="1" spans="3:237">
      <c r="C1755" s="103"/>
      <c r="D1755" s="103"/>
      <c r="F1755" s="142"/>
      <c r="HV1755" s="141"/>
      <c r="HW1755" s="141"/>
      <c r="HX1755" s="141"/>
      <c r="HY1755" s="141"/>
      <c r="HZ1755" s="141"/>
      <c r="IA1755" s="141"/>
      <c r="IB1755" s="141"/>
      <c r="IC1755" s="141"/>
    </row>
    <row r="1756" s="138" customFormat="1" ht="15.75" customHeight="1" spans="3:237">
      <c r="C1756" s="103"/>
      <c r="D1756" s="103"/>
      <c r="F1756" s="142"/>
      <c r="HV1756" s="141"/>
      <c r="HW1756" s="141"/>
      <c r="HX1756" s="141"/>
      <c r="HY1756" s="141"/>
      <c r="HZ1756" s="141"/>
      <c r="IA1756" s="141"/>
      <c r="IB1756" s="141"/>
      <c r="IC1756" s="141"/>
    </row>
    <row r="1757" s="138" customFormat="1" ht="15.75" customHeight="1" spans="3:237">
      <c r="C1757" s="103"/>
      <c r="D1757" s="103"/>
      <c r="F1757" s="142"/>
      <c r="HV1757" s="141"/>
      <c r="HW1757" s="141"/>
      <c r="HX1757" s="141"/>
      <c r="HY1757" s="141"/>
      <c r="HZ1757" s="141"/>
      <c r="IA1757" s="141"/>
      <c r="IB1757" s="141"/>
      <c r="IC1757" s="141"/>
    </row>
    <row r="1758" s="138" customFormat="1" ht="15.75" customHeight="1" spans="3:237">
      <c r="C1758" s="103"/>
      <c r="D1758" s="103"/>
      <c r="F1758" s="142"/>
      <c r="HV1758" s="141"/>
      <c r="HW1758" s="141"/>
      <c r="HX1758" s="141"/>
      <c r="HY1758" s="141"/>
      <c r="HZ1758" s="141"/>
      <c r="IA1758" s="141"/>
      <c r="IB1758" s="141"/>
      <c r="IC1758" s="141"/>
    </row>
    <row r="1759" s="138" customFormat="1" ht="15.75" customHeight="1" spans="3:237">
      <c r="C1759" s="103"/>
      <c r="D1759" s="103"/>
      <c r="F1759" s="142"/>
      <c r="HV1759" s="141"/>
      <c r="HW1759" s="141"/>
      <c r="HX1759" s="141"/>
      <c r="HY1759" s="141"/>
      <c r="HZ1759" s="141"/>
      <c r="IA1759" s="141"/>
      <c r="IB1759" s="141"/>
      <c r="IC1759" s="141"/>
    </row>
    <row r="1760" s="138" customFormat="1" ht="15.75" customHeight="1" spans="3:237">
      <c r="C1760" s="103"/>
      <c r="D1760" s="103"/>
      <c r="F1760" s="142"/>
      <c r="HV1760" s="141"/>
      <c r="HW1760" s="141"/>
      <c r="HX1760" s="141"/>
      <c r="HY1760" s="141"/>
      <c r="HZ1760" s="141"/>
      <c r="IA1760" s="141"/>
      <c r="IB1760" s="141"/>
      <c r="IC1760" s="141"/>
    </row>
    <row r="1761" s="138" customFormat="1" ht="15.75" customHeight="1" spans="3:237">
      <c r="C1761" s="103"/>
      <c r="D1761" s="103"/>
      <c r="F1761" s="142"/>
      <c r="HV1761" s="141"/>
      <c r="HW1761" s="141"/>
      <c r="HX1761" s="141"/>
      <c r="HY1761" s="141"/>
      <c r="HZ1761" s="141"/>
      <c r="IA1761" s="141"/>
      <c r="IB1761" s="141"/>
      <c r="IC1761" s="141"/>
    </row>
    <row r="1762" s="138" customFormat="1" ht="15.75" customHeight="1" spans="3:237">
      <c r="C1762" s="103"/>
      <c r="D1762" s="103"/>
      <c r="F1762" s="142"/>
      <c r="HV1762" s="141"/>
      <c r="HW1762" s="141"/>
      <c r="HX1762" s="141"/>
      <c r="HY1762" s="141"/>
      <c r="HZ1762" s="141"/>
      <c r="IA1762" s="141"/>
      <c r="IB1762" s="141"/>
      <c r="IC1762" s="141"/>
    </row>
    <row r="1763" s="138" customFormat="1" ht="15.75" customHeight="1" spans="3:237">
      <c r="C1763" s="103"/>
      <c r="D1763" s="103"/>
      <c r="F1763" s="142"/>
      <c r="HV1763" s="141"/>
      <c r="HW1763" s="141"/>
      <c r="HX1763" s="141"/>
      <c r="HY1763" s="141"/>
      <c r="HZ1763" s="141"/>
      <c r="IA1763" s="141"/>
      <c r="IB1763" s="141"/>
      <c r="IC1763" s="141"/>
    </row>
    <row r="1764" s="138" customFormat="1" ht="15.75" customHeight="1" spans="3:237">
      <c r="C1764" s="103"/>
      <c r="D1764" s="103"/>
      <c r="F1764" s="142"/>
      <c r="HV1764" s="141"/>
      <c r="HW1764" s="141"/>
      <c r="HX1764" s="141"/>
      <c r="HY1764" s="141"/>
      <c r="HZ1764" s="141"/>
      <c r="IA1764" s="141"/>
      <c r="IB1764" s="141"/>
      <c r="IC1764" s="141"/>
    </row>
    <row r="1765" s="138" customFormat="1" ht="15.75" customHeight="1" spans="3:237">
      <c r="C1765" s="103"/>
      <c r="D1765" s="103"/>
      <c r="F1765" s="142"/>
      <c r="HV1765" s="141"/>
      <c r="HW1765" s="141"/>
      <c r="HX1765" s="141"/>
      <c r="HY1765" s="141"/>
      <c r="HZ1765" s="141"/>
      <c r="IA1765" s="141"/>
      <c r="IB1765" s="141"/>
      <c r="IC1765" s="141"/>
    </row>
    <row r="1766" s="138" customFormat="1" ht="15.75" customHeight="1" spans="3:237">
      <c r="C1766" s="103"/>
      <c r="D1766" s="103"/>
      <c r="F1766" s="142"/>
      <c r="HV1766" s="141"/>
      <c r="HW1766" s="141"/>
      <c r="HX1766" s="141"/>
      <c r="HY1766" s="141"/>
      <c r="HZ1766" s="141"/>
      <c r="IA1766" s="141"/>
      <c r="IB1766" s="141"/>
      <c r="IC1766" s="141"/>
    </row>
    <row r="1767" s="138" customFormat="1" ht="15.75" customHeight="1" spans="3:237">
      <c r="C1767" s="103"/>
      <c r="D1767" s="103"/>
      <c r="F1767" s="142"/>
      <c r="HV1767" s="141"/>
      <c r="HW1767" s="141"/>
      <c r="HX1767" s="141"/>
      <c r="HY1767" s="141"/>
      <c r="HZ1767" s="141"/>
      <c r="IA1767" s="141"/>
      <c r="IB1767" s="141"/>
      <c r="IC1767" s="141"/>
    </row>
    <row r="1768" s="138" customFormat="1" ht="15.75" customHeight="1" spans="3:237">
      <c r="C1768" s="103"/>
      <c r="D1768" s="103"/>
      <c r="F1768" s="142"/>
      <c r="HV1768" s="141"/>
      <c r="HW1768" s="141"/>
      <c r="HX1768" s="141"/>
      <c r="HY1768" s="141"/>
      <c r="HZ1768" s="141"/>
      <c r="IA1768" s="141"/>
      <c r="IB1768" s="141"/>
      <c r="IC1768" s="141"/>
    </row>
    <row r="1769" s="138" customFormat="1" ht="15.75" customHeight="1" spans="3:237">
      <c r="C1769" s="103"/>
      <c r="D1769" s="103"/>
      <c r="F1769" s="142"/>
      <c r="HV1769" s="141"/>
      <c r="HW1769" s="141"/>
      <c r="HX1769" s="141"/>
      <c r="HY1769" s="141"/>
      <c r="HZ1769" s="141"/>
      <c r="IA1769" s="141"/>
      <c r="IB1769" s="141"/>
      <c r="IC1769" s="141"/>
    </row>
    <row r="1770" s="138" customFormat="1" ht="15.75" customHeight="1" spans="3:237">
      <c r="C1770" s="103"/>
      <c r="D1770" s="103"/>
      <c r="F1770" s="142"/>
      <c r="HV1770" s="141"/>
      <c r="HW1770" s="141"/>
      <c r="HX1770" s="141"/>
      <c r="HY1770" s="141"/>
      <c r="HZ1770" s="141"/>
      <c r="IA1770" s="141"/>
      <c r="IB1770" s="141"/>
      <c r="IC1770" s="141"/>
    </row>
    <row r="1771" s="138" customFormat="1" ht="15.75" customHeight="1" spans="3:237">
      <c r="C1771" s="103"/>
      <c r="D1771" s="103"/>
      <c r="F1771" s="142"/>
      <c r="HV1771" s="141"/>
      <c r="HW1771" s="141"/>
      <c r="HX1771" s="141"/>
      <c r="HY1771" s="141"/>
      <c r="HZ1771" s="141"/>
      <c r="IA1771" s="141"/>
      <c r="IB1771" s="141"/>
      <c r="IC1771" s="141"/>
    </row>
    <row r="1772" s="138" customFormat="1" ht="15.75" customHeight="1" spans="3:237">
      <c r="C1772" s="103"/>
      <c r="D1772" s="103"/>
      <c r="F1772" s="142"/>
      <c r="HV1772" s="141"/>
      <c r="HW1772" s="141"/>
      <c r="HX1772" s="141"/>
      <c r="HY1772" s="141"/>
      <c r="HZ1772" s="141"/>
      <c r="IA1772" s="141"/>
      <c r="IB1772" s="141"/>
      <c r="IC1772" s="141"/>
    </row>
    <row r="1773" s="138" customFormat="1" ht="15.75" customHeight="1" spans="3:237">
      <c r="C1773" s="103"/>
      <c r="D1773" s="103"/>
      <c r="F1773" s="142"/>
      <c r="HV1773" s="141"/>
      <c r="HW1773" s="141"/>
      <c r="HX1773" s="141"/>
      <c r="HY1773" s="141"/>
      <c r="HZ1773" s="141"/>
      <c r="IA1773" s="141"/>
      <c r="IB1773" s="141"/>
      <c r="IC1773" s="141"/>
    </row>
    <row r="1774" s="138" customFormat="1" ht="15.75" customHeight="1" spans="3:237">
      <c r="C1774" s="103"/>
      <c r="D1774" s="103"/>
      <c r="F1774" s="142"/>
      <c r="HV1774" s="141"/>
      <c r="HW1774" s="141"/>
      <c r="HX1774" s="141"/>
      <c r="HY1774" s="141"/>
      <c r="HZ1774" s="141"/>
      <c r="IA1774" s="141"/>
      <c r="IB1774" s="141"/>
      <c r="IC1774" s="141"/>
    </row>
    <row r="1775" s="138" customFormat="1" ht="15.75" customHeight="1" spans="3:237">
      <c r="C1775" s="103"/>
      <c r="D1775" s="103"/>
      <c r="F1775" s="142"/>
      <c r="HV1775" s="141"/>
      <c r="HW1775" s="141"/>
      <c r="HX1775" s="141"/>
      <c r="HY1775" s="141"/>
      <c r="HZ1775" s="141"/>
      <c r="IA1775" s="141"/>
      <c r="IB1775" s="141"/>
      <c r="IC1775" s="141"/>
    </row>
    <row r="1776" s="138" customFormat="1" ht="15.75" customHeight="1" spans="3:237">
      <c r="C1776" s="103"/>
      <c r="D1776" s="103"/>
      <c r="F1776" s="142"/>
      <c r="HV1776" s="141"/>
      <c r="HW1776" s="141"/>
      <c r="HX1776" s="141"/>
      <c r="HY1776" s="141"/>
      <c r="HZ1776" s="141"/>
      <c r="IA1776" s="141"/>
      <c r="IB1776" s="141"/>
      <c r="IC1776" s="141"/>
    </row>
    <row r="1777" s="138" customFormat="1" ht="15.75" customHeight="1" spans="3:237">
      <c r="C1777" s="103"/>
      <c r="D1777" s="103"/>
      <c r="F1777" s="142"/>
      <c r="HV1777" s="141"/>
      <c r="HW1777" s="141"/>
      <c r="HX1777" s="141"/>
      <c r="HY1777" s="141"/>
      <c r="HZ1777" s="141"/>
      <c r="IA1777" s="141"/>
      <c r="IB1777" s="141"/>
      <c r="IC1777" s="141"/>
    </row>
    <row r="1778" s="138" customFormat="1" ht="15.75" customHeight="1" spans="3:237">
      <c r="C1778" s="103"/>
      <c r="D1778" s="103"/>
      <c r="F1778" s="142"/>
      <c r="HV1778" s="141"/>
      <c r="HW1778" s="141"/>
      <c r="HX1778" s="141"/>
      <c r="HY1778" s="141"/>
      <c r="HZ1778" s="141"/>
      <c r="IA1778" s="141"/>
      <c r="IB1778" s="141"/>
      <c r="IC1778" s="141"/>
    </row>
    <row r="1779" s="138" customFormat="1" ht="15.75" customHeight="1" spans="3:237">
      <c r="C1779" s="103"/>
      <c r="D1779" s="103"/>
      <c r="F1779" s="142"/>
      <c r="HV1779" s="141"/>
      <c r="HW1779" s="141"/>
      <c r="HX1779" s="141"/>
      <c r="HY1779" s="141"/>
      <c r="HZ1779" s="141"/>
      <c r="IA1779" s="141"/>
      <c r="IB1779" s="141"/>
      <c r="IC1779" s="141"/>
    </row>
    <row r="1780" s="138" customFormat="1" ht="15.75" customHeight="1" spans="3:237">
      <c r="C1780" s="103"/>
      <c r="D1780" s="103"/>
      <c r="F1780" s="142"/>
      <c r="HV1780" s="141"/>
      <c r="HW1780" s="141"/>
      <c r="HX1780" s="141"/>
      <c r="HY1780" s="141"/>
      <c r="HZ1780" s="141"/>
      <c r="IA1780" s="141"/>
      <c r="IB1780" s="141"/>
      <c r="IC1780" s="141"/>
    </row>
    <row r="1781" s="138" customFormat="1" ht="15.75" customHeight="1" spans="3:237">
      <c r="C1781" s="103"/>
      <c r="D1781" s="103"/>
      <c r="F1781" s="142"/>
      <c r="HV1781" s="141"/>
      <c r="HW1781" s="141"/>
      <c r="HX1781" s="141"/>
      <c r="HY1781" s="141"/>
      <c r="HZ1781" s="141"/>
      <c r="IA1781" s="141"/>
      <c r="IB1781" s="141"/>
      <c r="IC1781" s="141"/>
    </row>
    <row r="1782" s="138" customFormat="1" ht="15.75" customHeight="1" spans="3:237">
      <c r="C1782" s="103"/>
      <c r="D1782" s="103"/>
      <c r="F1782" s="142"/>
      <c r="HV1782" s="141"/>
      <c r="HW1782" s="141"/>
      <c r="HX1782" s="141"/>
      <c r="HY1782" s="141"/>
      <c r="HZ1782" s="141"/>
      <c r="IA1782" s="141"/>
      <c r="IB1782" s="141"/>
      <c r="IC1782" s="141"/>
    </row>
    <row r="1783" s="138" customFormat="1" ht="15.75" customHeight="1" spans="3:237">
      <c r="C1783" s="103"/>
      <c r="D1783" s="103"/>
      <c r="F1783" s="142"/>
      <c r="HV1783" s="141"/>
      <c r="HW1783" s="141"/>
      <c r="HX1783" s="141"/>
      <c r="HY1783" s="141"/>
      <c r="HZ1783" s="141"/>
      <c r="IA1783" s="141"/>
      <c r="IB1783" s="141"/>
      <c r="IC1783" s="141"/>
    </row>
    <row r="1784" s="138" customFormat="1" ht="15.75" customHeight="1" spans="3:237">
      <c r="C1784" s="103"/>
      <c r="D1784" s="103"/>
      <c r="F1784" s="142"/>
      <c r="HV1784" s="141"/>
      <c r="HW1784" s="141"/>
      <c r="HX1784" s="141"/>
      <c r="HY1784" s="141"/>
      <c r="HZ1784" s="141"/>
      <c r="IA1784" s="141"/>
      <c r="IB1784" s="141"/>
      <c r="IC1784" s="141"/>
    </row>
    <row r="1785" s="138" customFormat="1" ht="15.75" customHeight="1" spans="3:237">
      <c r="C1785" s="103"/>
      <c r="D1785" s="103"/>
      <c r="F1785" s="142"/>
      <c r="HV1785" s="141"/>
      <c r="HW1785" s="141"/>
      <c r="HX1785" s="141"/>
      <c r="HY1785" s="141"/>
      <c r="HZ1785" s="141"/>
      <c r="IA1785" s="141"/>
      <c r="IB1785" s="141"/>
      <c r="IC1785" s="141"/>
    </row>
    <row r="1786" s="138" customFormat="1" ht="15.75" customHeight="1" spans="3:237">
      <c r="C1786" s="103"/>
      <c r="D1786" s="103"/>
      <c r="F1786" s="142"/>
      <c r="HV1786" s="141"/>
      <c r="HW1786" s="141"/>
      <c r="HX1786" s="141"/>
      <c r="HY1786" s="141"/>
      <c r="HZ1786" s="141"/>
      <c r="IA1786" s="141"/>
      <c r="IB1786" s="141"/>
      <c r="IC1786" s="141"/>
    </row>
    <row r="1787" s="138" customFormat="1" ht="15.75" customHeight="1" spans="3:237">
      <c r="C1787" s="103"/>
      <c r="D1787" s="103"/>
      <c r="F1787" s="142"/>
      <c r="HV1787" s="141"/>
      <c r="HW1787" s="141"/>
      <c r="HX1787" s="141"/>
      <c r="HY1787" s="141"/>
      <c r="HZ1787" s="141"/>
      <c r="IA1787" s="141"/>
      <c r="IB1787" s="141"/>
      <c r="IC1787" s="141"/>
    </row>
    <row r="1788" s="138" customFormat="1" ht="15.75" customHeight="1" spans="3:237">
      <c r="C1788" s="103"/>
      <c r="D1788" s="103"/>
      <c r="F1788" s="142"/>
      <c r="HV1788" s="141"/>
      <c r="HW1788" s="141"/>
      <c r="HX1788" s="141"/>
      <c r="HY1788" s="141"/>
      <c r="HZ1788" s="141"/>
      <c r="IA1788" s="141"/>
      <c r="IB1788" s="141"/>
      <c r="IC1788" s="141"/>
    </row>
    <row r="1789" s="138" customFormat="1" ht="15.75" customHeight="1" spans="3:237">
      <c r="C1789" s="103"/>
      <c r="D1789" s="103"/>
      <c r="F1789" s="142"/>
      <c r="HV1789" s="141"/>
      <c r="HW1789" s="141"/>
      <c r="HX1789" s="141"/>
      <c r="HY1789" s="141"/>
      <c r="HZ1789" s="141"/>
      <c r="IA1789" s="141"/>
      <c r="IB1789" s="141"/>
      <c r="IC1789" s="141"/>
    </row>
    <row r="1790" s="138" customFormat="1" ht="15.75" customHeight="1" spans="3:237">
      <c r="C1790" s="103"/>
      <c r="D1790" s="103"/>
      <c r="F1790" s="142"/>
      <c r="HV1790" s="141"/>
      <c r="HW1790" s="141"/>
      <c r="HX1790" s="141"/>
      <c r="HY1790" s="141"/>
      <c r="HZ1790" s="141"/>
      <c r="IA1790" s="141"/>
      <c r="IB1790" s="141"/>
      <c r="IC1790" s="141"/>
    </row>
    <row r="1791" s="138" customFormat="1" ht="15.75" customHeight="1" spans="3:237">
      <c r="C1791" s="103"/>
      <c r="D1791" s="103"/>
      <c r="F1791" s="142"/>
      <c r="HV1791" s="141"/>
      <c r="HW1791" s="141"/>
      <c r="HX1791" s="141"/>
      <c r="HY1791" s="141"/>
      <c r="HZ1791" s="141"/>
      <c r="IA1791" s="141"/>
      <c r="IB1791" s="141"/>
      <c r="IC1791" s="141"/>
    </row>
    <row r="1792" s="138" customFormat="1" ht="15.75" customHeight="1" spans="3:237">
      <c r="C1792" s="103"/>
      <c r="D1792" s="103"/>
      <c r="F1792" s="142"/>
      <c r="HV1792" s="141"/>
      <c r="HW1792" s="141"/>
      <c r="HX1792" s="141"/>
      <c r="HY1792" s="141"/>
      <c r="HZ1792" s="141"/>
      <c r="IA1792" s="141"/>
      <c r="IB1792" s="141"/>
      <c r="IC1792" s="141"/>
    </row>
    <row r="1793" s="138" customFormat="1" ht="15.75" customHeight="1" spans="3:237">
      <c r="C1793" s="103"/>
      <c r="D1793" s="103"/>
      <c r="F1793" s="142"/>
      <c r="HV1793" s="141"/>
      <c r="HW1793" s="141"/>
      <c r="HX1793" s="141"/>
      <c r="HY1793" s="141"/>
      <c r="HZ1793" s="141"/>
      <c r="IA1793" s="141"/>
      <c r="IB1793" s="141"/>
      <c r="IC1793" s="141"/>
    </row>
    <row r="1794" s="138" customFormat="1" ht="15.75" customHeight="1" spans="3:237">
      <c r="C1794" s="103"/>
      <c r="D1794" s="103"/>
      <c r="F1794" s="142"/>
      <c r="HV1794" s="141"/>
      <c r="HW1794" s="141"/>
      <c r="HX1794" s="141"/>
      <c r="HY1794" s="141"/>
      <c r="HZ1794" s="141"/>
      <c r="IA1794" s="141"/>
      <c r="IB1794" s="141"/>
      <c r="IC1794" s="141"/>
    </row>
    <row r="1795" s="138" customFormat="1" ht="15.75" customHeight="1" spans="3:237">
      <c r="C1795" s="103"/>
      <c r="D1795" s="103"/>
      <c r="F1795" s="142"/>
      <c r="HV1795" s="141"/>
      <c r="HW1795" s="141"/>
      <c r="HX1795" s="141"/>
      <c r="HY1795" s="141"/>
      <c r="HZ1795" s="141"/>
      <c r="IA1795" s="141"/>
      <c r="IB1795" s="141"/>
      <c r="IC1795" s="141"/>
    </row>
    <row r="1796" s="138" customFormat="1" ht="15.75" customHeight="1" spans="3:237">
      <c r="C1796" s="103"/>
      <c r="D1796" s="103"/>
      <c r="F1796" s="142"/>
      <c r="HV1796" s="141"/>
      <c r="HW1796" s="141"/>
      <c r="HX1796" s="141"/>
      <c r="HY1796" s="141"/>
      <c r="HZ1796" s="141"/>
      <c r="IA1796" s="141"/>
      <c r="IB1796" s="141"/>
      <c r="IC1796" s="141"/>
    </row>
    <row r="1797" s="138" customFormat="1" ht="15.75" customHeight="1" spans="3:237">
      <c r="C1797" s="103"/>
      <c r="D1797" s="103"/>
      <c r="F1797" s="142"/>
      <c r="HV1797" s="141"/>
      <c r="HW1797" s="141"/>
      <c r="HX1797" s="141"/>
      <c r="HY1797" s="141"/>
      <c r="HZ1797" s="141"/>
      <c r="IA1797" s="141"/>
      <c r="IB1797" s="141"/>
      <c r="IC1797" s="141"/>
    </row>
    <row r="1798" s="138" customFormat="1" ht="15.75" customHeight="1" spans="3:237">
      <c r="C1798" s="103"/>
      <c r="D1798" s="103"/>
      <c r="F1798" s="142"/>
      <c r="HV1798" s="141"/>
      <c r="HW1798" s="141"/>
      <c r="HX1798" s="141"/>
      <c r="HY1798" s="141"/>
      <c r="HZ1798" s="141"/>
      <c r="IA1798" s="141"/>
      <c r="IB1798" s="141"/>
      <c r="IC1798" s="141"/>
    </row>
    <row r="1799" s="138" customFormat="1" ht="15.75" customHeight="1" spans="3:237">
      <c r="C1799" s="103"/>
      <c r="D1799" s="103"/>
      <c r="F1799" s="142"/>
      <c r="HV1799" s="141"/>
      <c r="HW1799" s="141"/>
      <c r="HX1799" s="141"/>
      <c r="HY1799" s="141"/>
      <c r="HZ1799" s="141"/>
      <c r="IA1799" s="141"/>
      <c r="IB1799" s="141"/>
      <c r="IC1799" s="141"/>
    </row>
    <row r="1800" s="138" customFormat="1" ht="15.75" customHeight="1" spans="3:237">
      <c r="C1800" s="103"/>
      <c r="D1800" s="103"/>
      <c r="F1800" s="142"/>
      <c r="HV1800" s="141"/>
      <c r="HW1800" s="141"/>
      <c r="HX1800" s="141"/>
      <c r="HY1800" s="141"/>
      <c r="HZ1800" s="141"/>
      <c r="IA1800" s="141"/>
      <c r="IB1800" s="141"/>
      <c r="IC1800" s="141"/>
    </row>
    <row r="1801" s="138" customFormat="1" ht="15.75" customHeight="1" spans="3:237">
      <c r="C1801" s="103"/>
      <c r="D1801" s="103"/>
      <c r="F1801" s="142"/>
      <c r="HV1801" s="141"/>
      <c r="HW1801" s="141"/>
      <c r="HX1801" s="141"/>
      <c r="HY1801" s="141"/>
      <c r="HZ1801" s="141"/>
      <c r="IA1801" s="141"/>
      <c r="IB1801" s="141"/>
      <c r="IC1801" s="141"/>
    </row>
    <row r="1802" s="138" customFormat="1" ht="15.75" customHeight="1" spans="3:237">
      <c r="C1802" s="103"/>
      <c r="D1802" s="103"/>
      <c r="F1802" s="142"/>
      <c r="HV1802" s="141"/>
      <c r="HW1802" s="141"/>
      <c r="HX1802" s="141"/>
      <c r="HY1802" s="141"/>
      <c r="HZ1802" s="141"/>
      <c r="IA1802" s="141"/>
      <c r="IB1802" s="141"/>
      <c r="IC1802" s="141"/>
    </row>
    <row r="1803" s="138" customFormat="1" ht="15.75" customHeight="1" spans="3:237">
      <c r="C1803" s="103"/>
      <c r="D1803" s="103"/>
      <c r="F1803" s="142"/>
      <c r="HV1803" s="141"/>
      <c r="HW1803" s="141"/>
      <c r="HX1803" s="141"/>
      <c r="HY1803" s="141"/>
      <c r="HZ1803" s="141"/>
      <c r="IA1803" s="141"/>
      <c r="IB1803" s="141"/>
      <c r="IC1803" s="141"/>
    </row>
    <row r="1804" s="138" customFormat="1" ht="15.75" customHeight="1" spans="3:237">
      <c r="C1804" s="103"/>
      <c r="D1804" s="103"/>
      <c r="F1804" s="142"/>
      <c r="HV1804" s="141"/>
      <c r="HW1804" s="141"/>
      <c r="HX1804" s="141"/>
      <c r="HY1804" s="141"/>
      <c r="HZ1804" s="141"/>
      <c r="IA1804" s="141"/>
      <c r="IB1804" s="141"/>
      <c r="IC1804" s="141"/>
    </row>
    <row r="1805" s="138" customFormat="1" ht="15.75" customHeight="1" spans="3:237">
      <c r="C1805" s="103"/>
      <c r="D1805" s="103"/>
      <c r="F1805" s="142"/>
      <c r="HV1805" s="141"/>
      <c r="HW1805" s="141"/>
      <c r="HX1805" s="141"/>
      <c r="HY1805" s="141"/>
      <c r="HZ1805" s="141"/>
      <c r="IA1805" s="141"/>
      <c r="IB1805" s="141"/>
      <c r="IC1805" s="141"/>
    </row>
    <row r="1806" s="138" customFormat="1" ht="15.75" customHeight="1" spans="3:237">
      <c r="C1806" s="103"/>
      <c r="D1806" s="103"/>
      <c r="F1806" s="142"/>
      <c r="HV1806" s="141"/>
      <c r="HW1806" s="141"/>
      <c r="HX1806" s="141"/>
      <c r="HY1806" s="141"/>
      <c r="HZ1806" s="141"/>
      <c r="IA1806" s="141"/>
      <c r="IB1806" s="141"/>
      <c r="IC1806" s="141"/>
    </row>
    <row r="1807" s="138" customFormat="1" ht="15.75" customHeight="1" spans="3:237">
      <c r="C1807" s="103"/>
      <c r="D1807" s="103"/>
      <c r="F1807" s="142"/>
      <c r="HV1807" s="141"/>
      <c r="HW1807" s="141"/>
      <c r="HX1807" s="141"/>
      <c r="HY1807" s="141"/>
      <c r="HZ1807" s="141"/>
      <c r="IA1807" s="141"/>
      <c r="IB1807" s="141"/>
      <c r="IC1807" s="141"/>
    </row>
    <row r="1808" s="138" customFormat="1" ht="15.75" customHeight="1" spans="3:237">
      <c r="C1808" s="103"/>
      <c r="D1808" s="103"/>
      <c r="F1808" s="142"/>
      <c r="HV1808" s="141"/>
      <c r="HW1808" s="141"/>
      <c r="HX1808" s="141"/>
      <c r="HY1808" s="141"/>
      <c r="HZ1808" s="141"/>
      <c r="IA1808" s="141"/>
      <c r="IB1808" s="141"/>
      <c r="IC1808" s="141"/>
    </row>
    <row r="1809" s="138" customFormat="1" ht="15.75" customHeight="1" spans="3:237">
      <c r="C1809" s="103"/>
      <c r="D1809" s="103"/>
      <c r="F1809" s="142"/>
      <c r="HV1809" s="141"/>
      <c r="HW1809" s="141"/>
      <c r="HX1809" s="141"/>
      <c r="HY1809" s="141"/>
      <c r="HZ1809" s="141"/>
      <c r="IA1809" s="141"/>
      <c r="IB1809" s="141"/>
      <c r="IC1809" s="141"/>
    </row>
    <row r="1810" s="138" customFormat="1" ht="15.75" customHeight="1" spans="3:237">
      <c r="C1810" s="103"/>
      <c r="D1810" s="103"/>
      <c r="F1810" s="142"/>
      <c r="HV1810" s="141"/>
      <c r="HW1810" s="141"/>
      <c r="HX1810" s="141"/>
      <c r="HY1810" s="141"/>
      <c r="HZ1810" s="141"/>
      <c r="IA1810" s="141"/>
      <c r="IB1810" s="141"/>
      <c r="IC1810" s="141"/>
    </row>
    <row r="1811" s="138" customFormat="1" ht="15.75" customHeight="1" spans="3:237">
      <c r="C1811" s="103"/>
      <c r="D1811" s="103"/>
      <c r="F1811" s="142"/>
      <c r="HV1811" s="141"/>
      <c r="HW1811" s="141"/>
      <c r="HX1811" s="141"/>
      <c r="HY1811" s="141"/>
      <c r="HZ1811" s="141"/>
      <c r="IA1811" s="141"/>
      <c r="IB1811" s="141"/>
      <c r="IC1811" s="141"/>
    </row>
    <row r="1812" s="138" customFormat="1" ht="15.75" customHeight="1" spans="3:237">
      <c r="C1812" s="103"/>
      <c r="D1812" s="103"/>
      <c r="F1812" s="142"/>
      <c r="HV1812" s="141"/>
      <c r="HW1812" s="141"/>
      <c r="HX1812" s="141"/>
      <c r="HY1812" s="141"/>
      <c r="HZ1812" s="141"/>
      <c r="IA1812" s="141"/>
      <c r="IB1812" s="141"/>
      <c r="IC1812" s="141"/>
    </row>
    <row r="1813" s="138" customFormat="1" ht="15.75" customHeight="1" spans="3:237">
      <c r="C1813" s="103"/>
      <c r="D1813" s="103"/>
      <c r="F1813" s="142"/>
      <c r="HV1813" s="141"/>
      <c r="HW1813" s="141"/>
      <c r="HX1813" s="141"/>
      <c r="HY1813" s="141"/>
      <c r="HZ1813" s="141"/>
      <c r="IA1813" s="141"/>
      <c r="IB1813" s="141"/>
      <c r="IC1813" s="141"/>
    </row>
    <row r="1814" s="138" customFormat="1" ht="15.75" customHeight="1" spans="3:237">
      <c r="C1814" s="103"/>
      <c r="D1814" s="103"/>
      <c r="F1814" s="142"/>
      <c r="HV1814" s="141"/>
      <c r="HW1814" s="141"/>
      <c r="HX1814" s="141"/>
      <c r="HY1814" s="141"/>
      <c r="HZ1814" s="141"/>
      <c r="IA1814" s="141"/>
      <c r="IB1814" s="141"/>
      <c r="IC1814" s="141"/>
    </row>
    <row r="1815" s="138" customFormat="1" ht="15.75" customHeight="1" spans="3:237">
      <c r="C1815" s="103"/>
      <c r="D1815" s="103"/>
      <c r="F1815" s="142"/>
      <c r="HV1815" s="141"/>
      <c r="HW1815" s="141"/>
      <c r="HX1815" s="141"/>
      <c r="HY1815" s="141"/>
      <c r="HZ1815" s="141"/>
      <c r="IA1815" s="141"/>
      <c r="IB1815" s="141"/>
      <c r="IC1815" s="141"/>
    </row>
    <row r="1816" s="138" customFormat="1" ht="15.75" customHeight="1" spans="3:237">
      <c r="C1816" s="103"/>
      <c r="D1816" s="103"/>
      <c r="F1816" s="142"/>
      <c r="HV1816" s="141"/>
      <c r="HW1816" s="141"/>
      <c r="HX1816" s="141"/>
      <c r="HY1816" s="141"/>
      <c r="HZ1816" s="141"/>
      <c r="IA1816" s="141"/>
      <c r="IB1816" s="141"/>
      <c r="IC1816" s="141"/>
    </row>
    <row r="1817" s="138" customFormat="1" ht="15.75" customHeight="1" spans="3:237">
      <c r="C1817" s="103"/>
      <c r="D1817" s="103"/>
      <c r="F1817" s="142"/>
      <c r="HV1817" s="141"/>
      <c r="HW1817" s="141"/>
      <c r="HX1817" s="141"/>
      <c r="HY1817" s="141"/>
      <c r="HZ1817" s="141"/>
      <c r="IA1817" s="141"/>
      <c r="IB1817" s="141"/>
      <c r="IC1817" s="141"/>
    </row>
    <row r="1818" s="138" customFormat="1" ht="15.75" customHeight="1" spans="3:237">
      <c r="C1818" s="103"/>
      <c r="D1818" s="103"/>
      <c r="F1818" s="142"/>
      <c r="HV1818" s="141"/>
      <c r="HW1818" s="141"/>
      <c r="HX1818" s="141"/>
      <c r="HY1818" s="141"/>
      <c r="HZ1818" s="141"/>
      <c r="IA1818" s="141"/>
      <c r="IB1818" s="141"/>
      <c r="IC1818" s="141"/>
    </row>
    <row r="1819" s="138" customFormat="1" ht="15.75" customHeight="1" spans="3:237">
      <c r="C1819" s="103"/>
      <c r="D1819" s="103"/>
      <c r="F1819" s="142"/>
      <c r="HV1819" s="141"/>
      <c r="HW1819" s="141"/>
      <c r="HX1819" s="141"/>
      <c r="HY1819" s="141"/>
      <c r="HZ1819" s="141"/>
      <c r="IA1819" s="141"/>
      <c r="IB1819" s="141"/>
      <c r="IC1819" s="141"/>
    </row>
    <row r="1820" s="138" customFormat="1" ht="15.75" customHeight="1" spans="3:237">
      <c r="C1820" s="103"/>
      <c r="D1820" s="103"/>
      <c r="F1820" s="142"/>
      <c r="HV1820" s="141"/>
      <c r="HW1820" s="141"/>
      <c r="HX1820" s="141"/>
      <c r="HY1820" s="141"/>
      <c r="HZ1820" s="141"/>
      <c r="IA1820" s="141"/>
      <c r="IB1820" s="141"/>
      <c r="IC1820" s="141"/>
    </row>
    <row r="1821" s="138" customFormat="1" ht="15.75" customHeight="1" spans="3:237">
      <c r="C1821" s="103"/>
      <c r="D1821" s="103"/>
      <c r="F1821" s="142"/>
      <c r="HV1821" s="141"/>
      <c r="HW1821" s="141"/>
      <c r="HX1821" s="141"/>
      <c r="HY1821" s="141"/>
      <c r="HZ1821" s="141"/>
      <c r="IA1821" s="141"/>
      <c r="IB1821" s="141"/>
      <c r="IC1821" s="141"/>
    </row>
    <row r="1822" s="138" customFormat="1" ht="15.75" customHeight="1" spans="3:237">
      <c r="C1822" s="103"/>
      <c r="D1822" s="103"/>
      <c r="F1822" s="142"/>
      <c r="HV1822" s="141"/>
      <c r="HW1822" s="141"/>
      <c r="HX1822" s="141"/>
      <c r="HY1822" s="141"/>
      <c r="HZ1822" s="141"/>
      <c r="IA1822" s="141"/>
      <c r="IB1822" s="141"/>
      <c r="IC1822" s="141"/>
    </row>
    <row r="1823" s="138" customFormat="1" ht="15.75" customHeight="1" spans="3:237">
      <c r="C1823" s="103"/>
      <c r="D1823" s="103"/>
      <c r="F1823" s="142"/>
      <c r="HV1823" s="141"/>
      <c r="HW1823" s="141"/>
      <c r="HX1823" s="141"/>
      <c r="HY1823" s="141"/>
      <c r="HZ1823" s="141"/>
      <c r="IA1823" s="141"/>
      <c r="IB1823" s="141"/>
      <c r="IC1823" s="141"/>
    </row>
    <row r="1824" s="138" customFormat="1" ht="15.75" customHeight="1" spans="3:237">
      <c r="C1824" s="103"/>
      <c r="D1824" s="103"/>
      <c r="F1824" s="142"/>
      <c r="HV1824" s="141"/>
      <c r="HW1824" s="141"/>
      <c r="HX1824" s="141"/>
      <c r="HY1824" s="141"/>
      <c r="HZ1824" s="141"/>
      <c r="IA1824" s="141"/>
      <c r="IB1824" s="141"/>
      <c r="IC1824" s="141"/>
    </row>
    <row r="1825" s="138" customFormat="1" ht="15.75" customHeight="1" spans="3:237">
      <c r="C1825" s="103"/>
      <c r="D1825" s="103"/>
      <c r="F1825" s="142"/>
      <c r="HV1825" s="141"/>
      <c r="HW1825" s="141"/>
      <c r="HX1825" s="141"/>
      <c r="HY1825" s="141"/>
      <c r="HZ1825" s="141"/>
      <c r="IA1825" s="141"/>
      <c r="IB1825" s="141"/>
      <c r="IC1825" s="141"/>
    </row>
    <row r="1826" s="138" customFormat="1" ht="15.75" customHeight="1" spans="3:237">
      <c r="C1826" s="103"/>
      <c r="D1826" s="103"/>
      <c r="F1826" s="142"/>
      <c r="HV1826" s="141"/>
      <c r="HW1826" s="141"/>
      <c r="HX1826" s="141"/>
      <c r="HY1826" s="141"/>
      <c r="HZ1826" s="141"/>
      <c r="IA1826" s="141"/>
      <c r="IB1826" s="141"/>
      <c r="IC1826" s="141"/>
    </row>
    <row r="1827" s="138" customFormat="1" ht="15.75" customHeight="1" spans="3:237">
      <c r="C1827" s="103"/>
      <c r="D1827" s="103"/>
      <c r="F1827" s="142"/>
      <c r="HV1827" s="141"/>
      <c r="HW1827" s="141"/>
      <c r="HX1827" s="141"/>
      <c r="HY1827" s="141"/>
      <c r="HZ1827" s="141"/>
      <c r="IA1827" s="141"/>
      <c r="IB1827" s="141"/>
      <c r="IC1827" s="141"/>
    </row>
    <row r="1828" s="138" customFormat="1" ht="15.75" customHeight="1" spans="3:237">
      <c r="C1828" s="103"/>
      <c r="D1828" s="103"/>
      <c r="F1828" s="142"/>
      <c r="HV1828" s="141"/>
      <c r="HW1828" s="141"/>
      <c r="HX1828" s="141"/>
      <c r="HY1828" s="141"/>
      <c r="HZ1828" s="141"/>
      <c r="IA1828" s="141"/>
      <c r="IB1828" s="141"/>
      <c r="IC1828" s="141"/>
    </row>
    <row r="1829" s="138" customFormat="1" ht="15.75" customHeight="1" spans="3:237">
      <c r="C1829" s="103"/>
      <c r="D1829" s="103"/>
      <c r="F1829" s="142"/>
      <c r="HV1829" s="141"/>
      <c r="HW1829" s="141"/>
      <c r="HX1829" s="141"/>
      <c r="HY1829" s="141"/>
      <c r="HZ1829" s="141"/>
      <c r="IA1829" s="141"/>
      <c r="IB1829" s="141"/>
      <c r="IC1829" s="141"/>
    </row>
    <row r="1830" s="138" customFormat="1" ht="15.75" customHeight="1" spans="3:237">
      <c r="C1830" s="103"/>
      <c r="D1830" s="103"/>
      <c r="F1830" s="142"/>
      <c r="HV1830" s="141"/>
      <c r="HW1830" s="141"/>
      <c r="HX1830" s="141"/>
      <c r="HY1830" s="141"/>
      <c r="HZ1830" s="141"/>
      <c r="IA1830" s="141"/>
      <c r="IB1830" s="141"/>
      <c r="IC1830" s="141"/>
    </row>
    <row r="1831" s="138" customFormat="1" ht="15.75" customHeight="1" spans="3:237">
      <c r="C1831" s="103"/>
      <c r="D1831" s="103"/>
      <c r="F1831" s="142"/>
      <c r="HV1831" s="141"/>
      <c r="HW1831" s="141"/>
      <c r="HX1831" s="141"/>
      <c r="HY1831" s="141"/>
      <c r="HZ1831" s="141"/>
      <c r="IA1831" s="141"/>
      <c r="IB1831" s="141"/>
      <c r="IC1831" s="141"/>
    </row>
    <row r="1832" s="138" customFormat="1" ht="15.75" customHeight="1" spans="3:237">
      <c r="C1832" s="103"/>
      <c r="D1832" s="103"/>
      <c r="F1832" s="142"/>
      <c r="HV1832" s="141"/>
      <c r="HW1832" s="141"/>
      <c r="HX1832" s="141"/>
      <c r="HY1832" s="141"/>
      <c r="HZ1832" s="141"/>
      <c r="IA1832" s="141"/>
      <c r="IB1832" s="141"/>
      <c r="IC1832" s="141"/>
    </row>
    <row r="1833" s="138" customFormat="1" ht="15.75" customHeight="1" spans="3:237">
      <c r="C1833" s="103"/>
      <c r="D1833" s="103"/>
      <c r="F1833" s="142"/>
      <c r="HV1833" s="141"/>
      <c r="HW1833" s="141"/>
      <c r="HX1833" s="141"/>
      <c r="HY1833" s="141"/>
      <c r="HZ1833" s="141"/>
      <c r="IA1833" s="141"/>
      <c r="IB1833" s="141"/>
      <c r="IC1833" s="141"/>
    </row>
    <row r="1834" s="138" customFormat="1" ht="15.75" customHeight="1" spans="3:237">
      <c r="C1834" s="103"/>
      <c r="D1834" s="103"/>
      <c r="F1834" s="142"/>
      <c r="HV1834" s="141"/>
      <c r="HW1834" s="141"/>
      <c r="HX1834" s="141"/>
      <c r="HY1834" s="141"/>
      <c r="HZ1834" s="141"/>
      <c r="IA1834" s="141"/>
      <c r="IB1834" s="141"/>
      <c r="IC1834" s="141"/>
    </row>
    <row r="1835" s="138" customFormat="1" ht="15.75" customHeight="1" spans="3:237">
      <c r="C1835" s="103"/>
      <c r="D1835" s="103"/>
      <c r="F1835" s="142"/>
      <c r="HV1835" s="141"/>
      <c r="HW1835" s="141"/>
      <c r="HX1835" s="141"/>
      <c r="HY1835" s="141"/>
      <c r="HZ1835" s="141"/>
      <c r="IA1835" s="141"/>
      <c r="IB1835" s="141"/>
      <c r="IC1835" s="141"/>
    </row>
    <row r="1836" s="138" customFormat="1" ht="15.75" customHeight="1" spans="3:237">
      <c r="C1836" s="103"/>
      <c r="D1836" s="103"/>
      <c r="F1836" s="142"/>
      <c r="HV1836" s="141"/>
      <c r="HW1836" s="141"/>
      <c r="HX1836" s="141"/>
      <c r="HY1836" s="141"/>
      <c r="HZ1836" s="141"/>
      <c r="IA1836" s="141"/>
      <c r="IB1836" s="141"/>
      <c r="IC1836" s="141"/>
    </row>
    <row r="1837" s="138" customFormat="1" ht="15.75" customHeight="1" spans="3:237">
      <c r="C1837" s="103"/>
      <c r="D1837" s="103"/>
      <c r="F1837" s="142"/>
      <c r="HV1837" s="141"/>
      <c r="HW1837" s="141"/>
      <c r="HX1837" s="141"/>
      <c r="HY1837" s="141"/>
      <c r="HZ1837" s="141"/>
      <c r="IA1837" s="141"/>
      <c r="IB1837" s="141"/>
      <c r="IC1837" s="141"/>
    </row>
    <row r="1838" s="138" customFormat="1" ht="15.75" customHeight="1" spans="3:237">
      <c r="C1838" s="103"/>
      <c r="D1838" s="103"/>
      <c r="F1838" s="142"/>
      <c r="HV1838" s="141"/>
      <c r="HW1838" s="141"/>
      <c r="HX1838" s="141"/>
      <c r="HY1838" s="141"/>
      <c r="HZ1838" s="141"/>
      <c r="IA1838" s="141"/>
      <c r="IB1838" s="141"/>
      <c r="IC1838" s="141"/>
    </row>
    <row r="1839" s="138" customFormat="1" ht="15.75" customHeight="1" spans="3:237">
      <c r="C1839" s="103"/>
      <c r="D1839" s="103"/>
      <c r="F1839" s="142"/>
      <c r="HV1839" s="141"/>
      <c r="HW1839" s="141"/>
      <c r="HX1839" s="141"/>
      <c r="HY1839" s="141"/>
      <c r="HZ1839" s="141"/>
      <c r="IA1839" s="141"/>
      <c r="IB1839" s="141"/>
      <c r="IC1839" s="141"/>
    </row>
    <row r="1840" s="138" customFormat="1" ht="15.75" customHeight="1" spans="3:237">
      <c r="C1840" s="103"/>
      <c r="D1840" s="103"/>
      <c r="F1840" s="142"/>
      <c r="HV1840" s="141"/>
      <c r="HW1840" s="141"/>
      <c r="HX1840" s="141"/>
      <c r="HY1840" s="141"/>
      <c r="HZ1840" s="141"/>
      <c r="IA1840" s="141"/>
      <c r="IB1840" s="141"/>
      <c r="IC1840" s="141"/>
    </row>
    <row r="1841" s="138" customFormat="1" ht="15.75" customHeight="1" spans="3:237">
      <c r="C1841" s="103"/>
      <c r="D1841" s="103"/>
      <c r="F1841" s="142"/>
      <c r="HV1841" s="141"/>
      <c r="HW1841" s="141"/>
      <c r="HX1841" s="141"/>
      <c r="HY1841" s="141"/>
      <c r="HZ1841" s="141"/>
      <c r="IA1841" s="141"/>
      <c r="IB1841" s="141"/>
      <c r="IC1841" s="141"/>
    </row>
    <row r="1842" s="138" customFormat="1" ht="15.75" customHeight="1" spans="3:237">
      <c r="C1842" s="103"/>
      <c r="D1842" s="103"/>
      <c r="F1842" s="142"/>
      <c r="HV1842" s="141"/>
      <c r="HW1842" s="141"/>
      <c r="HX1842" s="141"/>
      <c r="HY1842" s="141"/>
      <c r="HZ1842" s="141"/>
      <c r="IA1842" s="141"/>
      <c r="IB1842" s="141"/>
      <c r="IC1842" s="141"/>
    </row>
    <row r="1843" s="138" customFormat="1" ht="15.75" customHeight="1" spans="3:237">
      <c r="C1843" s="103"/>
      <c r="D1843" s="103"/>
      <c r="F1843" s="142"/>
      <c r="HV1843" s="141"/>
      <c r="HW1843" s="141"/>
      <c r="HX1843" s="141"/>
      <c r="HY1843" s="141"/>
      <c r="HZ1843" s="141"/>
      <c r="IA1843" s="141"/>
      <c r="IB1843" s="141"/>
      <c r="IC1843" s="141"/>
    </row>
    <row r="1844" s="138" customFormat="1" ht="15.75" customHeight="1" spans="3:237">
      <c r="C1844" s="103"/>
      <c r="D1844" s="103"/>
      <c r="F1844" s="142"/>
      <c r="HV1844" s="141"/>
      <c r="HW1844" s="141"/>
      <c r="HX1844" s="141"/>
      <c r="HY1844" s="141"/>
      <c r="HZ1844" s="141"/>
      <c r="IA1844" s="141"/>
      <c r="IB1844" s="141"/>
      <c r="IC1844" s="141"/>
    </row>
    <row r="1845" s="138" customFormat="1" ht="15.75" customHeight="1" spans="3:237">
      <c r="C1845" s="103"/>
      <c r="D1845" s="103"/>
      <c r="F1845" s="142"/>
      <c r="HV1845" s="141"/>
      <c r="HW1845" s="141"/>
      <c r="HX1845" s="141"/>
      <c r="HY1845" s="141"/>
      <c r="HZ1845" s="141"/>
      <c r="IA1845" s="141"/>
      <c r="IB1845" s="141"/>
      <c r="IC1845" s="141"/>
    </row>
    <row r="1846" s="138" customFormat="1" ht="15.75" customHeight="1" spans="3:237">
      <c r="C1846" s="103"/>
      <c r="D1846" s="103"/>
      <c r="F1846" s="142"/>
      <c r="HV1846" s="141"/>
      <c r="HW1846" s="141"/>
      <c r="HX1846" s="141"/>
      <c r="HY1846" s="141"/>
      <c r="HZ1846" s="141"/>
      <c r="IA1846" s="141"/>
      <c r="IB1846" s="141"/>
      <c r="IC1846" s="141"/>
    </row>
    <row r="1847" s="138" customFormat="1" ht="15.75" customHeight="1" spans="3:237">
      <c r="C1847" s="103"/>
      <c r="D1847" s="103"/>
      <c r="F1847" s="142"/>
      <c r="HV1847" s="141"/>
      <c r="HW1847" s="141"/>
      <c r="HX1847" s="141"/>
      <c r="HY1847" s="141"/>
      <c r="HZ1847" s="141"/>
      <c r="IA1847" s="141"/>
      <c r="IB1847" s="141"/>
      <c r="IC1847" s="141"/>
    </row>
    <row r="1848" s="138" customFormat="1" ht="15.75" customHeight="1" spans="3:237">
      <c r="C1848" s="103"/>
      <c r="D1848" s="103"/>
      <c r="F1848" s="142"/>
      <c r="HV1848" s="141"/>
      <c r="HW1848" s="141"/>
      <c r="HX1848" s="141"/>
      <c r="HY1848" s="141"/>
      <c r="HZ1848" s="141"/>
      <c r="IA1848" s="141"/>
      <c r="IB1848" s="141"/>
      <c r="IC1848" s="141"/>
    </row>
    <row r="1849" s="138" customFormat="1" ht="15.75" customHeight="1" spans="3:237">
      <c r="C1849" s="103"/>
      <c r="D1849" s="103"/>
      <c r="F1849" s="142"/>
      <c r="HV1849" s="141"/>
      <c r="HW1849" s="141"/>
      <c r="HX1849" s="141"/>
      <c r="HY1849" s="141"/>
      <c r="HZ1849" s="141"/>
      <c r="IA1849" s="141"/>
      <c r="IB1849" s="141"/>
      <c r="IC1849" s="141"/>
    </row>
    <row r="1850" s="138" customFormat="1" ht="15.75" customHeight="1" spans="3:237">
      <c r="C1850" s="103"/>
      <c r="D1850" s="103"/>
      <c r="F1850" s="142"/>
      <c r="HV1850" s="141"/>
      <c r="HW1850" s="141"/>
      <c r="HX1850" s="141"/>
      <c r="HY1850" s="141"/>
      <c r="HZ1850" s="141"/>
      <c r="IA1850" s="141"/>
      <c r="IB1850" s="141"/>
      <c r="IC1850" s="141"/>
    </row>
    <row r="1851" s="138" customFormat="1" ht="15.75" customHeight="1" spans="3:237">
      <c r="C1851" s="103"/>
      <c r="D1851" s="103"/>
      <c r="F1851" s="142"/>
      <c r="HV1851" s="141"/>
      <c r="HW1851" s="141"/>
      <c r="HX1851" s="141"/>
      <c r="HY1851" s="141"/>
      <c r="HZ1851" s="141"/>
      <c r="IA1851" s="141"/>
      <c r="IB1851" s="141"/>
      <c r="IC1851" s="141"/>
    </row>
    <row r="1852" s="138" customFormat="1" ht="15.75" customHeight="1" spans="3:237">
      <c r="C1852" s="103"/>
      <c r="D1852" s="103"/>
      <c r="F1852" s="142"/>
      <c r="HV1852" s="141"/>
      <c r="HW1852" s="141"/>
      <c r="HX1852" s="141"/>
      <c r="HY1852" s="141"/>
      <c r="HZ1852" s="141"/>
      <c r="IA1852" s="141"/>
      <c r="IB1852" s="141"/>
      <c r="IC1852" s="141"/>
    </row>
    <row r="1853" s="138" customFormat="1" ht="15.75" customHeight="1" spans="3:237">
      <c r="C1853" s="103"/>
      <c r="D1853" s="103"/>
      <c r="F1853" s="142"/>
      <c r="HV1853" s="141"/>
      <c r="HW1853" s="141"/>
      <c r="HX1853" s="141"/>
      <c r="HY1853" s="141"/>
      <c r="HZ1853" s="141"/>
      <c r="IA1853" s="141"/>
      <c r="IB1853" s="141"/>
      <c r="IC1853" s="141"/>
    </row>
    <row r="1854" s="138" customFormat="1" ht="15.75" customHeight="1" spans="3:237">
      <c r="C1854" s="103"/>
      <c r="D1854" s="103"/>
      <c r="F1854" s="142"/>
      <c r="HV1854" s="141"/>
      <c r="HW1854" s="141"/>
      <c r="HX1854" s="141"/>
      <c r="HY1854" s="141"/>
      <c r="HZ1854" s="141"/>
      <c r="IA1854" s="141"/>
      <c r="IB1854" s="141"/>
      <c r="IC1854" s="141"/>
    </row>
    <row r="1855" s="138" customFormat="1" ht="15.75" customHeight="1" spans="3:237">
      <c r="C1855" s="103"/>
      <c r="D1855" s="103"/>
      <c r="F1855" s="142"/>
      <c r="HV1855" s="141"/>
      <c r="HW1855" s="141"/>
      <c r="HX1855" s="141"/>
      <c r="HY1855" s="141"/>
      <c r="HZ1855" s="141"/>
      <c r="IA1855" s="141"/>
      <c r="IB1855" s="141"/>
      <c r="IC1855" s="141"/>
    </row>
    <row r="1856" s="138" customFormat="1" ht="15.75" customHeight="1" spans="3:237">
      <c r="C1856" s="103"/>
      <c r="D1856" s="103"/>
      <c r="F1856" s="142"/>
      <c r="HV1856" s="141"/>
      <c r="HW1856" s="141"/>
      <c r="HX1856" s="141"/>
      <c r="HY1856" s="141"/>
      <c r="HZ1856" s="141"/>
      <c r="IA1856" s="141"/>
      <c r="IB1856" s="141"/>
      <c r="IC1856" s="141"/>
    </row>
    <row r="1857" s="138" customFormat="1" ht="15.75" customHeight="1" spans="3:237">
      <c r="C1857" s="103"/>
      <c r="D1857" s="103"/>
      <c r="F1857" s="142"/>
      <c r="HV1857" s="141"/>
      <c r="HW1857" s="141"/>
      <c r="HX1857" s="141"/>
      <c r="HY1857" s="141"/>
      <c r="HZ1857" s="141"/>
      <c r="IA1857" s="141"/>
      <c r="IB1857" s="141"/>
      <c r="IC1857" s="141"/>
    </row>
    <row r="1858" s="138" customFormat="1" ht="15.75" customHeight="1" spans="3:237">
      <c r="C1858" s="103"/>
      <c r="D1858" s="103"/>
      <c r="F1858" s="142"/>
      <c r="HV1858" s="141"/>
      <c r="HW1858" s="141"/>
      <c r="HX1858" s="141"/>
      <c r="HY1858" s="141"/>
      <c r="HZ1858" s="141"/>
      <c r="IA1858" s="141"/>
      <c r="IB1858" s="141"/>
      <c r="IC1858" s="141"/>
    </row>
    <row r="1859" s="138" customFormat="1" ht="15.75" customHeight="1" spans="3:237">
      <c r="C1859" s="103"/>
      <c r="D1859" s="103"/>
      <c r="F1859" s="142"/>
      <c r="HV1859" s="141"/>
      <c r="HW1859" s="141"/>
      <c r="HX1859" s="141"/>
      <c r="HY1859" s="141"/>
      <c r="HZ1859" s="141"/>
      <c r="IA1859" s="141"/>
      <c r="IB1859" s="141"/>
      <c r="IC1859" s="141"/>
    </row>
    <row r="1860" s="138" customFormat="1" ht="15.75" customHeight="1" spans="3:237">
      <c r="C1860" s="103"/>
      <c r="D1860" s="103"/>
      <c r="F1860" s="142"/>
      <c r="HV1860" s="141"/>
      <c r="HW1860" s="141"/>
      <c r="HX1860" s="141"/>
      <c r="HY1860" s="141"/>
      <c r="HZ1860" s="141"/>
      <c r="IA1860" s="141"/>
      <c r="IB1860" s="141"/>
      <c r="IC1860" s="141"/>
    </row>
    <row r="1861" s="138" customFormat="1" ht="15.75" customHeight="1" spans="3:237">
      <c r="C1861" s="103"/>
      <c r="D1861" s="103"/>
      <c r="F1861" s="142"/>
      <c r="HV1861" s="141"/>
      <c r="HW1861" s="141"/>
      <c r="HX1861" s="141"/>
      <c r="HY1861" s="141"/>
      <c r="HZ1861" s="141"/>
      <c r="IA1861" s="141"/>
      <c r="IB1861" s="141"/>
      <c r="IC1861" s="141"/>
    </row>
    <row r="1862" s="138" customFormat="1" ht="15.75" customHeight="1" spans="3:237">
      <c r="C1862" s="103"/>
      <c r="D1862" s="103"/>
      <c r="F1862" s="142"/>
      <c r="HV1862" s="141"/>
      <c r="HW1862" s="141"/>
      <c r="HX1862" s="141"/>
      <c r="HY1862" s="141"/>
      <c r="HZ1862" s="141"/>
      <c r="IA1862" s="141"/>
      <c r="IB1862" s="141"/>
      <c r="IC1862" s="141"/>
    </row>
    <row r="1863" s="138" customFormat="1" ht="15.75" customHeight="1" spans="3:237">
      <c r="C1863" s="103"/>
      <c r="D1863" s="103"/>
      <c r="F1863" s="142"/>
      <c r="HV1863" s="141"/>
      <c r="HW1863" s="141"/>
      <c r="HX1863" s="141"/>
      <c r="HY1863" s="141"/>
      <c r="HZ1863" s="141"/>
      <c r="IA1863" s="141"/>
      <c r="IB1863" s="141"/>
      <c r="IC1863" s="141"/>
    </row>
    <row r="1864" s="138" customFormat="1" ht="15.75" customHeight="1" spans="3:237">
      <c r="C1864" s="103"/>
      <c r="D1864" s="103"/>
      <c r="F1864" s="142"/>
      <c r="HV1864" s="141"/>
      <c r="HW1864" s="141"/>
      <c r="HX1864" s="141"/>
      <c r="HY1864" s="141"/>
      <c r="HZ1864" s="141"/>
      <c r="IA1864" s="141"/>
      <c r="IB1864" s="141"/>
      <c r="IC1864" s="141"/>
    </row>
    <row r="1865" s="138" customFormat="1" ht="15.75" customHeight="1" spans="3:237">
      <c r="C1865" s="103"/>
      <c r="D1865" s="103"/>
      <c r="F1865" s="142"/>
      <c r="HV1865" s="141"/>
      <c r="HW1865" s="141"/>
      <c r="HX1865" s="141"/>
      <c r="HY1865" s="141"/>
      <c r="HZ1865" s="141"/>
      <c r="IA1865" s="141"/>
      <c r="IB1865" s="141"/>
      <c r="IC1865" s="141"/>
    </row>
    <row r="1866" s="138" customFormat="1" ht="15.75" customHeight="1" spans="3:237">
      <c r="C1866" s="103"/>
      <c r="D1866" s="103"/>
      <c r="F1866" s="142"/>
      <c r="HV1866" s="141"/>
      <c r="HW1866" s="141"/>
      <c r="HX1866" s="141"/>
      <c r="HY1866" s="141"/>
      <c r="HZ1866" s="141"/>
      <c r="IA1866" s="141"/>
      <c r="IB1866" s="141"/>
      <c r="IC1866" s="141"/>
    </row>
    <row r="1867" s="138" customFormat="1" ht="15.75" customHeight="1" spans="3:237">
      <c r="C1867" s="103"/>
      <c r="D1867" s="103"/>
      <c r="F1867" s="142"/>
      <c r="HV1867" s="141"/>
      <c r="HW1867" s="141"/>
      <c r="HX1867" s="141"/>
      <c r="HY1867" s="141"/>
      <c r="HZ1867" s="141"/>
      <c r="IA1867" s="141"/>
      <c r="IB1867" s="141"/>
      <c r="IC1867" s="141"/>
    </row>
    <row r="1868" s="138" customFormat="1" ht="15.75" customHeight="1" spans="3:237">
      <c r="C1868" s="103"/>
      <c r="D1868" s="103"/>
      <c r="F1868" s="142"/>
      <c r="HV1868" s="141"/>
      <c r="HW1868" s="141"/>
      <c r="HX1868" s="141"/>
      <c r="HY1868" s="141"/>
      <c r="HZ1868" s="141"/>
      <c r="IA1868" s="141"/>
      <c r="IB1868" s="141"/>
      <c r="IC1868" s="141"/>
    </row>
    <row r="1869" s="138" customFormat="1" ht="15.75" customHeight="1" spans="3:237">
      <c r="C1869" s="103"/>
      <c r="D1869" s="103"/>
      <c r="F1869" s="142"/>
      <c r="HV1869" s="141"/>
      <c r="HW1869" s="141"/>
      <c r="HX1869" s="141"/>
      <c r="HY1869" s="141"/>
      <c r="HZ1869" s="141"/>
      <c r="IA1869" s="141"/>
      <c r="IB1869" s="141"/>
      <c r="IC1869" s="141"/>
    </row>
    <row r="1870" s="138" customFormat="1" ht="15.75" customHeight="1" spans="3:237">
      <c r="C1870" s="103"/>
      <c r="D1870" s="103"/>
      <c r="F1870" s="142"/>
      <c r="HV1870" s="141"/>
      <c r="HW1870" s="141"/>
      <c r="HX1870" s="141"/>
      <c r="HY1870" s="141"/>
      <c r="HZ1870" s="141"/>
      <c r="IA1870" s="141"/>
      <c r="IB1870" s="141"/>
      <c r="IC1870" s="141"/>
    </row>
    <row r="1871" s="138" customFormat="1" ht="15.75" customHeight="1" spans="3:237">
      <c r="C1871" s="103"/>
      <c r="D1871" s="103"/>
      <c r="F1871" s="142"/>
      <c r="HV1871" s="141"/>
      <c r="HW1871" s="141"/>
      <c r="HX1871" s="141"/>
      <c r="HY1871" s="141"/>
      <c r="HZ1871" s="141"/>
      <c r="IA1871" s="141"/>
      <c r="IB1871" s="141"/>
      <c r="IC1871" s="141"/>
    </row>
    <row r="1872" s="138" customFormat="1" ht="15.75" customHeight="1" spans="3:237">
      <c r="C1872" s="103"/>
      <c r="D1872" s="103"/>
      <c r="F1872" s="142"/>
      <c r="HV1872" s="141"/>
      <c r="HW1872" s="141"/>
      <c r="HX1872" s="141"/>
      <c r="HY1872" s="141"/>
      <c r="HZ1872" s="141"/>
      <c r="IA1872" s="141"/>
      <c r="IB1872" s="141"/>
      <c r="IC1872" s="141"/>
    </row>
    <row r="1873" s="138" customFormat="1" ht="15.75" customHeight="1" spans="3:237">
      <c r="C1873" s="103"/>
      <c r="D1873" s="103"/>
      <c r="F1873" s="142"/>
      <c r="HV1873" s="141"/>
      <c r="HW1873" s="141"/>
      <c r="HX1873" s="141"/>
      <c r="HY1873" s="141"/>
      <c r="HZ1873" s="141"/>
      <c r="IA1873" s="141"/>
      <c r="IB1873" s="141"/>
      <c r="IC1873" s="141"/>
    </row>
    <row r="1874" s="138" customFormat="1" ht="15.75" customHeight="1" spans="3:237">
      <c r="C1874" s="103"/>
      <c r="D1874" s="103"/>
      <c r="F1874" s="142"/>
      <c r="HV1874" s="141"/>
      <c r="HW1874" s="141"/>
      <c r="HX1874" s="141"/>
      <c r="HY1874" s="141"/>
      <c r="HZ1874" s="141"/>
      <c r="IA1874" s="141"/>
      <c r="IB1874" s="141"/>
      <c r="IC1874" s="141"/>
    </row>
    <row r="1875" s="138" customFormat="1" ht="15.75" customHeight="1" spans="3:237">
      <c r="C1875" s="103"/>
      <c r="D1875" s="103"/>
      <c r="F1875" s="142"/>
      <c r="HV1875" s="141"/>
      <c r="HW1875" s="141"/>
      <c r="HX1875" s="141"/>
      <c r="HY1875" s="141"/>
      <c r="HZ1875" s="141"/>
      <c r="IA1875" s="141"/>
      <c r="IB1875" s="141"/>
      <c r="IC1875" s="141"/>
    </row>
    <row r="1876" s="138" customFormat="1" ht="15.75" customHeight="1" spans="3:237">
      <c r="C1876" s="103"/>
      <c r="D1876" s="103"/>
      <c r="F1876" s="142"/>
      <c r="HV1876" s="141"/>
      <c r="HW1876" s="141"/>
      <c r="HX1876" s="141"/>
      <c r="HY1876" s="141"/>
      <c r="HZ1876" s="141"/>
      <c r="IA1876" s="141"/>
      <c r="IB1876" s="141"/>
      <c r="IC1876" s="141"/>
    </row>
    <row r="1877" s="138" customFormat="1" ht="15.75" customHeight="1" spans="3:237">
      <c r="C1877" s="103"/>
      <c r="D1877" s="103"/>
      <c r="F1877" s="142"/>
      <c r="HV1877" s="141"/>
      <c r="HW1877" s="141"/>
      <c r="HX1877" s="141"/>
      <c r="HY1877" s="141"/>
      <c r="HZ1877" s="141"/>
      <c r="IA1877" s="141"/>
      <c r="IB1877" s="141"/>
      <c r="IC1877" s="141"/>
    </row>
    <row r="1878" s="138" customFormat="1" ht="15.75" customHeight="1" spans="3:237">
      <c r="C1878" s="103"/>
      <c r="D1878" s="103"/>
      <c r="F1878" s="142"/>
      <c r="HV1878" s="141"/>
      <c r="HW1878" s="141"/>
      <c r="HX1878" s="141"/>
      <c r="HY1878" s="141"/>
      <c r="HZ1878" s="141"/>
      <c r="IA1878" s="141"/>
      <c r="IB1878" s="141"/>
      <c r="IC1878" s="141"/>
    </row>
    <row r="1879" s="138" customFormat="1" ht="15.75" customHeight="1" spans="3:237">
      <c r="C1879" s="103"/>
      <c r="D1879" s="103"/>
      <c r="F1879" s="142"/>
      <c r="HV1879" s="141"/>
      <c r="HW1879" s="141"/>
      <c r="HX1879" s="141"/>
      <c r="HY1879" s="141"/>
      <c r="HZ1879" s="141"/>
      <c r="IA1879" s="141"/>
      <c r="IB1879" s="141"/>
      <c r="IC1879" s="141"/>
    </row>
    <row r="1880" s="138" customFormat="1" ht="15.75" customHeight="1" spans="3:237">
      <c r="C1880" s="103"/>
      <c r="D1880" s="103"/>
      <c r="F1880" s="142"/>
      <c r="HV1880" s="141"/>
      <c r="HW1880" s="141"/>
      <c r="HX1880" s="141"/>
      <c r="HY1880" s="141"/>
      <c r="HZ1880" s="141"/>
      <c r="IA1880" s="141"/>
      <c r="IB1880" s="141"/>
      <c r="IC1880" s="141"/>
    </row>
    <row r="1881" s="138" customFormat="1" ht="15.75" customHeight="1" spans="3:237">
      <c r="C1881" s="103"/>
      <c r="D1881" s="103"/>
      <c r="F1881" s="142"/>
      <c r="HV1881" s="141"/>
      <c r="HW1881" s="141"/>
      <c r="HX1881" s="141"/>
      <c r="HY1881" s="141"/>
      <c r="HZ1881" s="141"/>
      <c r="IA1881" s="141"/>
      <c r="IB1881" s="141"/>
      <c r="IC1881" s="141"/>
    </row>
    <row r="1882" s="138" customFormat="1" ht="15.75" customHeight="1" spans="3:237">
      <c r="C1882" s="103"/>
      <c r="D1882" s="103"/>
      <c r="F1882" s="142"/>
      <c r="HV1882" s="141"/>
      <c r="HW1882" s="141"/>
      <c r="HX1882" s="141"/>
      <c r="HY1882" s="141"/>
      <c r="HZ1882" s="141"/>
      <c r="IA1882" s="141"/>
      <c r="IB1882" s="141"/>
      <c r="IC1882" s="141"/>
    </row>
    <row r="1883" s="138" customFormat="1" ht="15.75" customHeight="1" spans="3:237">
      <c r="C1883" s="103"/>
      <c r="D1883" s="103"/>
      <c r="F1883" s="142"/>
      <c r="HV1883" s="141"/>
      <c r="HW1883" s="141"/>
      <c r="HX1883" s="141"/>
      <c r="HY1883" s="141"/>
      <c r="HZ1883" s="141"/>
      <c r="IA1883" s="141"/>
      <c r="IB1883" s="141"/>
      <c r="IC1883" s="141"/>
    </row>
    <row r="1884" s="138" customFormat="1" ht="15.75" customHeight="1" spans="3:237">
      <c r="C1884" s="103"/>
      <c r="D1884" s="103"/>
      <c r="F1884" s="142"/>
      <c r="HV1884" s="141"/>
      <c r="HW1884" s="141"/>
      <c r="HX1884" s="141"/>
      <c r="HY1884" s="141"/>
      <c r="HZ1884" s="141"/>
      <c r="IA1884" s="141"/>
      <c r="IB1884" s="141"/>
      <c r="IC1884" s="141"/>
    </row>
    <row r="1885" s="138" customFormat="1" ht="15.75" customHeight="1" spans="3:237">
      <c r="C1885" s="103"/>
      <c r="D1885" s="103"/>
      <c r="F1885" s="142"/>
      <c r="HV1885" s="141"/>
      <c r="HW1885" s="141"/>
      <c r="HX1885" s="141"/>
      <c r="HY1885" s="141"/>
      <c r="HZ1885" s="141"/>
      <c r="IA1885" s="141"/>
      <c r="IB1885" s="141"/>
      <c r="IC1885" s="141"/>
    </row>
    <row r="1886" s="138" customFormat="1" ht="15.75" customHeight="1" spans="3:237">
      <c r="C1886" s="103"/>
      <c r="D1886" s="103"/>
      <c r="F1886" s="142"/>
      <c r="HV1886" s="141"/>
      <c r="HW1886" s="141"/>
      <c r="HX1886" s="141"/>
      <c r="HY1886" s="141"/>
      <c r="HZ1886" s="141"/>
      <c r="IA1886" s="141"/>
      <c r="IB1886" s="141"/>
      <c r="IC1886" s="141"/>
    </row>
    <row r="1887" s="138" customFormat="1" ht="15.75" customHeight="1" spans="3:237">
      <c r="C1887" s="103"/>
      <c r="D1887" s="103"/>
      <c r="F1887" s="142"/>
      <c r="HV1887" s="141"/>
      <c r="HW1887" s="141"/>
      <c r="HX1887" s="141"/>
      <c r="HY1887" s="141"/>
      <c r="HZ1887" s="141"/>
      <c r="IA1887" s="141"/>
      <c r="IB1887" s="141"/>
      <c r="IC1887" s="141"/>
    </row>
    <row r="1888" s="138" customFormat="1" ht="15.75" customHeight="1" spans="3:237">
      <c r="C1888" s="103"/>
      <c r="D1888" s="103"/>
      <c r="F1888" s="142"/>
      <c r="HV1888" s="141"/>
      <c r="HW1888" s="141"/>
      <c r="HX1888" s="141"/>
      <c r="HY1888" s="141"/>
      <c r="HZ1888" s="141"/>
      <c r="IA1888" s="141"/>
      <c r="IB1888" s="141"/>
      <c r="IC1888" s="141"/>
    </row>
    <row r="1889" s="138" customFormat="1" ht="15.75" customHeight="1" spans="3:237">
      <c r="C1889" s="103"/>
      <c r="D1889" s="103"/>
      <c r="F1889" s="142"/>
      <c r="HV1889" s="141"/>
      <c r="HW1889" s="141"/>
      <c r="HX1889" s="141"/>
      <c r="HY1889" s="141"/>
      <c r="HZ1889" s="141"/>
      <c r="IA1889" s="141"/>
      <c r="IB1889" s="141"/>
      <c r="IC1889" s="141"/>
    </row>
    <row r="1890" s="138" customFormat="1" ht="15.75" customHeight="1" spans="3:237">
      <c r="C1890" s="103"/>
      <c r="D1890" s="103"/>
      <c r="F1890" s="142"/>
      <c r="HV1890" s="141"/>
      <c r="HW1890" s="141"/>
      <c r="HX1890" s="141"/>
      <c r="HY1890" s="141"/>
      <c r="HZ1890" s="141"/>
      <c r="IA1890" s="141"/>
      <c r="IB1890" s="141"/>
      <c r="IC1890" s="141"/>
    </row>
    <row r="1891" s="138" customFormat="1" ht="15.75" customHeight="1" spans="3:237">
      <c r="C1891" s="103"/>
      <c r="D1891" s="103"/>
      <c r="F1891" s="142"/>
      <c r="HV1891" s="141"/>
      <c r="HW1891" s="141"/>
      <c r="HX1891" s="141"/>
      <c r="HY1891" s="141"/>
      <c r="HZ1891" s="141"/>
      <c r="IA1891" s="141"/>
      <c r="IB1891" s="141"/>
      <c r="IC1891" s="141"/>
    </row>
    <row r="1892" s="138" customFormat="1" ht="15.75" customHeight="1" spans="3:237">
      <c r="C1892" s="103"/>
      <c r="D1892" s="103"/>
      <c r="F1892" s="142"/>
      <c r="HV1892" s="141"/>
      <c r="HW1892" s="141"/>
      <c r="HX1892" s="141"/>
      <c r="HY1892" s="141"/>
      <c r="HZ1892" s="141"/>
      <c r="IA1892" s="141"/>
      <c r="IB1892" s="141"/>
      <c r="IC1892" s="141"/>
    </row>
    <row r="1893" s="138" customFormat="1" ht="15.75" customHeight="1" spans="3:237">
      <c r="C1893" s="103"/>
      <c r="D1893" s="103"/>
      <c r="F1893" s="142"/>
      <c r="HV1893" s="141"/>
      <c r="HW1893" s="141"/>
      <c r="HX1893" s="141"/>
      <c r="HY1893" s="141"/>
      <c r="HZ1893" s="141"/>
      <c r="IA1893" s="141"/>
      <c r="IB1893" s="141"/>
      <c r="IC1893" s="141"/>
    </row>
    <row r="1894" s="138" customFormat="1" ht="15.75" customHeight="1" spans="3:237">
      <c r="C1894" s="103"/>
      <c r="D1894" s="103"/>
      <c r="F1894" s="142"/>
      <c r="HV1894" s="141"/>
      <c r="HW1894" s="141"/>
      <c r="HX1894" s="141"/>
      <c r="HY1894" s="141"/>
      <c r="HZ1894" s="141"/>
      <c r="IA1894" s="141"/>
      <c r="IB1894" s="141"/>
      <c r="IC1894" s="141"/>
    </row>
    <row r="1895" s="138" customFormat="1" ht="15.75" customHeight="1" spans="3:237">
      <c r="C1895" s="103"/>
      <c r="D1895" s="103"/>
      <c r="F1895" s="142"/>
      <c r="HV1895" s="141"/>
      <c r="HW1895" s="141"/>
      <c r="HX1895" s="141"/>
      <c r="HY1895" s="141"/>
      <c r="HZ1895" s="141"/>
      <c r="IA1895" s="141"/>
      <c r="IB1895" s="141"/>
      <c r="IC1895" s="141"/>
    </row>
    <row r="1896" s="138" customFormat="1" ht="15.75" customHeight="1" spans="3:237">
      <c r="C1896" s="103"/>
      <c r="D1896" s="103"/>
      <c r="F1896" s="142"/>
      <c r="HV1896" s="141"/>
      <c r="HW1896" s="141"/>
      <c r="HX1896" s="141"/>
      <c r="HY1896" s="141"/>
      <c r="HZ1896" s="141"/>
      <c r="IA1896" s="141"/>
      <c r="IB1896" s="141"/>
      <c r="IC1896" s="141"/>
    </row>
    <row r="1897" s="138" customFormat="1" ht="15.75" customHeight="1" spans="3:237">
      <c r="C1897" s="103"/>
      <c r="D1897" s="103"/>
      <c r="F1897" s="142"/>
      <c r="HV1897" s="141"/>
      <c r="HW1897" s="141"/>
      <c r="HX1897" s="141"/>
      <c r="HY1897" s="141"/>
      <c r="HZ1897" s="141"/>
      <c r="IA1897" s="141"/>
      <c r="IB1897" s="141"/>
      <c r="IC1897" s="141"/>
    </row>
    <row r="1898" s="138" customFormat="1" ht="15.75" customHeight="1" spans="3:237">
      <c r="C1898" s="103"/>
      <c r="D1898" s="103"/>
      <c r="F1898" s="142"/>
      <c r="HV1898" s="141"/>
      <c r="HW1898" s="141"/>
      <c r="HX1898" s="141"/>
      <c r="HY1898" s="141"/>
      <c r="HZ1898" s="141"/>
      <c r="IA1898" s="141"/>
      <c r="IB1898" s="141"/>
      <c r="IC1898" s="141"/>
    </row>
    <row r="1899" s="138" customFormat="1" ht="15.75" customHeight="1" spans="3:237">
      <c r="C1899" s="103"/>
      <c r="D1899" s="103"/>
      <c r="F1899" s="142"/>
      <c r="HV1899" s="141"/>
      <c r="HW1899" s="141"/>
      <c r="HX1899" s="141"/>
      <c r="HY1899" s="141"/>
      <c r="HZ1899" s="141"/>
      <c r="IA1899" s="141"/>
      <c r="IB1899" s="141"/>
      <c r="IC1899" s="141"/>
    </row>
    <row r="1900" s="138" customFormat="1" ht="15.75" customHeight="1" spans="3:237">
      <c r="C1900" s="103"/>
      <c r="D1900" s="103"/>
      <c r="F1900" s="142"/>
      <c r="HV1900" s="141"/>
      <c r="HW1900" s="141"/>
      <c r="HX1900" s="141"/>
      <c r="HY1900" s="141"/>
      <c r="HZ1900" s="141"/>
      <c r="IA1900" s="141"/>
      <c r="IB1900" s="141"/>
      <c r="IC1900" s="141"/>
    </row>
    <row r="1901" s="138" customFormat="1" ht="15.75" customHeight="1" spans="3:237">
      <c r="C1901" s="103"/>
      <c r="D1901" s="103"/>
      <c r="F1901" s="142"/>
      <c r="HV1901" s="141"/>
      <c r="HW1901" s="141"/>
      <c r="HX1901" s="141"/>
      <c r="HY1901" s="141"/>
      <c r="HZ1901" s="141"/>
      <c r="IA1901" s="141"/>
      <c r="IB1901" s="141"/>
      <c r="IC1901" s="141"/>
    </row>
    <row r="1902" s="138" customFormat="1" ht="15.75" customHeight="1" spans="3:237">
      <c r="C1902" s="103"/>
      <c r="D1902" s="103"/>
      <c r="F1902" s="142"/>
      <c r="HV1902" s="141"/>
      <c r="HW1902" s="141"/>
      <c r="HX1902" s="141"/>
      <c r="HY1902" s="141"/>
      <c r="HZ1902" s="141"/>
      <c r="IA1902" s="141"/>
      <c r="IB1902" s="141"/>
      <c r="IC1902" s="141"/>
    </row>
    <row r="1903" s="138" customFormat="1" ht="15.75" customHeight="1" spans="3:237">
      <c r="C1903" s="103"/>
      <c r="D1903" s="103"/>
      <c r="F1903" s="142"/>
      <c r="HV1903" s="141"/>
      <c r="HW1903" s="141"/>
      <c r="HX1903" s="141"/>
      <c r="HY1903" s="141"/>
      <c r="HZ1903" s="141"/>
      <c r="IA1903" s="141"/>
      <c r="IB1903" s="141"/>
      <c r="IC1903" s="141"/>
    </row>
    <row r="1904" s="138" customFormat="1" ht="15.75" customHeight="1" spans="3:237">
      <c r="C1904" s="103"/>
      <c r="D1904" s="103"/>
      <c r="F1904" s="142"/>
      <c r="HV1904" s="141"/>
      <c r="HW1904" s="141"/>
      <c r="HX1904" s="141"/>
      <c r="HY1904" s="141"/>
      <c r="HZ1904" s="141"/>
      <c r="IA1904" s="141"/>
      <c r="IB1904" s="141"/>
      <c r="IC1904" s="141"/>
    </row>
    <row r="1905" s="138" customFormat="1" ht="15.75" customHeight="1" spans="3:237">
      <c r="C1905" s="103"/>
      <c r="D1905" s="103"/>
      <c r="F1905" s="142"/>
      <c r="HV1905" s="141"/>
      <c r="HW1905" s="141"/>
      <c r="HX1905" s="141"/>
      <c r="HY1905" s="141"/>
      <c r="HZ1905" s="141"/>
      <c r="IA1905" s="141"/>
      <c r="IB1905" s="141"/>
      <c r="IC1905" s="141"/>
    </row>
    <row r="1906" s="138" customFormat="1" ht="15.75" customHeight="1" spans="3:237">
      <c r="C1906" s="103"/>
      <c r="D1906" s="103"/>
      <c r="F1906" s="142"/>
      <c r="HV1906" s="141"/>
      <c r="HW1906" s="141"/>
      <c r="HX1906" s="141"/>
      <c r="HY1906" s="141"/>
      <c r="HZ1906" s="141"/>
      <c r="IA1906" s="141"/>
      <c r="IB1906" s="141"/>
      <c r="IC1906" s="141"/>
    </row>
    <row r="1907" s="138" customFormat="1" ht="15.75" customHeight="1" spans="3:237">
      <c r="C1907" s="103"/>
      <c r="D1907" s="103"/>
      <c r="F1907" s="142"/>
      <c r="HV1907" s="141"/>
      <c r="HW1907" s="141"/>
      <c r="HX1907" s="141"/>
      <c r="HY1907" s="141"/>
      <c r="HZ1907" s="141"/>
      <c r="IA1907" s="141"/>
      <c r="IB1907" s="141"/>
      <c r="IC1907" s="141"/>
    </row>
    <row r="1908" s="138" customFormat="1" ht="15.75" customHeight="1" spans="3:237">
      <c r="C1908" s="103"/>
      <c r="D1908" s="103"/>
      <c r="F1908" s="142"/>
      <c r="HV1908" s="141"/>
      <c r="HW1908" s="141"/>
      <c r="HX1908" s="141"/>
      <c r="HY1908" s="141"/>
      <c r="HZ1908" s="141"/>
      <c r="IA1908" s="141"/>
      <c r="IB1908" s="141"/>
      <c r="IC1908" s="141"/>
    </row>
    <row r="1909" s="138" customFormat="1" ht="15.75" customHeight="1" spans="3:237">
      <c r="C1909" s="103"/>
      <c r="D1909" s="103"/>
      <c r="F1909" s="142"/>
      <c r="HV1909" s="141"/>
      <c r="HW1909" s="141"/>
      <c r="HX1909" s="141"/>
      <c r="HY1909" s="141"/>
      <c r="HZ1909" s="141"/>
      <c r="IA1909" s="141"/>
      <c r="IB1909" s="141"/>
      <c r="IC1909" s="141"/>
    </row>
    <row r="1910" s="138" customFormat="1" ht="15.75" customHeight="1" spans="3:237">
      <c r="C1910" s="103"/>
      <c r="D1910" s="103"/>
      <c r="F1910" s="142"/>
      <c r="HV1910" s="141"/>
      <c r="HW1910" s="141"/>
      <c r="HX1910" s="141"/>
      <c r="HY1910" s="141"/>
      <c r="HZ1910" s="141"/>
      <c r="IA1910" s="141"/>
      <c r="IB1910" s="141"/>
      <c r="IC1910" s="141"/>
    </row>
    <row r="1911" s="138" customFormat="1" ht="15.75" customHeight="1" spans="3:237">
      <c r="C1911" s="103"/>
      <c r="D1911" s="103"/>
      <c r="F1911" s="142"/>
      <c r="HV1911" s="141"/>
      <c r="HW1911" s="141"/>
      <c r="HX1911" s="141"/>
      <c r="HY1911" s="141"/>
      <c r="HZ1911" s="141"/>
      <c r="IA1911" s="141"/>
      <c r="IB1911" s="141"/>
      <c r="IC1911" s="141"/>
    </row>
    <row r="1912" s="138" customFormat="1" ht="15.75" customHeight="1" spans="3:237">
      <c r="C1912" s="103"/>
      <c r="D1912" s="103"/>
      <c r="F1912" s="142"/>
      <c r="HV1912" s="141"/>
      <c r="HW1912" s="141"/>
      <c r="HX1912" s="141"/>
      <c r="HY1912" s="141"/>
      <c r="HZ1912" s="141"/>
      <c r="IA1912" s="141"/>
      <c r="IB1912" s="141"/>
      <c r="IC1912" s="141"/>
    </row>
    <row r="1913" s="138" customFormat="1" ht="15.75" customHeight="1" spans="3:237">
      <c r="C1913" s="103"/>
      <c r="D1913" s="103"/>
      <c r="F1913" s="142"/>
      <c r="HV1913" s="141"/>
      <c r="HW1913" s="141"/>
      <c r="HX1913" s="141"/>
      <c r="HY1913" s="141"/>
      <c r="HZ1913" s="141"/>
      <c r="IA1913" s="141"/>
      <c r="IB1913" s="141"/>
      <c r="IC1913" s="141"/>
    </row>
    <row r="1914" s="138" customFormat="1" ht="15.75" customHeight="1" spans="3:237">
      <c r="C1914" s="103"/>
      <c r="D1914" s="103"/>
      <c r="F1914" s="142"/>
      <c r="HV1914" s="141"/>
      <c r="HW1914" s="141"/>
      <c r="HX1914" s="141"/>
      <c r="HY1914" s="141"/>
      <c r="HZ1914" s="141"/>
      <c r="IA1914" s="141"/>
      <c r="IB1914" s="141"/>
      <c r="IC1914" s="141"/>
    </row>
    <row r="1915" s="138" customFormat="1" ht="15.75" customHeight="1" spans="3:237">
      <c r="C1915" s="103"/>
      <c r="D1915" s="103"/>
      <c r="F1915" s="142"/>
      <c r="HV1915" s="141"/>
      <c r="HW1915" s="141"/>
      <c r="HX1915" s="141"/>
      <c r="HY1915" s="141"/>
      <c r="HZ1915" s="141"/>
      <c r="IA1915" s="141"/>
      <c r="IB1915" s="141"/>
      <c r="IC1915" s="141"/>
    </row>
    <row r="1916" s="138" customFormat="1" ht="15.75" customHeight="1" spans="3:237">
      <c r="C1916" s="103"/>
      <c r="D1916" s="103"/>
      <c r="F1916" s="142"/>
      <c r="HV1916" s="141"/>
      <c r="HW1916" s="141"/>
      <c r="HX1916" s="141"/>
      <c r="HY1916" s="141"/>
      <c r="HZ1916" s="141"/>
      <c r="IA1916" s="141"/>
      <c r="IB1916" s="141"/>
      <c r="IC1916" s="141"/>
    </row>
    <row r="1917" s="138" customFormat="1" ht="15.75" customHeight="1" spans="3:237">
      <c r="C1917" s="103"/>
      <c r="D1917" s="103"/>
      <c r="F1917" s="142"/>
      <c r="HV1917" s="141"/>
      <c r="HW1917" s="141"/>
      <c r="HX1917" s="141"/>
      <c r="HY1917" s="141"/>
      <c r="HZ1917" s="141"/>
      <c r="IA1917" s="141"/>
      <c r="IB1917" s="141"/>
      <c r="IC1917" s="141"/>
    </row>
    <row r="1918" s="138" customFormat="1" ht="15.75" customHeight="1" spans="3:237">
      <c r="C1918" s="103"/>
      <c r="D1918" s="103"/>
      <c r="F1918" s="142"/>
      <c r="HV1918" s="141"/>
      <c r="HW1918" s="141"/>
      <c r="HX1918" s="141"/>
      <c r="HY1918" s="141"/>
      <c r="HZ1918" s="141"/>
      <c r="IA1918" s="141"/>
      <c r="IB1918" s="141"/>
      <c r="IC1918" s="141"/>
    </row>
    <row r="1919" s="138" customFormat="1" ht="15.75" customHeight="1" spans="3:237">
      <c r="C1919" s="103"/>
      <c r="D1919" s="103"/>
      <c r="F1919" s="142"/>
      <c r="HV1919" s="141"/>
      <c r="HW1919" s="141"/>
      <c r="HX1919" s="141"/>
      <c r="HY1919" s="141"/>
      <c r="HZ1919" s="141"/>
      <c r="IA1919" s="141"/>
      <c r="IB1919" s="141"/>
      <c r="IC1919" s="141"/>
    </row>
    <row r="1920" s="138" customFormat="1" ht="15.75" customHeight="1" spans="3:237">
      <c r="C1920" s="103"/>
      <c r="D1920" s="103"/>
      <c r="F1920" s="142"/>
      <c r="HV1920" s="141"/>
      <c r="HW1920" s="141"/>
      <c r="HX1920" s="141"/>
      <c r="HY1920" s="141"/>
      <c r="HZ1920" s="141"/>
      <c r="IA1920" s="141"/>
      <c r="IB1920" s="141"/>
      <c r="IC1920" s="141"/>
    </row>
    <row r="1921" s="138" customFormat="1" ht="15.75" customHeight="1" spans="3:237">
      <c r="C1921" s="103"/>
      <c r="D1921" s="103"/>
      <c r="F1921" s="142"/>
      <c r="HV1921" s="141"/>
      <c r="HW1921" s="141"/>
      <c r="HX1921" s="141"/>
      <c r="HY1921" s="141"/>
      <c r="HZ1921" s="141"/>
      <c r="IA1921" s="141"/>
      <c r="IB1921" s="141"/>
      <c r="IC1921" s="141"/>
    </row>
    <row r="1922" s="138" customFormat="1" ht="15.75" customHeight="1" spans="3:237">
      <c r="C1922" s="103"/>
      <c r="D1922" s="103"/>
      <c r="F1922" s="142"/>
      <c r="HV1922" s="141"/>
      <c r="HW1922" s="141"/>
      <c r="HX1922" s="141"/>
      <c r="HY1922" s="141"/>
      <c r="HZ1922" s="141"/>
      <c r="IA1922" s="141"/>
      <c r="IB1922" s="141"/>
      <c r="IC1922" s="141"/>
    </row>
    <row r="1923" s="138" customFormat="1" ht="15.75" customHeight="1" spans="3:237">
      <c r="C1923" s="103"/>
      <c r="D1923" s="103"/>
      <c r="F1923" s="142"/>
      <c r="HV1923" s="141"/>
      <c r="HW1923" s="141"/>
      <c r="HX1923" s="141"/>
      <c r="HY1923" s="141"/>
      <c r="HZ1923" s="141"/>
      <c r="IA1923" s="141"/>
      <c r="IB1923" s="141"/>
      <c r="IC1923" s="141"/>
    </row>
    <row r="1924" s="138" customFormat="1" ht="15.75" customHeight="1" spans="3:237">
      <c r="C1924" s="103"/>
      <c r="D1924" s="103"/>
      <c r="F1924" s="142"/>
      <c r="HV1924" s="141"/>
      <c r="HW1924" s="141"/>
      <c r="HX1924" s="141"/>
      <c r="HY1924" s="141"/>
      <c r="HZ1924" s="141"/>
      <c r="IA1924" s="141"/>
      <c r="IB1924" s="141"/>
      <c r="IC1924" s="141"/>
    </row>
    <row r="1925" s="138" customFormat="1" ht="15.75" customHeight="1" spans="3:237">
      <c r="C1925" s="103"/>
      <c r="D1925" s="103"/>
      <c r="F1925" s="142"/>
      <c r="HV1925" s="141"/>
      <c r="HW1925" s="141"/>
      <c r="HX1925" s="141"/>
      <c r="HY1925" s="141"/>
      <c r="HZ1925" s="141"/>
      <c r="IA1925" s="141"/>
      <c r="IB1925" s="141"/>
      <c r="IC1925" s="141"/>
    </row>
    <row r="1926" s="138" customFormat="1" ht="15.75" customHeight="1" spans="3:237">
      <c r="C1926" s="103"/>
      <c r="D1926" s="103"/>
      <c r="F1926" s="142"/>
      <c r="HV1926" s="141"/>
      <c r="HW1926" s="141"/>
      <c r="HX1926" s="141"/>
      <c r="HY1926" s="141"/>
      <c r="HZ1926" s="141"/>
      <c r="IA1926" s="141"/>
      <c r="IB1926" s="141"/>
      <c r="IC1926" s="141"/>
    </row>
    <row r="1927" s="138" customFormat="1" ht="15.75" customHeight="1" spans="3:237">
      <c r="C1927" s="103"/>
      <c r="D1927" s="103"/>
      <c r="F1927" s="142"/>
      <c r="HV1927" s="141"/>
      <c r="HW1927" s="141"/>
      <c r="HX1927" s="141"/>
      <c r="HY1927" s="141"/>
      <c r="HZ1927" s="141"/>
      <c r="IA1927" s="141"/>
      <c r="IB1927" s="141"/>
      <c r="IC1927" s="141"/>
    </row>
    <row r="1928" s="138" customFormat="1" ht="15.75" customHeight="1" spans="3:237">
      <c r="C1928" s="103"/>
      <c r="D1928" s="103"/>
      <c r="F1928" s="142"/>
      <c r="HV1928" s="141"/>
      <c r="HW1928" s="141"/>
      <c r="HX1928" s="141"/>
      <c r="HY1928" s="141"/>
      <c r="HZ1928" s="141"/>
      <c r="IA1928" s="141"/>
      <c r="IB1928" s="141"/>
      <c r="IC1928" s="141"/>
    </row>
    <row r="1929" s="138" customFormat="1" ht="15.75" customHeight="1" spans="3:237">
      <c r="C1929" s="103"/>
      <c r="D1929" s="103"/>
      <c r="F1929" s="142"/>
      <c r="HV1929" s="141"/>
      <c r="HW1929" s="141"/>
      <c r="HX1929" s="141"/>
      <c r="HY1929" s="141"/>
      <c r="HZ1929" s="141"/>
      <c r="IA1929" s="141"/>
      <c r="IB1929" s="141"/>
      <c r="IC1929" s="141"/>
    </row>
    <row r="1930" s="138" customFormat="1" ht="15.75" customHeight="1" spans="3:237">
      <c r="C1930" s="103"/>
      <c r="D1930" s="103"/>
      <c r="F1930" s="142"/>
      <c r="HV1930" s="141"/>
      <c r="HW1930" s="141"/>
      <c r="HX1930" s="141"/>
      <c r="HY1930" s="141"/>
      <c r="HZ1930" s="141"/>
      <c r="IA1930" s="141"/>
      <c r="IB1930" s="141"/>
      <c r="IC1930" s="141"/>
    </row>
    <row r="1931" s="138" customFormat="1" ht="15.75" customHeight="1" spans="3:237">
      <c r="C1931" s="103"/>
      <c r="D1931" s="103"/>
      <c r="F1931" s="142"/>
      <c r="HV1931" s="141"/>
      <c r="HW1931" s="141"/>
      <c r="HX1931" s="141"/>
      <c r="HY1931" s="141"/>
      <c r="HZ1931" s="141"/>
      <c r="IA1931" s="141"/>
      <c r="IB1931" s="141"/>
      <c r="IC1931" s="141"/>
    </row>
    <row r="1932" s="138" customFormat="1" ht="15.75" customHeight="1" spans="3:237">
      <c r="C1932" s="103"/>
      <c r="D1932" s="103"/>
      <c r="F1932" s="142"/>
      <c r="HV1932" s="141"/>
      <c r="HW1932" s="141"/>
      <c r="HX1932" s="141"/>
      <c r="HY1932" s="141"/>
      <c r="HZ1932" s="141"/>
      <c r="IA1932" s="141"/>
      <c r="IB1932" s="141"/>
      <c r="IC1932" s="141"/>
    </row>
    <row r="1933" s="138" customFormat="1" ht="15.75" customHeight="1" spans="3:237">
      <c r="C1933" s="103"/>
      <c r="D1933" s="103"/>
      <c r="F1933" s="142"/>
      <c r="HV1933" s="141"/>
      <c r="HW1933" s="141"/>
      <c r="HX1933" s="141"/>
      <c r="HY1933" s="141"/>
      <c r="HZ1933" s="141"/>
      <c r="IA1933" s="141"/>
      <c r="IB1933" s="141"/>
      <c r="IC1933" s="141"/>
    </row>
    <row r="1934" s="138" customFormat="1" ht="15.75" customHeight="1" spans="3:237">
      <c r="C1934" s="103"/>
      <c r="D1934" s="103"/>
      <c r="F1934" s="142"/>
      <c r="HV1934" s="141"/>
      <c r="HW1934" s="141"/>
      <c r="HX1934" s="141"/>
      <c r="HY1934" s="141"/>
      <c r="HZ1934" s="141"/>
      <c r="IA1934" s="141"/>
      <c r="IB1934" s="141"/>
      <c r="IC1934" s="141"/>
    </row>
    <row r="1935" s="138" customFormat="1" ht="15.75" customHeight="1" spans="3:237">
      <c r="C1935" s="103"/>
      <c r="D1935" s="103"/>
      <c r="F1935" s="142"/>
      <c r="HV1935" s="141"/>
      <c r="HW1935" s="141"/>
      <c r="HX1935" s="141"/>
      <c r="HY1935" s="141"/>
      <c r="HZ1935" s="141"/>
      <c r="IA1935" s="141"/>
      <c r="IB1935" s="141"/>
      <c r="IC1935" s="141"/>
    </row>
    <row r="1936" s="138" customFormat="1" ht="15.75" customHeight="1" spans="3:237">
      <c r="C1936" s="103"/>
      <c r="D1936" s="103"/>
      <c r="F1936" s="142"/>
      <c r="HV1936" s="141"/>
      <c r="HW1936" s="141"/>
      <c r="HX1936" s="141"/>
      <c r="HY1936" s="141"/>
      <c r="HZ1936" s="141"/>
      <c r="IA1936" s="141"/>
      <c r="IB1936" s="141"/>
      <c r="IC1936" s="141"/>
    </row>
    <row r="1937" s="138" customFormat="1" ht="15.75" customHeight="1" spans="3:237">
      <c r="C1937" s="103"/>
      <c r="D1937" s="103"/>
      <c r="F1937" s="142"/>
      <c r="HV1937" s="141"/>
      <c r="HW1937" s="141"/>
      <c r="HX1937" s="141"/>
      <c r="HY1937" s="141"/>
      <c r="HZ1937" s="141"/>
      <c r="IA1937" s="141"/>
      <c r="IB1937" s="141"/>
      <c r="IC1937" s="141"/>
    </row>
    <row r="1938" s="138" customFormat="1" ht="15.75" customHeight="1" spans="3:237">
      <c r="C1938" s="103"/>
      <c r="D1938" s="103"/>
      <c r="F1938" s="142"/>
      <c r="HV1938" s="141"/>
      <c r="HW1938" s="141"/>
      <c r="HX1938" s="141"/>
      <c r="HY1938" s="141"/>
      <c r="HZ1938" s="141"/>
      <c r="IA1938" s="141"/>
      <c r="IB1938" s="141"/>
      <c r="IC1938" s="141"/>
    </row>
    <row r="1939" s="138" customFormat="1" ht="15.75" customHeight="1" spans="3:237">
      <c r="C1939" s="103"/>
      <c r="D1939" s="103"/>
      <c r="F1939" s="142"/>
      <c r="HV1939" s="141"/>
      <c r="HW1939" s="141"/>
      <c r="HX1939" s="141"/>
      <c r="HY1939" s="141"/>
      <c r="HZ1939" s="141"/>
      <c r="IA1939" s="141"/>
      <c r="IB1939" s="141"/>
      <c r="IC1939" s="141"/>
    </row>
    <row r="1940" s="138" customFormat="1" ht="15.75" customHeight="1" spans="3:237">
      <c r="C1940" s="103"/>
      <c r="D1940" s="103"/>
      <c r="F1940" s="142"/>
      <c r="HV1940" s="141"/>
      <c r="HW1940" s="141"/>
      <c r="HX1940" s="141"/>
      <c r="HY1940" s="141"/>
      <c r="HZ1940" s="141"/>
      <c r="IA1940" s="141"/>
      <c r="IB1940" s="141"/>
      <c r="IC1940" s="141"/>
    </row>
    <row r="1941" s="138" customFormat="1" ht="15.75" customHeight="1" spans="3:237">
      <c r="C1941" s="103"/>
      <c r="D1941" s="103"/>
      <c r="F1941" s="142"/>
      <c r="HV1941" s="141"/>
      <c r="HW1941" s="141"/>
      <c r="HX1941" s="141"/>
      <c r="HY1941" s="141"/>
      <c r="HZ1941" s="141"/>
      <c r="IA1941" s="141"/>
      <c r="IB1941" s="141"/>
      <c r="IC1941" s="141"/>
    </row>
    <row r="1942" s="138" customFormat="1" ht="15.75" customHeight="1" spans="3:237">
      <c r="C1942" s="103"/>
      <c r="D1942" s="103"/>
      <c r="F1942" s="142"/>
      <c r="HV1942" s="141"/>
      <c r="HW1942" s="141"/>
      <c r="HX1942" s="141"/>
      <c r="HY1942" s="141"/>
      <c r="HZ1942" s="141"/>
      <c r="IA1942" s="141"/>
      <c r="IB1942" s="141"/>
      <c r="IC1942" s="141"/>
    </row>
    <row r="1943" s="138" customFormat="1" ht="15.75" customHeight="1" spans="3:237">
      <c r="C1943" s="103"/>
      <c r="D1943" s="103"/>
      <c r="F1943" s="142"/>
      <c r="HV1943" s="141"/>
      <c r="HW1943" s="141"/>
      <c r="HX1943" s="141"/>
      <c r="HY1943" s="141"/>
      <c r="HZ1943" s="141"/>
      <c r="IA1943" s="141"/>
      <c r="IB1943" s="141"/>
      <c r="IC1943" s="141"/>
    </row>
    <row r="1944" s="138" customFormat="1" ht="15.75" customHeight="1" spans="3:237">
      <c r="C1944" s="103"/>
      <c r="D1944" s="103"/>
      <c r="F1944" s="142"/>
      <c r="HV1944" s="141"/>
      <c r="HW1944" s="141"/>
      <c r="HX1944" s="141"/>
      <c r="HY1944" s="141"/>
      <c r="HZ1944" s="141"/>
      <c r="IA1944" s="141"/>
      <c r="IB1944" s="141"/>
      <c r="IC1944" s="141"/>
    </row>
    <row r="1945" s="138" customFormat="1" ht="15.75" customHeight="1" spans="3:237">
      <c r="C1945" s="103"/>
      <c r="D1945" s="103"/>
      <c r="F1945" s="142"/>
      <c r="HV1945" s="141"/>
      <c r="HW1945" s="141"/>
      <c r="HX1945" s="141"/>
      <c r="HY1945" s="141"/>
      <c r="HZ1945" s="141"/>
      <c r="IA1945" s="141"/>
      <c r="IB1945" s="141"/>
      <c r="IC1945" s="141"/>
    </row>
    <row r="1946" s="138" customFormat="1" ht="15.75" customHeight="1" spans="3:237">
      <c r="C1946" s="103"/>
      <c r="D1946" s="103"/>
      <c r="F1946" s="142"/>
      <c r="HV1946" s="141"/>
      <c r="HW1946" s="141"/>
      <c r="HX1946" s="141"/>
      <c r="HY1946" s="141"/>
      <c r="HZ1946" s="141"/>
      <c r="IA1946" s="141"/>
      <c r="IB1946" s="141"/>
      <c r="IC1946" s="141"/>
    </row>
    <row r="1947" s="138" customFormat="1" ht="15.75" customHeight="1" spans="3:237">
      <c r="C1947" s="103"/>
      <c r="D1947" s="103"/>
      <c r="F1947" s="142"/>
      <c r="HV1947" s="141"/>
      <c r="HW1947" s="141"/>
      <c r="HX1947" s="141"/>
      <c r="HY1947" s="141"/>
      <c r="HZ1947" s="141"/>
      <c r="IA1947" s="141"/>
      <c r="IB1947" s="141"/>
      <c r="IC1947" s="141"/>
    </row>
    <row r="1948" s="138" customFormat="1" ht="15.75" customHeight="1" spans="3:237">
      <c r="C1948" s="103"/>
      <c r="D1948" s="103"/>
      <c r="F1948" s="142"/>
      <c r="HV1948" s="141"/>
      <c r="HW1948" s="141"/>
      <c r="HX1948" s="141"/>
      <c r="HY1948" s="141"/>
      <c r="HZ1948" s="141"/>
      <c r="IA1948" s="141"/>
      <c r="IB1948" s="141"/>
      <c r="IC1948" s="141"/>
    </row>
    <row r="1949" s="138" customFormat="1" ht="15.75" customHeight="1" spans="3:237">
      <c r="C1949" s="103"/>
      <c r="D1949" s="103"/>
      <c r="F1949" s="142"/>
      <c r="HV1949" s="141"/>
      <c r="HW1949" s="141"/>
      <c r="HX1949" s="141"/>
      <c r="HY1949" s="141"/>
      <c r="HZ1949" s="141"/>
      <c r="IA1949" s="141"/>
      <c r="IB1949" s="141"/>
      <c r="IC1949" s="141"/>
    </row>
    <row r="1950" s="138" customFormat="1" ht="15.75" customHeight="1" spans="3:237">
      <c r="C1950" s="103"/>
      <c r="D1950" s="103"/>
      <c r="F1950" s="142"/>
      <c r="HV1950" s="141"/>
      <c r="HW1950" s="141"/>
      <c r="HX1950" s="141"/>
      <c r="HY1950" s="141"/>
      <c r="HZ1950" s="141"/>
      <c r="IA1950" s="141"/>
      <c r="IB1950" s="141"/>
      <c r="IC1950" s="141"/>
    </row>
    <row r="1951" s="138" customFormat="1" ht="15.75" customHeight="1" spans="3:237">
      <c r="C1951" s="103"/>
      <c r="D1951" s="103"/>
      <c r="F1951" s="142"/>
      <c r="HV1951" s="141"/>
      <c r="HW1951" s="141"/>
      <c r="HX1951" s="141"/>
      <c r="HY1951" s="141"/>
      <c r="HZ1951" s="141"/>
      <c r="IA1951" s="141"/>
      <c r="IB1951" s="141"/>
      <c r="IC1951" s="141"/>
    </row>
    <row r="1952" s="138" customFormat="1" ht="15.75" customHeight="1" spans="3:237">
      <c r="C1952" s="103"/>
      <c r="D1952" s="103"/>
      <c r="F1952" s="142"/>
      <c r="HV1952" s="141"/>
      <c r="HW1952" s="141"/>
      <c r="HX1952" s="141"/>
      <c r="HY1952" s="141"/>
      <c r="HZ1952" s="141"/>
      <c r="IA1952" s="141"/>
      <c r="IB1952" s="141"/>
      <c r="IC1952" s="141"/>
    </row>
    <row r="1953" s="138" customFormat="1" ht="15.75" customHeight="1" spans="3:237">
      <c r="C1953" s="103"/>
      <c r="D1953" s="103"/>
      <c r="F1953" s="142"/>
      <c r="HV1953" s="141"/>
      <c r="HW1953" s="141"/>
      <c r="HX1953" s="141"/>
      <c r="HY1953" s="141"/>
      <c r="HZ1953" s="141"/>
      <c r="IA1953" s="141"/>
      <c r="IB1953" s="141"/>
      <c r="IC1953" s="141"/>
    </row>
    <row r="1954" s="138" customFormat="1" ht="15.75" customHeight="1" spans="3:237">
      <c r="C1954" s="103"/>
      <c r="D1954" s="103"/>
      <c r="F1954" s="142"/>
      <c r="HV1954" s="141"/>
      <c r="HW1954" s="141"/>
      <c r="HX1954" s="141"/>
      <c r="HY1954" s="141"/>
      <c r="HZ1954" s="141"/>
      <c r="IA1954" s="141"/>
      <c r="IB1954" s="141"/>
      <c r="IC1954" s="141"/>
    </row>
    <row r="1955" s="138" customFormat="1" ht="15.75" customHeight="1" spans="3:237">
      <c r="C1955" s="103"/>
      <c r="D1955" s="103"/>
      <c r="F1955" s="142"/>
      <c r="HV1955" s="141"/>
      <c r="HW1955" s="141"/>
      <c r="HX1955" s="141"/>
      <c r="HY1955" s="141"/>
      <c r="HZ1955" s="141"/>
      <c r="IA1955" s="141"/>
      <c r="IB1955" s="141"/>
      <c r="IC1955" s="141"/>
    </row>
    <row r="1956" s="138" customFormat="1" ht="15.75" customHeight="1" spans="3:237">
      <c r="C1956" s="103"/>
      <c r="D1956" s="103"/>
      <c r="F1956" s="142"/>
      <c r="HV1956" s="141"/>
      <c r="HW1956" s="141"/>
      <c r="HX1956" s="141"/>
      <c r="HY1956" s="141"/>
      <c r="HZ1956" s="141"/>
      <c r="IA1956" s="141"/>
      <c r="IB1956" s="141"/>
      <c r="IC1956" s="141"/>
    </row>
    <row r="1957" s="138" customFormat="1" ht="15.75" customHeight="1" spans="3:237">
      <c r="C1957" s="103"/>
      <c r="D1957" s="103"/>
      <c r="F1957" s="142"/>
      <c r="HV1957" s="141"/>
      <c r="HW1957" s="141"/>
      <c r="HX1957" s="141"/>
      <c r="HY1957" s="141"/>
      <c r="HZ1957" s="141"/>
      <c r="IA1957" s="141"/>
      <c r="IB1957" s="141"/>
      <c r="IC1957" s="141"/>
    </row>
    <row r="1958" s="138" customFormat="1" ht="15.75" customHeight="1" spans="3:237">
      <c r="C1958" s="103"/>
      <c r="D1958" s="103"/>
      <c r="F1958" s="142"/>
      <c r="HV1958" s="141"/>
      <c r="HW1958" s="141"/>
      <c r="HX1958" s="141"/>
      <c r="HY1958" s="141"/>
      <c r="HZ1958" s="141"/>
      <c r="IA1958" s="141"/>
      <c r="IB1958" s="141"/>
      <c r="IC1958" s="141"/>
    </row>
    <row r="1959" s="138" customFormat="1" ht="15.75" customHeight="1" spans="3:237">
      <c r="C1959" s="103"/>
      <c r="D1959" s="103"/>
      <c r="F1959" s="142"/>
      <c r="HV1959" s="141"/>
      <c r="HW1959" s="141"/>
      <c r="HX1959" s="141"/>
      <c r="HY1959" s="141"/>
      <c r="HZ1959" s="141"/>
      <c r="IA1959" s="141"/>
      <c r="IB1959" s="141"/>
      <c r="IC1959" s="141"/>
    </row>
    <row r="1960" s="138" customFormat="1" ht="15.75" customHeight="1" spans="3:237">
      <c r="C1960" s="103"/>
      <c r="D1960" s="103"/>
      <c r="F1960" s="142"/>
      <c r="HV1960" s="141"/>
      <c r="HW1960" s="141"/>
      <c r="HX1960" s="141"/>
      <c r="HY1960" s="141"/>
      <c r="HZ1960" s="141"/>
      <c r="IA1960" s="141"/>
      <c r="IB1960" s="141"/>
      <c r="IC1960" s="141"/>
    </row>
    <row r="1961" s="138" customFormat="1" ht="15.75" customHeight="1" spans="3:237">
      <c r="C1961" s="103"/>
      <c r="D1961" s="103"/>
      <c r="F1961" s="142"/>
      <c r="HV1961" s="141"/>
      <c r="HW1961" s="141"/>
      <c r="HX1961" s="141"/>
      <c r="HY1961" s="141"/>
      <c r="HZ1961" s="141"/>
      <c r="IA1961" s="141"/>
      <c r="IB1961" s="141"/>
      <c r="IC1961" s="141"/>
    </row>
    <row r="1962" s="138" customFormat="1" ht="15.75" customHeight="1" spans="3:237">
      <c r="C1962" s="103"/>
      <c r="D1962" s="103"/>
      <c r="F1962" s="142"/>
      <c r="HV1962" s="141"/>
      <c r="HW1962" s="141"/>
      <c r="HX1962" s="141"/>
      <c r="HY1962" s="141"/>
      <c r="HZ1962" s="141"/>
      <c r="IA1962" s="141"/>
      <c r="IB1962" s="141"/>
      <c r="IC1962" s="141"/>
    </row>
    <row r="1963" s="138" customFormat="1" ht="15.75" customHeight="1" spans="3:237">
      <c r="C1963" s="103"/>
      <c r="D1963" s="103"/>
      <c r="F1963" s="142"/>
      <c r="HV1963" s="141"/>
      <c r="HW1963" s="141"/>
      <c r="HX1963" s="141"/>
      <c r="HY1963" s="141"/>
      <c r="HZ1963" s="141"/>
      <c r="IA1963" s="141"/>
      <c r="IB1963" s="141"/>
      <c r="IC1963" s="141"/>
    </row>
    <row r="1964" s="138" customFormat="1" ht="15.75" customHeight="1" spans="3:237">
      <c r="C1964" s="103"/>
      <c r="D1964" s="103"/>
      <c r="F1964" s="142"/>
      <c r="HV1964" s="141"/>
      <c r="HW1964" s="141"/>
      <c r="HX1964" s="141"/>
      <c r="HY1964" s="141"/>
      <c r="HZ1964" s="141"/>
      <c r="IA1964" s="141"/>
      <c r="IB1964" s="141"/>
      <c r="IC1964" s="141"/>
    </row>
    <row r="1965" s="138" customFormat="1" ht="15.75" customHeight="1" spans="3:237">
      <c r="C1965" s="103"/>
      <c r="D1965" s="103"/>
      <c r="F1965" s="142"/>
      <c r="HV1965" s="141"/>
      <c r="HW1965" s="141"/>
      <c r="HX1965" s="141"/>
      <c r="HY1965" s="141"/>
      <c r="HZ1965" s="141"/>
      <c r="IA1965" s="141"/>
      <c r="IB1965" s="141"/>
      <c r="IC1965" s="141"/>
    </row>
    <row r="1966" s="138" customFormat="1" ht="15.75" customHeight="1" spans="3:237">
      <c r="C1966" s="103"/>
      <c r="D1966" s="103"/>
      <c r="F1966" s="142"/>
      <c r="HV1966" s="141"/>
      <c r="HW1966" s="141"/>
      <c r="HX1966" s="141"/>
      <c r="HY1966" s="141"/>
      <c r="HZ1966" s="141"/>
      <c r="IA1966" s="141"/>
      <c r="IB1966" s="141"/>
      <c r="IC1966" s="141"/>
    </row>
    <row r="1967" s="138" customFormat="1" ht="15.75" customHeight="1" spans="3:237">
      <c r="C1967" s="103"/>
      <c r="D1967" s="103"/>
      <c r="F1967" s="142"/>
      <c r="HV1967" s="141"/>
      <c r="HW1967" s="141"/>
      <c r="HX1967" s="141"/>
      <c r="HY1967" s="141"/>
      <c r="HZ1967" s="141"/>
      <c r="IA1967" s="141"/>
      <c r="IB1967" s="141"/>
      <c r="IC1967" s="141"/>
    </row>
    <row r="1968" s="138" customFormat="1" ht="15.75" customHeight="1" spans="3:237">
      <c r="C1968" s="103"/>
      <c r="D1968" s="103"/>
      <c r="F1968" s="142"/>
      <c r="HV1968" s="141"/>
      <c r="HW1968" s="141"/>
      <c r="HX1968" s="141"/>
      <c r="HY1968" s="141"/>
      <c r="HZ1968" s="141"/>
      <c r="IA1968" s="141"/>
      <c r="IB1968" s="141"/>
      <c r="IC1968" s="141"/>
    </row>
    <row r="1969" s="138" customFormat="1" ht="15.75" customHeight="1" spans="3:237">
      <c r="C1969" s="103"/>
      <c r="D1969" s="103"/>
      <c r="F1969" s="142"/>
      <c r="HV1969" s="141"/>
      <c r="HW1969" s="141"/>
      <c r="HX1969" s="141"/>
      <c r="HY1969" s="141"/>
      <c r="HZ1969" s="141"/>
      <c r="IA1969" s="141"/>
      <c r="IB1969" s="141"/>
      <c r="IC1969" s="141"/>
    </row>
    <row r="1970" s="138" customFormat="1" ht="15.75" customHeight="1" spans="3:237">
      <c r="C1970" s="103"/>
      <c r="D1970" s="103"/>
      <c r="F1970" s="142"/>
      <c r="HV1970" s="141"/>
      <c r="HW1970" s="141"/>
      <c r="HX1970" s="141"/>
      <c r="HY1970" s="141"/>
      <c r="HZ1970" s="141"/>
      <c r="IA1970" s="141"/>
      <c r="IB1970" s="141"/>
      <c r="IC1970" s="141"/>
    </row>
    <row r="1971" s="138" customFormat="1" ht="15.75" customHeight="1" spans="3:237">
      <c r="C1971" s="103"/>
      <c r="D1971" s="103"/>
      <c r="F1971" s="142"/>
      <c r="HV1971" s="141"/>
      <c r="HW1971" s="141"/>
      <c r="HX1971" s="141"/>
      <c r="HY1971" s="141"/>
      <c r="HZ1971" s="141"/>
      <c r="IA1971" s="141"/>
      <c r="IB1971" s="141"/>
      <c r="IC1971" s="141"/>
    </row>
    <row r="1972" s="138" customFormat="1" ht="15.75" customHeight="1" spans="3:237">
      <c r="C1972" s="103"/>
      <c r="D1972" s="103"/>
      <c r="F1972" s="142"/>
      <c r="HV1972" s="141"/>
      <c r="HW1972" s="141"/>
      <c r="HX1972" s="141"/>
      <c r="HY1972" s="141"/>
      <c r="HZ1972" s="141"/>
      <c r="IA1972" s="141"/>
      <c r="IB1972" s="141"/>
      <c r="IC1972" s="141"/>
    </row>
    <row r="1973" s="138" customFormat="1" ht="15.75" customHeight="1" spans="3:237">
      <c r="C1973" s="103"/>
      <c r="D1973" s="103"/>
      <c r="F1973" s="142"/>
      <c r="HV1973" s="141"/>
      <c r="HW1973" s="141"/>
      <c r="HX1973" s="141"/>
      <c r="HY1973" s="141"/>
      <c r="HZ1973" s="141"/>
      <c r="IA1973" s="141"/>
      <c r="IB1973" s="141"/>
      <c r="IC1973" s="141"/>
    </row>
    <row r="1974" s="138" customFormat="1" ht="15.75" customHeight="1" spans="3:237">
      <c r="C1974" s="103"/>
      <c r="D1974" s="103"/>
      <c r="F1974" s="142"/>
      <c r="HV1974" s="141"/>
      <c r="HW1974" s="141"/>
      <c r="HX1974" s="141"/>
      <c r="HY1974" s="141"/>
      <c r="HZ1974" s="141"/>
      <c r="IA1974" s="141"/>
      <c r="IB1974" s="141"/>
      <c r="IC1974" s="141"/>
    </row>
    <row r="1975" s="138" customFormat="1" ht="15.75" customHeight="1" spans="3:237">
      <c r="C1975" s="103"/>
      <c r="D1975" s="103"/>
      <c r="F1975" s="142"/>
      <c r="HV1975" s="141"/>
      <c r="HW1975" s="141"/>
      <c r="HX1975" s="141"/>
      <c r="HY1975" s="141"/>
      <c r="HZ1975" s="141"/>
      <c r="IA1975" s="141"/>
      <c r="IB1975" s="141"/>
      <c r="IC1975" s="141"/>
    </row>
    <row r="1976" s="138" customFormat="1" ht="15.75" customHeight="1" spans="3:237">
      <c r="C1976" s="103"/>
      <c r="D1976" s="103"/>
      <c r="F1976" s="142"/>
      <c r="HV1976" s="141"/>
      <c r="HW1976" s="141"/>
      <c r="HX1976" s="141"/>
      <c r="HY1976" s="141"/>
      <c r="HZ1976" s="141"/>
      <c r="IA1976" s="141"/>
      <c r="IB1976" s="141"/>
      <c r="IC1976" s="141"/>
    </row>
    <row r="1977" s="138" customFormat="1" ht="15.75" customHeight="1" spans="3:237">
      <c r="C1977" s="103"/>
      <c r="D1977" s="103"/>
      <c r="F1977" s="142"/>
      <c r="HV1977" s="141"/>
      <c r="HW1977" s="141"/>
      <c r="HX1977" s="141"/>
      <c r="HY1977" s="141"/>
      <c r="HZ1977" s="141"/>
      <c r="IA1977" s="141"/>
      <c r="IB1977" s="141"/>
      <c r="IC1977" s="141"/>
    </row>
    <row r="1978" s="138" customFormat="1" ht="15.75" customHeight="1" spans="3:237">
      <c r="C1978" s="103"/>
      <c r="D1978" s="103"/>
      <c r="F1978" s="142"/>
      <c r="HV1978" s="141"/>
      <c r="HW1978" s="141"/>
      <c r="HX1978" s="141"/>
      <c r="HY1978" s="141"/>
      <c r="HZ1978" s="141"/>
      <c r="IA1978" s="141"/>
      <c r="IB1978" s="141"/>
      <c r="IC1978" s="141"/>
    </row>
    <row r="1979" s="138" customFormat="1" ht="15.75" customHeight="1" spans="3:237">
      <c r="C1979" s="103"/>
      <c r="D1979" s="103"/>
      <c r="F1979" s="142"/>
      <c r="HV1979" s="141"/>
      <c r="HW1979" s="141"/>
      <c r="HX1979" s="141"/>
      <c r="HY1979" s="141"/>
      <c r="HZ1979" s="141"/>
      <c r="IA1979" s="141"/>
      <c r="IB1979" s="141"/>
      <c r="IC1979" s="141"/>
    </row>
    <row r="1980" s="138" customFormat="1" ht="15.75" customHeight="1" spans="3:237">
      <c r="C1980" s="103"/>
      <c r="D1980" s="103"/>
      <c r="F1980" s="142"/>
      <c r="HV1980" s="141"/>
      <c r="HW1980" s="141"/>
      <c r="HX1980" s="141"/>
      <c r="HY1980" s="141"/>
      <c r="HZ1980" s="141"/>
      <c r="IA1980" s="141"/>
      <c r="IB1980" s="141"/>
      <c r="IC1980" s="141"/>
    </row>
    <row r="1981" s="138" customFormat="1" ht="15.75" customHeight="1" spans="3:237">
      <c r="C1981" s="103"/>
      <c r="D1981" s="103"/>
      <c r="F1981" s="142"/>
      <c r="HV1981" s="141"/>
      <c r="HW1981" s="141"/>
      <c r="HX1981" s="141"/>
      <c r="HY1981" s="141"/>
      <c r="HZ1981" s="141"/>
      <c r="IA1981" s="141"/>
      <c r="IB1981" s="141"/>
      <c r="IC1981" s="141"/>
    </row>
    <row r="1982" s="138" customFormat="1" ht="15.75" customHeight="1" spans="3:237">
      <c r="C1982" s="103"/>
      <c r="D1982" s="103"/>
      <c r="F1982" s="142"/>
      <c r="HV1982" s="141"/>
      <c r="HW1982" s="141"/>
      <c r="HX1982" s="141"/>
      <c r="HY1982" s="141"/>
      <c r="HZ1982" s="141"/>
      <c r="IA1982" s="141"/>
      <c r="IB1982" s="141"/>
      <c r="IC1982" s="141"/>
    </row>
    <row r="1983" s="138" customFormat="1" ht="15.75" customHeight="1" spans="3:237">
      <c r="C1983" s="103"/>
      <c r="D1983" s="103"/>
      <c r="F1983" s="142"/>
      <c r="HV1983" s="141"/>
      <c r="HW1983" s="141"/>
      <c r="HX1983" s="141"/>
      <c r="HY1983" s="141"/>
      <c r="HZ1983" s="141"/>
      <c r="IA1983" s="141"/>
      <c r="IB1983" s="141"/>
      <c r="IC1983" s="141"/>
    </row>
    <row r="1984" s="138" customFormat="1" ht="15.75" customHeight="1" spans="3:237">
      <c r="C1984" s="103"/>
      <c r="D1984" s="103"/>
      <c r="F1984" s="142"/>
      <c r="HV1984" s="141"/>
      <c r="HW1984" s="141"/>
      <c r="HX1984" s="141"/>
      <c r="HY1984" s="141"/>
      <c r="HZ1984" s="141"/>
      <c r="IA1984" s="141"/>
      <c r="IB1984" s="141"/>
      <c r="IC1984" s="141"/>
    </row>
    <row r="1985" s="138" customFormat="1" ht="15.75" customHeight="1" spans="3:237">
      <c r="C1985" s="103"/>
      <c r="D1985" s="103"/>
      <c r="F1985" s="142"/>
      <c r="HV1985" s="141"/>
      <c r="HW1985" s="141"/>
      <c r="HX1985" s="141"/>
      <c r="HY1985" s="141"/>
      <c r="HZ1985" s="141"/>
      <c r="IA1985" s="141"/>
      <c r="IB1985" s="141"/>
      <c r="IC1985" s="141"/>
    </row>
    <row r="1986" s="138" customFormat="1" ht="15.75" customHeight="1" spans="3:237">
      <c r="C1986" s="103"/>
      <c r="D1986" s="103"/>
      <c r="F1986" s="142"/>
      <c r="HV1986" s="141"/>
      <c r="HW1986" s="141"/>
      <c r="HX1986" s="141"/>
      <c r="HY1986" s="141"/>
      <c r="HZ1986" s="141"/>
      <c r="IA1986" s="141"/>
      <c r="IB1986" s="141"/>
      <c r="IC1986" s="141"/>
    </row>
    <row r="1987" s="138" customFormat="1" ht="15.75" customHeight="1" spans="3:237">
      <c r="C1987" s="103"/>
      <c r="D1987" s="103"/>
      <c r="F1987" s="142"/>
      <c r="HV1987" s="141"/>
      <c r="HW1987" s="141"/>
      <c r="HX1987" s="141"/>
      <c r="HY1987" s="141"/>
      <c r="HZ1987" s="141"/>
      <c r="IA1987" s="141"/>
      <c r="IB1987" s="141"/>
      <c r="IC1987" s="141"/>
    </row>
    <row r="1988" s="138" customFormat="1" ht="15.75" customHeight="1" spans="3:237">
      <c r="C1988" s="103"/>
      <c r="D1988" s="103"/>
      <c r="F1988" s="142"/>
      <c r="HV1988" s="141"/>
      <c r="HW1988" s="141"/>
      <c r="HX1988" s="141"/>
      <c r="HY1988" s="141"/>
      <c r="HZ1988" s="141"/>
      <c r="IA1988" s="141"/>
      <c r="IB1988" s="141"/>
      <c r="IC1988" s="141"/>
    </row>
    <row r="1989" s="138" customFormat="1" ht="15.75" customHeight="1" spans="3:237">
      <c r="C1989" s="103"/>
      <c r="D1989" s="103"/>
      <c r="F1989" s="142"/>
      <c r="HV1989" s="141"/>
      <c r="HW1989" s="141"/>
      <c r="HX1989" s="141"/>
      <c r="HY1989" s="141"/>
      <c r="HZ1989" s="141"/>
      <c r="IA1989" s="141"/>
      <c r="IB1989" s="141"/>
      <c r="IC1989" s="141"/>
    </row>
    <row r="1990" s="138" customFormat="1" ht="15.75" customHeight="1" spans="3:237">
      <c r="C1990" s="103"/>
      <c r="D1990" s="103"/>
      <c r="F1990" s="142"/>
      <c r="HV1990" s="141"/>
      <c r="HW1990" s="141"/>
      <c r="HX1990" s="141"/>
      <c r="HY1990" s="141"/>
      <c r="HZ1990" s="141"/>
      <c r="IA1990" s="141"/>
      <c r="IB1990" s="141"/>
      <c r="IC1990" s="141"/>
    </row>
    <row r="1991" s="138" customFormat="1" ht="15.75" customHeight="1" spans="3:237">
      <c r="C1991" s="103"/>
      <c r="D1991" s="103"/>
      <c r="F1991" s="142"/>
      <c r="HV1991" s="141"/>
      <c r="HW1991" s="141"/>
      <c r="HX1991" s="141"/>
      <c r="HY1991" s="141"/>
      <c r="HZ1991" s="141"/>
      <c r="IA1991" s="141"/>
      <c r="IB1991" s="141"/>
      <c r="IC1991" s="141"/>
    </row>
    <row r="1992" s="138" customFormat="1" ht="15.75" customHeight="1" spans="3:237">
      <c r="C1992" s="103"/>
      <c r="D1992" s="103"/>
      <c r="F1992" s="142"/>
      <c r="HV1992" s="141"/>
      <c r="HW1992" s="141"/>
      <c r="HX1992" s="141"/>
      <c r="HY1992" s="141"/>
      <c r="HZ1992" s="141"/>
      <c r="IA1992" s="141"/>
      <c r="IB1992" s="141"/>
      <c r="IC1992" s="141"/>
    </row>
    <row r="1993" s="138" customFormat="1" ht="15.75" customHeight="1" spans="3:237">
      <c r="C1993" s="103"/>
      <c r="D1993" s="103"/>
      <c r="F1993" s="142"/>
      <c r="HV1993" s="141"/>
      <c r="HW1993" s="141"/>
      <c r="HX1993" s="141"/>
      <c r="HY1993" s="141"/>
      <c r="HZ1993" s="141"/>
      <c r="IA1993" s="141"/>
      <c r="IB1993" s="141"/>
      <c r="IC1993" s="141"/>
    </row>
    <row r="1994" s="138" customFormat="1" ht="15.75" customHeight="1" spans="3:237">
      <c r="C1994" s="103"/>
      <c r="D1994" s="103"/>
      <c r="F1994" s="142"/>
      <c r="HV1994" s="141"/>
      <c r="HW1994" s="141"/>
      <c r="HX1994" s="141"/>
      <c r="HY1994" s="141"/>
      <c r="HZ1994" s="141"/>
      <c r="IA1994" s="141"/>
      <c r="IB1994" s="141"/>
      <c r="IC1994" s="141"/>
    </row>
    <row r="1995" s="138" customFormat="1" ht="15.75" customHeight="1" spans="3:237">
      <c r="C1995" s="103"/>
      <c r="D1995" s="103"/>
      <c r="F1995" s="142"/>
      <c r="HV1995" s="141"/>
      <c r="HW1995" s="141"/>
      <c r="HX1995" s="141"/>
      <c r="HY1995" s="141"/>
      <c r="HZ1995" s="141"/>
      <c r="IA1995" s="141"/>
      <c r="IB1995" s="141"/>
      <c r="IC1995" s="141"/>
    </row>
    <row r="1996" s="138" customFormat="1" ht="15.75" customHeight="1" spans="3:237">
      <c r="C1996" s="103"/>
      <c r="D1996" s="103"/>
      <c r="F1996" s="142"/>
      <c r="HV1996" s="141"/>
      <c r="HW1996" s="141"/>
      <c r="HX1996" s="141"/>
      <c r="HY1996" s="141"/>
      <c r="HZ1996" s="141"/>
      <c r="IA1996" s="141"/>
      <c r="IB1996" s="141"/>
      <c r="IC1996" s="141"/>
    </row>
    <row r="1997" s="138" customFormat="1" ht="15.75" customHeight="1" spans="3:237">
      <c r="C1997" s="103"/>
      <c r="D1997" s="103"/>
      <c r="F1997" s="142"/>
      <c r="HV1997" s="141"/>
      <c r="HW1997" s="141"/>
      <c r="HX1997" s="141"/>
      <c r="HY1997" s="141"/>
      <c r="HZ1997" s="141"/>
      <c r="IA1997" s="141"/>
      <c r="IB1997" s="141"/>
      <c r="IC1997" s="141"/>
    </row>
    <row r="1998" s="138" customFormat="1" ht="15.75" customHeight="1" spans="3:237">
      <c r="C1998" s="103"/>
      <c r="D1998" s="103"/>
      <c r="F1998" s="142"/>
      <c r="HV1998" s="141"/>
      <c r="HW1998" s="141"/>
      <c r="HX1998" s="141"/>
      <c r="HY1998" s="141"/>
      <c r="HZ1998" s="141"/>
      <c r="IA1998" s="141"/>
      <c r="IB1998" s="141"/>
      <c r="IC1998" s="141"/>
    </row>
    <row r="1999" s="138" customFormat="1" ht="15.75" customHeight="1" spans="3:237">
      <c r="C1999" s="103"/>
      <c r="D1999" s="103"/>
      <c r="F1999" s="142"/>
      <c r="HV1999" s="141"/>
      <c r="HW1999" s="141"/>
      <c r="HX1999" s="141"/>
      <c r="HY1999" s="141"/>
      <c r="HZ1999" s="141"/>
      <c r="IA1999" s="141"/>
      <c r="IB1999" s="141"/>
      <c r="IC1999" s="141"/>
    </row>
    <row r="2000" s="138" customFormat="1" ht="15.75" customHeight="1" spans="3:237">
      <c r="C2000" s="103"/>
      <c r="D2000" s="103"/>
      <c r="F2000" s="142"/>
      <c r="HV2000" s="141"/>
      <c r="HW2000" s="141"/>
      <c r="HX2000" s="141"/>
      <c r="HY2000" s="141"/>
      <c r="HZ2000" s="141"/>
      <c r="IA2000" s="141"/>
      <c r="IB2000" s="141"/>
      <c r="IC2000" s="141"/>
    </row>
    <row r="2001" s="138" customFormat="1" ht="15.75" customHeight="1" spans="3:237">
      <c r="C2001" s="103"/>
      <c r="D2001" s="103"/>
      <c r="F2001" s="142"/>
      <c r="HV2001" s="141"/>
      <c r="HW2001" s="141"/>
      <c r="HX2001" s="141"/>
      <c r="HY2001" s="141"/>
      <c r="HZ2001" s="141"/>
      <c r="IA2001" s="141"/>
      <c r="IB2001" s="141"/>
      <c r="IC2001" s="141"/>
    </row>
    <row r="2002" s="138" customFormat="1" ht="15.75" customHeight="1" spans="3:237">
      <c r="C2002" s="103"/>
      <c r="D2002" s="103"/>
      <c r="F2002" s="142"/>
      <c r="HV2002" s="141"/>
      <c r="HW2002" s="141"/>
      <c r="HX2002" s="141"/>
      <c r="HY2002" s="141"/>
      <c r="HZ2002" s="141"/>
      <c r="IA2002" s="141"/>
      <c r="IB2002" s="141"/>
      <c r="IC2002" s="141"/>
    </row>
    <row r="2003" s="138" customFormat="1" ht="15.75" customHeight="1" spans="3:237">
      <c r="C2003" s="103"/>
      <c r="D2003" s="103"/>
      <c r="F2003" s="142"/>
      <c r="HV2003" s="141"/>
      <c r="HW2003" s="141"/>
      <c r="HX2003" s="141"/>
      <c r="HY2003" s="141"/>
      <c r="HZ2003" s="141"/>
      <c r="IA2003" s="141"/>
      <c r="IB2003" s="141"/>
      <c r="IC2003" s="141"/>
    </row>
    <row r="2004" s="138" customFormat="1" ht="15.75" customHeight="1" spans="3:237">
      <c r="C2004" s="103"/>
      <c r="D2004" s="103"/>
      <c r="F2004" s="142"/>
      <c r="HV2004" s="141"/>
      <c r="HW2004" s="141"/>
      <c r="HX2004" s="141"/>
      <c r="HY2004" s="141"/>
      <c r="HZ2004" s="141"/>
      <c r="IA2004" s="141"/>
      <c r="IB2004" s="141"/>
      <c r="IC2004" s="141"/>
    </row>
    <row r="2005" s="138" customFormat="1" ht="15.75" customHeight="1" spans="3:237">
      <c r="C2005" s="103"/>
      <c r="D2005" s="103"/>
      <c r="F2005" s="142"/>
      <c r="HV2005" s="141"/>
      <c r="HW2005" s="141"/>
      <c r="HX2005" s="141"/>
      <c r="HY2005" s="141"/>
      <c r="HZ2005" s="141"/>
      <c r="IA2005" s="141"/>
      <c r="IB2005" s="141"/>
      <c r="IC2005" s="141"/>
    </row>
    <row r="2006" s="138" customFormat="1" ht="15.75" customHeight="1" spans="3:237">
      <c r="C2006" s="103"/>
      <c r="D2006" s="103"/>
      <c r="F2006" s="142"/>
      <c r="HV2006" s="141"/>
      <c r="HW2006" s="141"/>
      <c r="HX2006" s="141"/>
      <c r="HY2006" s="141"/>
      <c r="HZ2006" s="141"/>
      <c r="IA2006" s="141"/>
      <c r="IB2006" s="141"/>
      <c r="IC2006" s="141"/>
    </row>
    <row r="2007" s="138" customFormat="1" ht="15.75" customHeight="1" spans="3:237">
      <c r="C2007" s="103"/>
      <c r="D2007" s="103"/>
      <c r="F2007" s="142"/>
      <c r="HV2007" s="141"/>
      <c r="HW2007" s="141"/>
      <c r="HX2007" s="141"/>
      <c r="HY2007" s="141"/>
      <c r="HZ2007" s="141"/>
      <c r="IA2007" s="141"/>
      <c r="IB2007" s="141"/>
      <c r="IC2007" s="141"/>
    </row>
    <row r="2008" s="138" customFormat="1" ht="15.75" customHeight="1" spans="3:237">
      <c r="C2008" s="103"/>
      <c r="D2008" s="103"/>
      <c r="F2008" s="142"/>
      <c r="HV2008" s="141"/>
      <c r="HW2008" s="141"/>
      <c r="HX2008" s="141"/>
      <c r="HY2008" s="141"/>
      <c r="HZ2008" s="141"/>
      <c r="IA2008" s="141"/>
      <c r="IB2008" s="141"/>
      <c r="IC2008" s="141"/>
    </row>
    <row r="2009" s="138" customFormat="1" ht="15.75" customHeight="1" spans="3:237">
      <c r="C2009" s="103"/>
      <c r="D2009" s="103"/>
      <c r="F2009" s="142"/>
      <c r="HV2009" s="141"/>
      <c r="HW2009" s="141"/>
      <c r="HX2009" s="141"/>
      <c r="HY2009" s="141"/>
      <c r="HZ2009" s="141"/>
      <c r="IA2009" s="141"/>
      <c r="IB2009" s="141"/>
      <c r="IC2009" s="141"/>
    </row>
    <row r="2010" s="138" customFormat="1" ht="15.75" customHeight="1" spans="3:237">
      <c r="C2010" s="103"/>
      <c r="D2010" s="103"/>
      <c r="F2010" s="142"/>
      <c r="HV2010" s="141"/>
      <c r="HW2010" s="141"/>
      <c r="HX2010" s="141"/>
      <c r="HY2010" s="141"/>
      <c r="HZ2010" s="141"/>
      <c r="IA2010" s="141"/>
      <c r="IB2010" s="141"/>
      <c r="IC2010" s="141"/>
    </row>
    <row r="2011" s="138" customFormat="1" ht="15.75" customHeight="1" spans="3:237">
      <c r="C2011" s="103"/>
      <c r="D2011" s="103"/>
      <c r="F2011" s="142"/>
      <c r="HV2011" s="141"/>
      <c r="HW2011" s="141"/>
      <c r="HX2011" s="141"/>
      <c r="HY2011" s="141"/>
      <c r="HZ2011" s="141"/>
      <c r="IA2011" s="141"/>
      <c r="IB2011" s="141"/>
      <c r="IC2011" s="141"/>
    </row>
    <row r="2012" s="138" customFormat="1" ht="15.75" customHeight="1" spans="3:237">
      <c r="C2012" s="103"/>
      <c r="D2012" s="103"/>
      <c r="F2012" s="142"/>
      <c r="HV2012" s="141"/>
      <c r="HW2012" s="141"/>
      <c r="HX2012" s="141"/>
      <c r="HY2012" s="141"/>
      <c r="HZ2012" s="141"/>
      <c r="IA2012" s="141"/>
      <c r="IB2012" s="141"/>
      <c r="IC2012" s="141"/>
    </row>
    <row r="2013" s="138" customFormat="1" ht="15.75" customHeight="1" spans="3:237">
      <c r="C2013" s="103"/>
      <c r="D2013" s="103"/>
      <c r="F2013" s="142"/>
      <c r="HV2013" s="141"/>
      <c r="HW2013" s="141"/>
      <c r="HX2013" s="141"/>
      <c r="HY2013" s="141"/>
      <c r="HZ2013" s="141"/>
      <c r="IA2013" s="141"/>
      <c r="IB2013" s="141"/>
      <c r="IC2013" s="141"/>
    </row>
    <row r="2014" s="138" customFormat="1" ht="15.75" customHeight="1" spans="3:237">
      <c r="C2014" s="103"/>
      <c r="D2014" s="103"/>
      <c r="F2014" s="142"/>
      <c r="HV2014" s="141"/>
      <c r="HW2014" s="141"/>
      <c r="HX2014" s="141"/>
      <c r="HY2014" s="141"/>
      <c r="HZ2014" s="141"/>
      <c r="IA2014" s="141"/>
      <c r="IB2014" s="141"/>
      <c r="IC2014" s="141"/>
    </row>
    <row r="2015" s="138" customFormat="1" ht="15.75" customHeight="1" spans="3:237">
      <c r="C2015" s="103"/>
      <c r="D2015" s="103"/>
      <c r="F2015" s="142"/>
      <c r="HV2015" s="141"/>
      <c r="HW2015" s="141"/>
      <c r="HX2015" s="141"/>
      <c r="HY2015" s="141"/>
      <c r="HZ2015" s="141"/>
      <c r="IA2015" s="141"/>
      <c r="IB2015" s="141"/>
      <c r="IC2015" s="141"/>
    </row>
    <row r="2016" s="138" customFormat="1" ht="15.75" customHeight="1" spans="3:237">
      <c r="C2016" s="103"/>
      <c r="D2016" s="103"/>
      <c r="F2016" s="142"/>
      <c r="HV2016" s="141"/>
      <c r="HW2016" s="141"/>
      <c r="HX2016" s="141"/>
      <c r="HY2016" s="141"/>
      <c r="HZ2016" s="141"/>
      <c r="IA2016" s="141"/>
      <c r="IB2016" s="141"/>
      <c r="IC2016" s="141"/>
    </row>
    <row r="2017" s="138" customFormat="1" ht="15.75" customHeight="1" spans="3:237">
      <c r="C2017" s="103"/>
      <c r="D2017" s="103"/>
      <c r="F2017" s="142"/>
      <c r="HV2017" s="141"/>
      <c r="HW2017" s="141"/>
      <c r="HX2017" s="141"/>
      <c r="HY2017" s="141"/>
      <c r="HZ2017" s="141"/>
      <c r="IA2017" s="141"/>
      <c r="IB2017" s="141"/>
      <c r="IC2017" s="141"/>
    </row>
    <row r="2018" s="138" customFormat="1" ht="15.75" customHeight="1" spans="3:237">
      <c r="C2018" s="103"/>
      <c r="D2018" s="103"/>
      <c r="F2018" s="142"/>
      <c r="HV2018" s="141"/>
      <c r="HW2018" s="141"/>
      <c r="HX2018" s="141"/>
      <c r="HY2018" s="141"/>
      <c r="HZ2018" s="141"/>
      <c r="IA2018" s="141"/>
      <c r="IB2018" s="141"/>
      <c r="IC2018" s="141"/>
    </row>
    <row r="2019" s="138" customFormat="1" ht="15.75" customHeight="1" spans="3:237">
      <c r="C2019" s="103"/>
      <c r="D2019" s="103"/>
      <c r="F2019" s="142"/>
      <c r="HV2019" s="141"/>
      <c r="HW2019" s="141"/>
      <c r="HX2019" s="141"/>
      <c r="HY2019" s="141"/>
      <c r="HZ2019" s="141"/>
      <c r="IA2019" s="141"/>
      <c r="IB2019" s="141"/>
      <c r="IC2019" s="141"/>
    </row>
    <row r="2020" s="138" customFormat="1" ht="15.75" customHeight="1" spans="3:237">
      <c r="C2020" s="103"/>
      <c r="D2020" s="103"/>
      <c r="F2020" s="142"/>
      <c r="HV2020" s="141"/>
      <c r="HW2020" s="141"/>
      <c r="HX2020" s="141"/>
      <c r="HY2020" s="141"/>
      <c r="HZ2020" s="141"/>
      <c r="IA2020" s="141"/>
      <c r="IB2020" s="141"/>
      <c r="IC2020" s="141"/>
    </row>
    <row r="2021" s="138" customFormat="1" ht="15.75" customHeight="1" spans="3:237">
      <c r="C2021" s="103"/>
      <c r="D2021" s="103"/>
      <c r="F2021" s="142"/>
      <c r="HV2021" s="141"/>
      <c r="HW2021" s="141"/>
      <c r="HX2021" s="141"/>
      <c r="HY2021" s="141"/>
      <c r="HZ2021" s="141"/>
      <c r="IA2021" s="141"/>
      <c r="IB2021" s="141"/>
      <c r="IC2021" s="141"/>
    </row>
    <row r="2022" s="138" customFormat="1" ht="15.75" customHeight="1" spans="3:237">
      <c r="C2022" s="103"/>
      <c r="D2022" s="103"/>
      <c r="F2022" s="142"/>
      <c r="HV2022" s="141"/>
      <c r="HW2022" s="141"/>
      <c r="HX2022" s="141"/>
      <c r="HY2022" s="141"/>
      <c r="HZ2022" s="141"/>
      <c r="IA2022" s="141"/>
      <c r="IB2022" s="141"/>
      <c r="IC2022" s="141"/>
    </row>
    <row r="2023" s="138" customFormat="1" ht="15.75" customHeight="1" spans="3:237">
      <c r="C2023" s="103"/>
      <c r="D2023" s="103"/>
      <c r="F2023" s="142"/>
      <c r="HV2023" s="141"/>
      <c r="HW2023" s="141"/>
      <c r="HX2023" s="141"/>
      <c r="HY2023" s="141"/>
      <c r="HZ2023" s="141"/>
      <c r="IA2023" s="141"/>
      <c r="IB2023" s="141"/>
      <c r="IC2023" s="141"/>
    </row>
    <row r="2024" s="138" customFormat="1" ht="15.75" customHeight="1" spans="3:237">
      <c r="C2024" s="103"/>
      <c r="D2024" s="103"/>
      <c r="F2024" s="142"/>
      <c r="HV2024" s="141"/>
      <c r="HW2024" s="141"/>
      <c r="HX2024" s="141"/>
      <c r="HY2024" s="141"/>
      <c r="HZ2024" s="141"/>
      <c r="IA2024" s="141"/>
      <c r="IB2024" s="141"/>
      <c r="IC2024" s="141"/>
    </row>
    <row r="2025" s="138" customFormat="1" ht="15.75" customHeight="1" spans="3:237">
      <c r="C2025" s="103"/>
      <c r="D2025" s="103"/>
      <c r="F2025" s="142"/>
      <c r="HV2025" s="141"/>
      <c r="HW2025" s="141"/>
      <c r="HX2025" s="141"/>
      <c r="HY2025" s="141"/>
      <c r="HZ2025" s="141"/>
      <c r="IA2025" s="141"/>
      <c r="IB2025" s="141"/>
      <c r="IC2025" s="141"/>
    </row>
    <row r="2026" s="138" customFormat="1" ht="15.75" customHeight="1" spans="3:237">
      <c r="C2026" s="103"/>
      <c r="D2026" s="103"/>
      <c r="F2026" s="142"/>
      <c r="HV2026" s="141"/>
      <c r="HW2026" s="141"/>
      <c r="HX2026" s="141"/>
      <c r="HY2026" s="141"/>
      <c r="HZ2026" s="141"/>
      <c r="IA2026" s="141"/>
      <c r="IB2026" s="141"/>
      <c r="IC2026" s="141"/>
    </row>
    <row r="2027" s="138" customFormat="1" ht="15.75" customHeight="1" spans="3:237">
      <c r="C2027" s="103"/>
      <c r="D2027" s="103"/>
      <c r="F2027" s="142"/>
      <c r="HV2027" s="141"/>
      <c r="HW2027" s="141"/>
      <c r="HX2027" s="141"/>
      <c r="HY2027" s="141"/>
      <c r="HZ2027" s="141"/>
      <c r="IA2027" s="141"/>
      <c r="IB2027" s="141"/>
      <c r="IC2027" s="141"/>
    </row>
    <row r="2028" s="138" customFormat="1" ht="15.75" customHeight="1" spans="3:237">
      <c r="C2028" s="103"/>
      <c r="D2028" s="103"/>
      <c r="F2028" s="142"/>
      <c r="HV2028" s="141"/>
      <c r="HW2028" s="141"/>
      <c r="HX2028" s="141"/>
      <c r="HY2028" s="141"/>
      <c r="HZ2028" s="141"/>
      <c r="IA2028" s="141"/>
      <c r="IB2028" s="141"/>
      <c r="IC2028" s="141"/>
    </row>
    <row r="2029" s="138" customFormat="1" ht="15.75" customHeight="1" spans="3:237">
      <c r="C2029" s="103"/>
      <c r="D2029" s="103"/>
      <c r="F2029" s="142"/>
      <c r="HV2029" s="141"/>
      <c r="HW2029" s="141"/>
      <c r="HX2029" s="141"/>
      <c r="HY2029" s="141"/>
      <c r="HZ2029" s="141"/>
      <c r="IA2029" s="141"/>
      <c r="IB2029" s="141"/>
      <c r="IC2029" s="141"/>
    </row>
    <row r="2030" s="138" customFormat="1" ht="15.75" customHeight="1" spans="3:237">
      <c r="C2030" s="103"/>
      <c r="D2030" s="103"/>
      <c r="F2030" s="142"/>
      <c r="HV2030" s="141"/>
      <c r="HW2030" s="141"/>
      <c r="HX2030" s="141"/>
      <c r="HY2030" s="141"/>
      <c r="HZ2030" s="141"/>
      <c r="IA2030" s="141"/>
      <c r="IB2030" s="141"/>
      <c r="IC2030" s="141"/>
    </row>
    <row r="2031" s="138" customFormat="1" ht="15.75" customHeight="1" spans="3:237">
      <c r="C2031" s="103"/>
      <c r="D2031" s="103"/>
      <c r="F2031" s="142"/>
      <c r="HV2031" s="141"/>
      <c r="HW2031" s="141"/>
      <c r="HX2031" s="141"/>
      <c r="HY2031" s="141"/>
      <c r="HZ2031" s="141"/>
      <c r="IA2031" s="141"/>
      <c r="IB2031" s="141"/>
      <c r="IC2031" s="141"/>
    </row>
    <row r="2032" s="138" customFormat="1" ht="15.75" customHeight="1" spans="3:237">
      <c r="C2032" s="103"/>
      <c r="D2032" s="103"/>
      <c r="F2032" s="142"/>
      <c r="HV2032" s="141"/>
      <c r="HW2032" s="141"/>
      <c r="HX2032" s="141"/>
      <c r="HY2032" s="141"/>
      <c r="HZ2032" s="141"/>
      <c r="IA2032" s="141"/>
      <c r="IB2032" s="141"/>
      <c r="IC2032" s="141"/>
    </row>
    <row r="2033" s="138" customFormat="1" ht="15.75" customHeight="1" spans="3:237">
      <c r="C2033" s="103"/>
      <c r="D2033" s="103"/>
      <c r="F2033" s="142"/>
      <c r="HV2033" s="141"/>
      <c r="HW2033" s="141"/>
      <c r="HX2033" s="141"/>
      <c r="HY2033" s="141"/>
      <c r="HZ2033" s="141"/>
      <c r="IA2033" s="141"/>
      <c r="IB2033" s="141"/>
      <c r="IC2033" s="141"/>
    </row>
    <row r="2034" s="138" customFormat="1" ht="15.75" customHeight="1" spans="3:237">
      <c r="C2034" s="103"/>
      <c r="D2034" s="103"/>
      <c r="F2034" s="142"/>
      <c r="HV2034" s="141"/>
      <c r="HW2034" s="141"/>
      <c r="HX2034" s="141"/>
      <c r="HY2034" s="141"/>
      <c r="HZ2034" s="141"/>
      <c r="IA2034" s="141"/>
      <c r="IB2034" s="141"/>
      <c r="IC2034" s="141"/>
    </row>
    <row r="2035" s="138" customFormat="1" ht="15.75" customHeight="1" spans="3:237">
      <c r="C2035" s="103"/>
      <c r="D2035" s="103"/>
      <c r="F2035" s="142"/>
      <c r="HV2035" s="141"/>
      <c r="HW2035" s="141"/>
      <c r="HX2035" s="141"/>
      <c r="HY2035" s="141"/>
      <c r="HZ2035" s="141"/>
      <c r="IA2035" s="141"/>
      <c r="IB2035" s="141"/>
      <c r="IC2035" s="141"/>
    </row>
    <row r="2036" s="138" customFormat="1" ht="15.75" customHeight="1" spans="3:237">
      <c r="C2036" s="103"/>
      <c r="D2036" s="103"/>
      <c r="F2036" s="142"/>
      <c r="HV2036" s="141"/>
      <c r="HW2036" s="141"/>
      <c r="HX2036" s="141"/>
      <c r="HY2036" s="141"/>
      <c r="HZ2036" s="141"/>
      <c r="IA2036" s="141"/>
      <c r="IB2036" s="141"/>
      <c r="IC2036" s="141"/>
    </row>
    <row r="2037" s="138" customFormat="1" ht="15.75" customHeight="1" spans="3:237">
      <c r="C2037" s="103"/>
      <c r="D2037" s="103"/>
      <c r="F2037" s="142"/>
      <c r="HV2037" s="141"/>
      <c r="HW2037" s="141"/>
      <c r="HX2037" s="141"/>
      <c r="HY2037" s="141"/>
      <c r="HZ2037" s="141"/>
      <c r="IA2037" s="141"/>
      <c r="IB2037" s="141"/>
      <c r="IC2037" s="141"/>
    </row>
    <row r="2038" s="138" customFormat="1" ht="15.75" customHeight="1" spans="3:237">
      <c r="C2038" s="103"/>
      <c r="D2038" s="103"/>
      <c r="F2038" s="142"/>
      <c r="HV2038" s="141"/>
      <c r="HW2038" s="141"/>
      <c r="HX2038" s="141"/>
      <c r="HY2038" s="141"/>
      <c r="HZ2038" s="141"/>
      <c r="IA2038" s="141"/>
      <c r="IB2038" s="141"/>
      <c r="IC2038" s="141"/>
    </row>
    <row r="2039" s="138" customFormat="1" ht="15.75" customHeight="1" spans="3:237">
      <c r="C2039" s="103"/>
      <c r="D2039" s="103"/>
      <c r="F2039" s="142"/>
      <c r="HV2039" s="141"/>
      <c r="HW2039" s="141"/>
      <c r="HX2039" s="141"/>
      <c r="HY2039" s="141"/>
      <c r="HZ2039" s="141"/>
      <c r="IA2039" s="141"/>
      <c r="IB2039" s="141"/>
      <c r="IC2039" s="141"/>
    </row>
    <row r="2040" s="138" customFormat="1" ht="15.75" customHeight="1" spans="3:237">
      <c r="C2040" s="103"/>
      <c r="D2040" s="103"/>
      <c r="F2040" s="142"/>
      <c r="HV2040" s="141"/>
      <c r="HW2040" s="141"/>
      <c r="HX2040" s="141"/>
      <c r="HY2040" s="141"/>
      <c r="HZ2040" s="141"/>
      <c r="IA2040" s="141"/>
      <c r="IB2040" s="141"/>
      <c r="IC2040" s="141"/>
    </row>
    <row r="2041" s="138" customFormat="1" ht="15.75" customHeight="1" spans="3:237">
      <c r="C2041" s="103"/>
      <c r="D2041" s="103"/>
      <c r="F2041" s="142"/>
      <c r="HV2041" s="141"/>
      <c r="HW2041" s="141"/>
      <c r="HX2041" s="141"/>
      <c r="HY2041" s="141"/>
      <c r="HZ2041" s="141"/>
      <c r="IA2041" s="141"/>
      <c r="IB2041" s="141"/>
      <c r="IC2041" s="141"/>
    </row>
    <row r="2042" s="138" customFormat="1" ht="15.75" customHeight="1" spans="3:237">
      <c r="C2042" s="103"/>
      <c r="D2042" s="103"/>
      <c r="F2042" s="142"/>
      <c r="HV2042" s="141"/>
      <c r="HW2042" s="141"/>
      <c r="HX2042" s="141"/>
      <c r="HY2042" s="141"/>
      <c r="HZ2042" s="141"/>
      <c r="IA2042" s="141"/>
      <c r="IB2042" s="141"/>
      <c r="IC2042" s="141"/>
    </row>
    <row r="2043" s="138" customFormat="1" ht="15.75" customHeight="1" spans="3:237">
      <c r="C2043" s="103"/>
      <c r="D2043" s="103"/>
      <c r="F2043" s="142"/>
      <c r="HV2043" s="141"/>
      <c r="HW2043" s="141"/>
      <c r="HX2043" s="141"/>
      <c r="HY2043" s="141"/>
      <c r="HZ2043" s="141"/>
      <c r="IA2043" s="141"/>
      <c r="IB2043" s="141"/>
      <c r="IC2043" s="141"/>
    </row>
    <row r="2044" s="138" customFormat="1" ht="15.75" customHeight="1" spans="3:237">
      <c r="C2044" s="103"/>
      <c r="D2044" s="103"/>
      <c r="F2044" s="142"/>
      <c r="HV2044" s="141"/>
      <c r="HW2044" s="141"/>
      <c r="HX2044" s="141"/>
      <c r="HY2044" s="141"/>
      <c r="HZ2044" s="141"/>
      <c r="IA2044" s="141"/>
      <c r="IB2044" s="141"/>
      <c r="IC2044" s="141"/>
    </row>
    <row r="2045" s="138" customFormat="1" ht="15.75" customHeight="1" spans="3:237">
      <c r="C2045" s="103"/>
      <c r="D2045" s="103"/>
      <c r="F2045" s="142"/>
      <c r="HV2045" s="141"/>
      <c r="HW2045" s="141"/>
      <c r="HX2045" s="141"/>
      <c r="HY2045" s="141"/>
      <c r="HZ2045" s="141"/>
      <c r="IA2045" s="141"/>
      <c r="IB2045" s="141"/>
      <c r="IC2045" s="141"/>
    </row>
    <row r="2046" s="138" customFormat="1" ht="15.75" customHeight="1" spans="3:237">
      <c r="C2046" s="103"/>
      <c r="D2046" s="103"/>
      <c r="F2046" s="142"/>
      <c r="HV2046" s="141"/>
      <c r="HW2046" s="141"/>
      <c r="HX2046" s="141"/>
      <c r="HY2046" s="141"/>
      <c r="HZ2046" s="141"/>
      <c r="IA2046" s="141"/>
      <c r="IB2046" s="141"/>
      <c r="IC2046" s="141"/>
    </row>
    <row r="2047" s="138" customFormat="1" ht="15.75" customHeight="1" spans="3:237">
      <c r="C2047" s="103"/>
      <c r="D2047" s="103"/>
      <c r="F2047" s="142"/>
      <c r="HV2047" s="141"/>
      <c r="HW2047" s="141"/>
      <c r="HX2047" s="141"/>
      <c r="HY2047" s="141"/>
      <c r="HZ2047" s="141"/>
      <c r="IA2047" s="141"/>
      <c r="IB2047" s="141"/>
      <c r="IC2047" s="141"/>
    </row>
    <row r="2048" s="138" customFormat="1" ht="15.75" customHeight="1" spans="3:237">
      <c r="C2048" s="103"/>
      <c r="D2048" s="103"/>
      <c r="F2048" s="142"/>
      <c r="HV2048" s="141"/>
      <c r="HW2048" s="141"/>
      <c r="HX2048" s="141"/>
      <c r="HY2048" s="141"/>
      <c r="HZ2048" s="141"/>
      <c r="IA2048" s="141"/>
      <c r="IB2048" s="141"/>
      <c r="IC2048" s="141"/>
    </row>
    <row r="2049" s="138" customFormat="1" ht="15.75" customHeight="1" spans="3:237">
      <c r="C2049" s="103"/>
      <c r="D2049" s="103"/>
      <c r="F2049" s="142"/>
      <c r="HV2049" s="141"/>
      <c r="HW2049" s="141"/>
      <c r="HX2049" s="141"/>
      <c r="HY2049" s="141"/>
      <c r="HZ2049" s="141"/>
      <c r="IA2049" s="141"/>
      <c r="IB2049" s="141"/>
      <c r="IC2049" s="141"/>
    </row>
    <row r="2050" s="138" customFormat="1" ht="15.75" customHeight="1" spans="3:237">
      <c r="C2050" s="103"/>
      <c r="D2050" s="103"/>
      <c r="F2050" s="142"/>
      <c r="HV2050" s="141"/>
      <c r="HW2050" s="141"/>
      <c r="HX2050" s="141"/>
      <c r="HY2050" s="141"/>
      <c r="HZ2050" s="141"/>
      <c r="IA2050" s="141"/>
      <c r="IB2050" s="141"/>
      <c r="IC2050" s="141"/>
    </row>
    <row r="2051" s="138" customFormat="1" ht="15.75" customHeight="1" spans="3:237">
      <c r="C2051" s="103"/>
      <c r="D2051" s="103"/>
      <c r="F2051" s="142"/>
      <c r="HV2051" s="141"/>
      <c r="HW2051" s="141"/>
      <c r="HX2051" s="141"/>
      <c r="HY2051" s="141"/>
      <c r="HZ2051" s="141"/>
      <c r="IA2051" s="141"/>
      <c r="IB2051" s="141"/>
      <c r="IC2051" s="141"/>
    </row>
    <row r="2052" s="138" customFormat="1" ht="15.75" customHeight="1" spans="3:237">
      <c r="C2052" s="103"/>
      <c r="D2052" s="103"/>
      <c r="F2052" s="142"/>
      <c r="HV2052" s="141"/>
      <c r="HW2052" s="141"/>
      <c r="HX2052" s="141"/>
      <c r="HY2052" s="141"/>
      <c r="HZ2052" s="141"/>
      <c r="IA2052" s="141"/>
      <c r="IB2052" s="141"/>
      <c r="IC2052" s="141"/>
    </row>
    <row r="2053" s="138" customFormat="1" ht="15.75" customHeight="1" spans="3:237">
      <c r="C2053" s="103"/>
      <c r="D2053" s="103"/>
      <c r="F2053" s="142"/>
      <c r="HV2053" s="141"/>
      <c r="HW2053" s="141"/>
      <c r="HX2053" s="141"/>
      <c r="HY2053" s="141"/>
      <c r="HZ2053" s="141"/>
      <c r="IA2053" s="141"/>
      <c r="IB2053" s="141"/>
      <c r="IC2053" s="141"/>
    </row>
    <row r="2054" s="138" customFormat="1" ht="15.75" customHeight="1" spans="3:237">
      <c r="C2054" s="103"/>
      <c r="D2054" s="103"/>
      <c r="F2054" s="142"/>
      <c r="HV2054" s="141"/>
      <c r="HW2054" s="141"/>
      <c r="HX2054" s="141"/>
      <c r="HY2054" s="141"/>
      <c r="HZ2054" s="141"/>
      <c r="IA2054" s="141"/>
      <c r="IB2054" s="141"/>
      <c r="IC2054" s="141"/>
    </row>
    <row r="2055" s="138" customFormat="1" ht="15.75" customHeight="1" spans="3:237">
      <c r="C2055" s="103"/>
      <c r="D2055" s="103"/>
      <c r="F2055" s="142"/>
      <c r="HV2055" s="141"/>
      <c r="HW2055" s="141"/>
      <c r="HX2055" s="141"/>
      <c r="HY2055" s="141"/>
      <c r="HZ2055" s="141"/>
      <c r="IA2055" s="141"/>
      <c r="IB2055" s="141"/>
      <c r="IC2055" s="141"/>
    </row>
    <row r="2056" s="138" customFormat="1" ht="15.75" customHeight="1" spans="3:237">
      <c r="C2056" s="103"/>
      <c r="D2056" s="103"/>
      <c r="F2056" s="142"/>
      <c r="HV2056" s="141"/>
      <c r="HW2056" s="141"/>
      <c r="HX2056" s="141"/>
      <c r="HY2056" s="141"/>
      <c r="HZ2056" s="141"/>
      <c r="IA2056" s="141"/>
      <c r="IB2056" s="141"/>
      <c r="IC2056" s="141"/>
    </row>
    <row r="2057" s="138" customFormat="1" ht="15.75" customHeight="1" spans="3:237">
      <c r="C2057" s="103"/>
      <c r="D2057" s="103"/>
      <c r="F2057" s="142"/>
      <c r="HV2057" s="141"/>
      <c r="HW2057" s="141"/>
      <c r="HX2057" s="141"/>
      <c r="HY2057" s="141"/>
      <c r="HZ2057" s="141"/>
      <c r="IA2057" s="141"/>
      <c r="IB2057" s="141"/>
      <c r="IC2057" s="141"/>
    </row>
    <row r="2058" s="138" customFormat="1" ht="15.75" customHeight="1" spans="3:237">
      <c r="C2058" s="103"/>
      <c r="D2058" s="103"/>
      <c r="F2058" s="142"/>
      <c r="HV2058" s="141"/>
      <c r="HW2058" s="141"/>
      <c r="HX2058" s="141"/>
      <c r="HY2058" s="141"/>
      <c r="HZ2058" s="141"/>
      <c r="IA2058" s="141"/>
      <c r="IB2058" s="141"/>
      <c r="IC2058" s="141"/>
    </row>
    <row r="2059" s="138" customFormat="1" ht="15.75" customHeight="1" spans="3:237">
      <c r="C2059" s="103"/>
      <c r="D2059" s="103"/>
      <c r="F2059" s="142"/>
      <c r="HV2059" s="141"/>
      <c r="HW2059" s="141"/>
      <c r="HX2059" s="141"/>
      <c r="HY2059" s="141"/>
      <c r="HZ2059" s="141"/>
      <c r="IA2059" s="141"/>
      <c r="IB2059" s="141"/>
      <c r="IC2059" s="141"/>
    </row>
    <row r="2060" s="138" customFormat="1" ht="15.75" customHeight="1" spans="3:237">
      <c r="C2060" s="103"/>
      <c r="D2060" s="103"/>
      <c r="F2060" s="142"/>
      <c r="HV2060" s="141"/>
      <c r="HW2060" s="141"/>
      <c r="HX2060" s="141"/>
      <c r="HY2060" s="141"/>
      <c r="HZ2060" s="141"/>
      <c r="IA2060" s="141"/>
      <c r="IB2060" s="141"/>
      <c r="IC2060" s="141"/>
    </row>
    <row r="2061" s="138" customFormat="1" ht="15.75" customHeight="1" spans="3:237">
      <c r="C2061" s="103"/>
      <c r="D2061" s="103"/>
      <c r="F2061" s="142"/>
      <c r="HV2061" s="141"/>
      <c r="HW2061" s="141"/>
      <c r="HX2061" s="141"/>
      <c r="HY2061" s="141"/>
      <c r="HZ2061" s="141"/>
      <c r="IA2061" s="141"/>
      <c r="IB2061" s="141"/>
      <c r="IC2061" s="141"/>
    </row>
    <row r="2062" s="138" customFormat="1" ht="15.75" customHeight="1" spans="3:237">
      <c r="C2062" s="103"/>
      <c r="D2062" s="103"/>
      <c r="F2062" s="142"/>
      <c r="HV2062" s="141"/>
      <c r="HW2062" s="141"/>
      <c r="HX2062" s="141"/>
      <c r="HY2062" s="141"/>
      <c r="HZ2062" s="141"/>
      <c r="IA2062" s="141"/>
      <c r="IB2062" s="141"/>
      <c r="IC2062" s="141"/>
    </row>
    <row r="2063" s="138" customFormat="1" ht="15.75" customHeight="1" spans="3:237">
      <c r="C2063" s="103"/>
      <c r="D2063" s="103"/>
      <c r="F2063" s="142"/>
      <c r="HV2063" s="141"/>
      <c r="HW2063" s="141"/>
      <c r="HX2063" s="141"/>
      <c r="HY2063" s="141"/>
      <c r="HZ2063" s="141"/>
      <c r="IA2063" s="141"/>
      <c r="IB2063" s="141"/>
      <c r="IC2063" s="141"/>
    </row>
    <row r="2064" s="138" customFormat="1" ht="15.75" customHeight="1" spans="3:237">
      <c r="C2064" s="103"/>
      <c r="D2064" s="103"/>
      <c r="F2064" s="142"/>
      <c r="HV2064" s="141"/>
      <c r="HW2064" s="141"/>
      <c r="HX2064" s="141"/>
      <c r="HY2064" s="141"/>
      <c r="HZ2064" s="141"/>
      <c r="IA2064" s="141"/>
      <c r="IB2064" s="141"/>
      <c r="IC2064" s="141"/>
    </row>
    <row r="2065" s="138" customFormat="1" ht="15.75" customHeight="1" spans="3:237">
      <c r="C2065" s="103"/>
      <c r="D2065" s="103"/>
      <c r="F2065" s="142"/>
      <c r="HV2065" s="141"/>
      <c r="HW2065" s="141"/>
      <c r="HX2065" s="141"/>
      <c r="HY2065" s="141"/>
      <c r="HZ2065" s="141"/>
      <c r="IA2065" s="141"/>
      <c r="IB2065" s="141"/>
      <c r="IC2065" s="141"/>
    </row>
    <row r="2066" s="138" customFormat="1" ht="15.75" customHeight="1" spans="3:237">
      <c r="C2066" s="103"/>
      <c r="D2066" s="103"/>
      <c r="F2066" s="142"/>
      <c r="HV2066" s="141"/>
      <c r="HW2066" s="141"/>
      <c r="HX2066" s="141"/>
      <c r="HY2066" s="141"/>
      <c r="HZ2066" s="141"/>
      <c r="IA2066" s="141"/>
      <c r="IB2066" s="141"/>
      <c r="IC2066" s="141"/>
    </row>
    <row r="2067" s="138" customFormat="1" ht="15.75" customHeight="1" spans="3:237">
      <c r="C2067" s="103"/>
      <c r="D2067" s="103"/>
      <c r="F2067" s="142"/>
      <c r="HV2067" s="141"/>
      <c r="HW2067" s="141"/>
      <c r="HX2067" s="141"/>
      <c r="HY2067" s="141"/>
      <c r="HZ2067" s="141"/>
      <c r="IA2067" s="141"/>
      <c r="IB2067" s="141"/>
      <c r="IC2067" s="141"/>
    </row>
    <row r="2068" s="138" customFormat="1" ht="15.75" customHeight="1" spans="3:237">
      <c r="C2068" s="103"/>
      <c r="D2068" s="103"/>
      <c r="F2068" s="142"/>
      <c r="HV2068" s="141"/>
      <c r="HW2068" s="141"/>
      <c r="HX2068" s="141"/>
      <c r="HY2068" s="141"/>
      <c r="HZ2068" s="141"/>
      <c r="IA2068" s="141"/>
      <c r="IB2068" s="141"/>
      <c r="IC2068" s="141"/>
    </row>
    <row r="2069" s="138" customFormat="1" ht="15.75" customHeight="1" spans="3:237">
      <c r="C2069" s="103"/>
      <c r="D2069" s="103"/>
      <c r="F2069" s="142"/>
      <c r="HV2069" s="141"/>
      <c r="HW2069" s="141"/>
      <c r="HX2069" s="141"/>
      <c r="HY2069" s="141"/>
      <c r="HZ2069" s="141"/>
      <c r="IA2069" s="141"/>
      <c r="IB2069" s="141"/>
      <c r="IC2069" s="141"/>
    </row>
    <row r="2070" s="138" customFormat="1" ht="15.75" customHeight="1" spans="3:237">
      <c r="C2070" s="103"/>
      <c r="D2070" s="103"/>
      <c r="F2070" s="142"/>
      <c r="HV2070" s="141"/>
      <c r="HW2070" s="141"/>
      <c r="HX2070" s="141"/>
      <c r="HY2070" s="141"/>
      <c r="HZ2070" s="141"/>
      <c r="IA2070" s="141"/>
      <c r="IB2070" s="141"/>
      <c r="IC2070" s="141"/>
    </row>
    <row r="2071" s="138" customFormat="1" ht="15.75" customHeight="1" spans="3:237">
      <c r="C2071" s="103"/>
      <c r="D2071" s="103"/>
      <c r="F2071" s="142"/>
      <c r="HV2071" s="141"/>
      <c r="HW2071" s="141"/>
      <c r="HX2071" s="141"/>
      <c r="HY2071" s="141"/>
      <c r="HZ2071" s="141"/>
      <c r="IA2071" s="141"/>
      <c r="IB2071" s="141"/>
      <c r="IC2071" s="141"/>
    </row>
    <row r="2072" s="138" customFormat="1" ht="15.75" customHeight="1" spans="3:237">
      <c r="C2072" s="103"/>
      <c r="D2072" s="103"/>
      <c r="F2072" s="142"/>
      <c r="HV2072" s="141"/>
      <c r="HW2072" s="141"/>
      <c r="HX2072" s="141"/>
      <c r="HY2072" s="141"/>
      <c r="HZ2072" s="141"/>
      <c r="IA2072" s="141"/>
      <c r="IB2072" s="141"/>
      <c r="IC2072" s="141"/>
    </row>
    <row r="2073" s="138" customFormat="1" ht="15.75" customHeight="1" spans="3:237">
      <c r="C2073" s="103"/>
      <c r="D2073" s="103"/>
      <c r="F2073" s="142"/>
      <c r="HV2073" s="141"/>
      <c r="HW2073" s="141"/>
      <c r="HX2073" s="141"/>
      <c r="HY2073" s="141"/>
      <c r="HZ2073" s="141"/>
      <c r="IA2073" s="141"/>
      <c r="IB2073" s="141"/>
      <c r="IC2073" s="141"/>
    </row>
    <row r="2074" s="138" customFormat="1" ht="15.75" customHeight="1" spans="3:237">
      <c r="C2074" s="103"/>
      <c r="D2074" s="103"/>
      <c r="F2074" s="142"/>
      <c r="HV2074" s="141"/>
      <c r="HW2074" s="141"/>
      <c r="HX2074" s="141"/>
      <c r="HY2074" s="141"/>
      <c r="HZ2074" s="141"/>
      <c r="IA2074" s="141"/>
      <c r="IB2074" s="141"/>
      <c r="IC2074" s="141"/>
    </row>
    <row r="2075" s="138" customFormat="1" ht="15.75" customHeight="1" spans="3:237">
      <c r="C2075" s="103"/>
      <c r="D2075" s="103"/>
      <c r="F2075" s="142"/>
      <c r="HV2075" s="141"/>
      <c r="HW2075" s="141"/>
      <c r="HX2075" s="141"/>
      <c r="HY2075" s="141"/>
      <c r="HZ2075" s="141"/>
      <c r="IA2075" s="141"/>
      <c r="IB2075" s="141"/>
      <c r="IC2075" s="141"/>
    </row>
    <row r="2076" s="138" customFormat="1" ht="15.75" customHeight="1" spans="3:237">
      <c r="C2076" s="103"/>
      <c r="D2076" s="103"/>
      <c r="F2076" s="142"/>
      <c r="HV2076" s="141"/>
      <c r="HW2076" s="141"/>
      <c r="HX2076" s="141"/>
      <c r="HY2076" s="141"/>
      <c r="HZ2076" s="141"/>
      <c r="IA2076" s="141"/>
      <c r="IB2076" s="141"/>
      <c r="IC2076" s="141"/>
    </row>
    <row r="2077" s="138" customFormat="1" ht="15.75" customHeight="1" spans="3:237">
      <c r="C2077" s="103"/>
      <c r="D2077" s="103"/>
      <c r="F2077" s="142"/>
      <c r="HV2077" s="141"/>
      <c r="HW2077" s="141"/>
      <c r="HX2077" s="141"/>
      <c r="HY2077" s="141"/>
      <c r="HZ2077" s="141"/>
      <c r="IA2077" s="141"/>
      <c r="IB2077" s="141"/>
      <c r="IC2077" s="141"/>
    </row>
    <row r="2078" s="138" customFormat="1" ht="15.75" customHeight="1" spans="3:237">
      <c r="C2078" s="103"/>
      <c r="D2078" s="103"/>
      <c r="F2078" s="142"/>
      <c r="HV2078" s="141"/>
      <c r="HW2078" s="141"/>
      <c r="HX2078" s="141"/>
      <c r="HY2078" s="141"/>
      <c r="HZ2078" s="141"/>
      <c r="IA2078" s="141"/>
      <c r="IB2078" s="141"/>
      <c r="IC2078" s="141"/>
    </row>
    <row r="2079" s="138" customFormat="1" ht="15.75" customHeight="1" spans="3:237">
      <c r="C2079" s="103"/>
      <c r="D2079" s="103"/>
      <c r="F2079" s="142"/>
      <c r="HV2079" s="141"/>
      <c r="HW2079" s="141"/>
      <c r="HX2079" s="141"/>
      <c r="HY2079" s="141"/>
      <c r="HZ2079" s="141"/>
      <c r="IA2079" s="141"/>
      <c r="IB2079" s="141"/>
      <c r="IC2079" s="141"/>
    </row>
    <row r="2080" s="138" customFormat="1" ht="15.75" customHeight="1" spans="3:237">
      <c r="C2080" s="103"/>
      <c r="D2080" s="103"/>
      <c r="F2080" s="142"/>
      <c r="HV2080" s="141"/>
      <c r="HW2080" s="141"/>
      <c r="HX2080" s="141"/>
      <c r="HY2080" s="141"/>
      <c r="HZ2080" s="141"/>
      <c r="IA2080" s="141"/>
      <c r="IB2080" s="141"/>
      <c r="IC2080" s="141"/>
    </row>
    <row r="2081" s="138" customFormat="1" ht="15.75" customHeight="1" spans="3:237">
      <c r="C2081" s="103"/>
      <c r="D2081" s="103"/>
      <c r="F2081" s="142"/>
      <c r="HV2081" s="141"/>
      <c r="HW2081" s="141"/>
      <c r="HX2081" s="141"/>
      <c r="HY2081" s="141"/>
      <c r="HZ2081" s="141"/>
      <c r="IA2081" s="141"/>
      <c r="IB2081" s="141"/>
      <c r="IC2081" s="141"/>
    </row>
    <row r="2082" s="138" customFormat="1" ht="15.75" customHeight="1" spans="3:237">
      <c r="C2082" s="103"/>
      <c r="D2082" s="103"/>
      <c r="F2082" s="142"/>
      <c r="HV2082" s="141"/>
      <c r="HW2082" s="141"/>
      <c r="HX2082" s="141"/>
      <c r="HY2082" s="141"/>
      <c r="HZ2082" s="141"/>
      <c r="IA2082" s="141"/>
      <c r="IB2082" s="141"/>
      <c r="IC2082" s="141"/>
    </row>
    <row r="2083" s="138" customFormat="1" ht="15.75" customHeight="1" spans="3:237">
      <c r="C2083" s="103"/>
      <c r="D2083" s="103"/>
      <c r="F2083" s="142"/>
      <c r="HV2083" s="141"/>
      <c r="HW2083" s="141"/>
      <c r="HX2083" s="141"/>
      <c r="HY2083" s="141"/>
      <c r="HZ2083" s="141"/>
      <c r="IA2083" s="141"/>
      <c r="IB2083" s="141"/>
      <c r="IC2083" s="141"/>
    </row>
    <row r="2084" s="138" customFormat="1" ht="15.75" customHeight="1" spans="3:237">
      <c r="C2084" s="103"/>
      <c r="D2084" s="103"/>
      <c r="F2084" s="142"/>
      <c r="HV2084" s="141"/>
      <c r="HW2084" s="141"/>
      <c r="HX2084" s="141"/>
      <c r="HY2084" s="141"/>
      <c r="HZ2084" s="141"/>
      <c r="IA2084" s="141"/>
      <c r="IB2084" s="141"/>
      <c r="IC2084" s="141"/>
    </row>
    <row r="2085" s="138" customFormat="1" ht="15.75" customHeight="1" spans="3:237">
      <c r="C2085" s="103"/>
      <c r="D2085" s="103"/>
      <c r="F2085" s="142"/>
      <c r="HV2085" s="141"/>
      <c r="HW2085" s="141"/>
      <c r="HX2085" s="141"/>
      <c r="HY2085" s="141"/>
      <c r="HZ2085" s="141"/>
      <c r="IA2085" s="141"/>
      <c r="IB2085" s="141"/>
      <c r="IC2085" s="141"/>
    </row>
    <row r="2086" s="138" customFormat="1" ht="15.75" customHeight="1" spans="3:237">
      <c r="C2086" s="103"/>
      <c r="D2086" s="103"/>
      <c r="F2086" s="142"/>
      <c r="HV2086" s="141"/>
      <c r="HW2086" s="141"/>
      <c r="HX2086" s="141"/>
      <c r="HY2086" s="141"/>
      <c r="HZ2086" s="141"/>
      <c r="IA2086" s="141"/>
      <c r="IB2086" s="141"/>
      <c r="IC2086" s="141"/>
    </row>
    <row r="2087" s="138" customFormat="1" ht="15.75" customHeight="1" spans="3:237">
      <c r="C2087" s="103"/>
      <c r="D2087" s="103"/>
      <c r="F2087" s="142"/>
      <c r="HV2087" s="141"/>
      <c r="HW2087" s="141"/>
      <c r="HX2087" s="141"/>
      <c r="HY2087" s="141"/>
      <c r="HZ2087" s="141"/>
      <c r="IA2087" s="141"/>
      <c r="IB2087" s="141"/>
      <c r="IC2087" s="141"/>
    </row>
    <row r="2088" s="138" customFormat="1" ht="15.75" customHeight="1" spans="3:237">
      <c r="C2088" s="103"/>
      <c r="D2088" s="103"/>
      <c r="F2088" s="142"/>
      <c r="HV2088" s="141"/>
      <c r="HW2088" s="141"/>
      <c r="HX2088" s="141"/>
      <c r="HY2088" s="141"/>
      <c r="HZ2088" s="141"/>
      <c r="IA2088" s="141"/>
      <c r="IB2088" s="141"/>
      <c r="IC2088" s="141"/>
    </row>
    <row r="2089" s="138" customFormat="1" ht="15.75" customHeight="1" spans="3:237">
      <c r="C2089" s="103"/>
      <c r="D2089" s="103"/>
      <c r="F2089" s="142"/>
      <c r="HV2089" s="141"/>
      <c r="HW2089" s="141"/>
      <c r="HX2089" s="141"/>
      <c r="HY2089" s="141"/>
      <c r="HZ2089" s="141"/>
      <c r="IA2089" s="141"/>
      <c r="IB2089" s="141"/>
      <c r="IC2089" s="141"/>
    </row>
    <row r="2090" s="138" customFormat="1" ht="15.75" customHeight="1" spans="3:237">
      <c r="C2090" s="103"/>
      <c r="D2090" s="103"/>
      <c r="F2090" s="142"/>
      <c r="HV2090" s="141"/>
      <c r="HW2090" s="141"/>
      <c r="HX2090" s="141"/>
      <c r="HY2090" s="141"/>
      <c r="HZ2090" s="141"/>
      <c r="IA2090" s="141"/>
      <c r="IB2090" s="141"/>
      <c r="IC2090" s="141"/>
    </row>
    <row r="2091" s="138" customFormat="1" ht="15.75" customHeight="1" spans="3:237">
      <c r="C2091" s="103"/>
      <c r="D2091" s="103"/>
      <c r="F2091" s="142"/>
      <c r="HV2091" s="141"/>
      <c r="HW2091" s="141"/>
      <c r="HX2091" s="141"/>
      <c r="HY2091" s="141"/>
      <c r="HZ2091" s="141"/>
      <c r="IA2091" s="141"/>
      <c r="IB2091" s="141"/>
      <c r="IC2091" s="141"/>
    </row>
    <row r="2092" s="138" customFormat="1" ht="15.75" customHeight="1" spans="3:237">
      <c r="C2092" s="103"/>
      <c r="D2092" s="103"/>
      <c r="F2092" s="142"/>
      <c r="HV2092" s="141"/>
      <c r="HW2092" s="141"/>
      <c r="HX2092" s="141"/>
      <c r="HY2092" s="141"/>
      <c r="HZ2092" s="141"/>
      <c r="IA2092" s="141"/>
      <c r="IB2092" s="141"/>
      <c r="IC2092" s="141"/>
    </row>
    <row r="2093" s="138" customFormat="1" ht="15.75" customHeight="1" spans="3:237">
      <c r="C2093" s="103"/>
      <c r="D2093" s="103"/>
      <c r="F2093" s="142"/>
      <c r="HV2093" s="141"/>
      <c r="HW2093" s="141"/>
      <c r="HX2093" s="141"/>
      <c r="HY2093" s="141"/>
      <c r="HZ2093" s="141"/>
      <c r="IA2093" s="141"/>
      <c r="IB2093" s="141"/>
      <c r="IC2093" s="141"/>
    </row>
    <row r="2094" s="138" customFormat="1" ht="15.75" customHeight="1" spans="3:237">
      <c r="C2094" s="103"/>
      <c r="D2094" s="103"/>
      <c r="F2094" s="142"/>
      <c r="HV2094" s="141"/>
      <c r="HW2094" s="141"/>
      <c r="HX2094" s="141"/>
      <c r="HY2094" s="141"/>
      <c r="HZ2094" s="141"/>
      <c r="IA2094" s="141"/>
      <c r="IB2094" s="141"/>
      <c r="IC2094" s="141"/>
    </row>
    <row r="2095" s="138" customFormat="1" ht="15.75" customHeight="1" spans="3:237">
      <c r="C2095" s="103"/>
      <c r="D2095" s="103"/>
      <c r="F2095" s="142"/>
      <c r="HV2095" s="141"/>
      <c r="HW2095" s="141"/>
      <c r="HX2095" s="141"/>
      <c r="HY2095" s="141"/>
      <c r="HZ2095" s="141"/>
      <c r="IA2095" s="141"/>
      <c r="IB2095" s="141"/>
      <c r="IC2095" s="141"/>
    </row>
    <row r="2096" s="138" customFormat="1" ht="15.75" customHeight="1" spans="3:237">
      <c r="C2096" s="103"/>
      <c r="D2096" s="103"/>
      <c r="F2096" s="142"/>
      <c r="HV2096" s="141"/>
      <c r="HW2096" s="141"/>
      <c r="HX2096" s="141"/>
      <c r="HY2096" s="141"/>
      <c r="HZ2096" s="141"/>
      <c r="IA2096" s="141"/>
      <c r="IB2096" s="141"/>
      <c r="IC2096" s="141"/>
    </row>
    <row r="2097" s="138" customFormat="1" ht="15.75" customHeight="1" spans="3:237">
      <c r="C2097" s="103"/>
      <c r="D2097" s="103"/>
      <c r="F2097" s="142"/>
      <c r="HV2097" s="141"/>
      <c r="HW2097" s="141"/>
      <c r="HX2097" s="141"/>
      <c r="HY2097" s="141"/>
      <c r="HZ2097" s="141"/>
      <c r="IA2097" s="141"/>
      <c r="IB2097" s="141"/>
      <c r="IC2097" s="141"/>
    </row>
    <row r="2098" s="138" customFormat="1" ht="15.75" customHeight="1" spans="3:237">
      <c r="C2098" s="103"/>
      <c r="D2098" s="103"/>
      <c r="F2098" s="142"/>
      <c r="HV2098" s="141"/>
      <c r="HW2098" s="141"/>
      <c r="HX2098" s="141"/>
      <c r="HY2098" s="141"/>
      <c r="HZ2098" s="141"/>
      <c r="IA2098" s="141"/>
      <c r="IB2098" s="141"/>
      <c r="IC2098" s="141"/>
    </row>
    <row r="2099" s="138" customFormat="1" ht="15.75" customHeight="1" spans="3:237">
      <c r="C2099" s="103"/>
      <c r="D2099" s="103"/>
      <c r="F2099" s="142"/>
      <c r="HV2099" s="141"/>
      <c r="HW2099" s="141"/>
      <c r="HX2099" s="141"/>
      <c r="HY2099" s="141"/>
      <c r="HZ2099" s="141"/>
      <c r="IA2099" s="141"/>
      <c r="IB2099" s="141"/>
      <c r="IC2099" s="141"/>
    </row>
    <row r="2100" s="138" customFormat="1" ht="15.75" customHeight="1" spans="3:237">
      <c r="C2100" s="103"/>
      <c r="D2100" s="103"/>
      <c r="F2100" s="142"/>
      <c r="HV2100" s="141"/>
      <c r="HW2100" s="141"/>
      <c r="HX2100" s="141"/>
      <c r="HY2100" s="141"/>
      <c r="HZ2100" s="141"/>
      <c r="IA2100" s="141"/>
      <c r="IB2100" s="141"/>
      <c r="IC2100" s="141"/>
    </row>
    <row r="2101" s="138" customFormat="1" ht="15.75" customHeight="1" spans="3:237">
      <c r="C2101" s="103"/>
      <c r="D2101" s="103"/>
      <c r="F2101" s="142"/>
      <c r="HV2101" s="141"/>
      <c r="HW2101" s="141"/>
      <c r="HX2101" s="141"/>
      <c r="HY2101" s="141"/>
      <c r="HZ2101" s="141"/>
      <c r="IA2101" s="141"/>
      <c r="IB2101" s="141"/>
      <c r="IC2101" s="141"/>
    </row>
    <row r="2102" s="138" customFormat="1" ht="15.75" customHeight="1" spans="3:237">
      <c r="C2102" s="103"/>
      <c r="D2102" s="103"/>
      <c r="F2102" s="142"/>
      <c r="HV2102" s="141"/>
      <c r="HW2102" s="141"/>
      <c r="HX2102" s="141"/>
      <c r="HY2102" s="141"/>
      <c r="HZ2102" s="141"/>
      <c r="IA2102" s="141"/>
      <c r="IB2102" s="141"/>
      <c r="IC2102" s="141"/>
    </row>
    <row r="2103" s="138" customFormat="1" ht="15.75" customHeight="1" spans="3:237">
      <c r="C2103" s="103"/>
      <c r="D2103" s="103"/>
      <c r="F2103" s="142"/>
      <c r="HV2103" s="141"/>
      <c r="HW2103" s="141"/>
      <c r="HX2103" s="141"/>
      <c r="HY2103" s="141"/>
      <c r="HZ2103" s="141"/>
      <c r="IA2103" s="141"/>
      <c r="IB2103" s="141"/>
      <c r="IC2103" s="141"/>
    </row>
    <row r="2104" s="138" customFormat="1" ht="15.75" customHeight="1" spans="3:237">
      <c r="C2104" s="103"/>
      <c r="D2104" s="103"/>
      <c r="F2104" s="142"/>
      <c r="HV2104" s="141"/>
      <c r="HW2104" s="141"/>
      <c r="HX2104" s="141"/>
      <c r="HY2104" s="141"/>
      <c r="HZ2104" s="141"/>
      <c r="IA2104" s="141"/>
      <c r="IB2104" s="141"/>
      <c r="IC2104" s="141"/>
    </row>
    <row r="2105" s="138" customFormat="1" ht="15.75" customHeight="1" spans="3:237">
      <c r="C2105" s="103"/>
      <c r="D2105" s="103"/>
      <c r="F2105" s="142"/>
      <c r="HV2105" s="141"/>
      <c r="HW2105" s="141"/>
      <c r="HX2105" s="141"/>
      <c r="HY2105" s="141"/>
      <c r="HZ2105" s="141"/>
      <c r="IA2105" s="141"/>
      <c r="IB2105" s="141"/>
      <c r="IC2105" s="141"/>
    </row>
    <row r="2106" s="138" customFormat="1" ht="15.75" customHeight="1" spans="3:237">
      <c r="C2106" s="103"/>
      <c r="D2106" s="103"/>
      <c r="F2106" s="142"/>
      <c r="HV2106" s="141"/>
      <c r="HW2106" s="141"/>
      <c r="HX2106" s="141"/>
      <c r="HY2106" s="141"/>
      <c r="HZ2106" s="141"/>
      <c r="IA2106" s="141"/>
      <c r="IB2106" s="141"/>
      <c r="IC2106" s="141"/>
    </row>
    <row r="2107" s="138" customFormat="1" ht="15.75" customHeight="1" spans="3:237">
      <c r="C2107" s="103"/>
      <c r="D2107" s="103"/>
      <c r="F2107" s="142"/>
      <c r="HV2107" s="141"/>
      <c r="HW2107" s="141"/>
      <c r="HX2107" s="141"/>
      <c r="HY2107" s="141"/>
      <c r="HZ2107" s="141"/>
      <c r="IA2107" s="141"/>
      <c r="IB2107" s="141"/>
      <c r="IC2107" s="141"/>
    </row>
    <row r="2108" s="138" customFormat="1" ht="15.75" customHeight="1" spans="3:237">
      <c r="C2108" s="103"/>
      <c r="D2108" s="103"/>
      <c r="F2108" s="142"/>
      <c r="HV2108" s="141"/>
      <c r="HW2108" s="141"/>
      <c r="HX2108" s="141"/>
      <c r="HY2108" s="141"/>
      <c r="HZ2108" s="141"/>
      <c r="IA2108" s="141"/>
      <c r="IB2108" s="141"/>
      <c r="IC2108" s="141"/>
    </row>
    <row r="2109" s="138" customFormat="1" ht="15.75" customHeight="1" spans="3:237">
      <c r="C2109" s="103"/>
      <c r="D2109" s="103"/>
      <c r="F2109" s="142"/>
      <c r="HV2109" s="141"/>
      <c r="HW2109" s="141"/>
      <c r="HX2109" s="141"/>
      <c r="HY2109" s="141"/>
      <c r="HZ2109" s="141"/>
      <c r="IA2109" s="141"/>
      <c r="IB2109" s="141"/>
      <c r="IC2109" s="141"/>
    </row>
    <row r="2110" s="138" customFormat="1" ht="15.75" customHeight="1" spans="3:237">
      <c r="C2110" s="103"/>
      <c r="D2110" s="103"/>
      <c r="F2110" s="142"/>
      <c r="HV2110" s="141"/>
      <c r="HW2110" s="141"/>
      <c r="HX2110" s="141"/>
      <c r="HY2110" s="141"/>
      <c r="HZ2110" s="141"/>
      <c r="IA2110" s="141"/>
      <c r="IB2110" s="141"/>
      <c r="IC2110" s="141"/>
    </row>
    <row r="2111" s="138" customFormat="1" ht="15.75" customHeight="1" spans="3:237">
      <c r="C2111" s="103"/>
      <c r="D2111" s="103"/>
      <c r="F2111" s="142"/>
      <c r="HV2111" s="141"/>
      <c r="HW2111" s="141"/>
      <c r="HX2111" s="141"/>
      <c r="HY2111" s="141"/>
      <c r="HZ2111" s="141"/>
      <c r="IA2111" s="141"/>
      <c r="IB2111" s="141"/>
      <c r="IC2111" s="141"/>
    </row>
    <row r="2112" s="138" customFormat="1" ht="15.75" customHeight="1" spans="3:237">
      <c r="C2112" s="103"/>
      <c r="D2112" s="103"/>
      <c r="F2112" s="142"/>
      <c r="HV2112" s="141"/>
      <c r="HW2112" s="141"/>
      <c r="HX2112" s="141"/>
      <c r="HY2112" s="141"/>
      <c r="HZ2112" s="141"/>
      <c r="IA2112" s="141"/>
      <c r="IB2112" s="141"/>
      <c r="IC2112" s="141"/>
    </row>
    <row r="2113" s="138" customFormat="1" ht="15.75" customHeight="1" spans="3:237">
      <c r="C2113" s="103"/>
      <c r="D2113" s="103"/>
      <c r="F2113" s="142"/>
      <c r="HV2113" s="141"/>
      <c r="HW2113" s="141"/>
      <c r="HX2113" s="141"/>
      <c r="HY2113" s="141"/>
      <c r="HZ2113" s="141"/>
      <c r="IA2113" s="141"/>
      <c r="IB2113" s="141"/>
      <c r="IC2113" s="141"/>
    </row>
    <row r="2114" s="138" customFormat="1" ht="15.75" customHeight="1" spans="3:237">
      <c r="C2114" s="103"/>
      <c r="D2114" s="103"/>
      <c r="F2114" s="142"/>
      <c r="HV2114" s="141"/>
      <c r="HW2114" s="141"/>
      <c r="HX2114" s="141"/>
      <c r="HY2114" s="141"/>
      <c r="HZ2114" s="141"/>
      <c r="IA2114" s="141"/>
      <c r="IB2114" s="141"/>
      <c r="IC2114" s="141"/>
    </row>
    <row r="2115" s="138" customFormat="1" ht="15.75" customHeight="1" spans="3:237">
      <c r="C2115" s="103"/>
      <c r="D2115" s="103"/>
      <c r="F2115" s="142"/>
      <c r="HV2115" s="141"/>
      <c r="HW2115" s="141"/>
      <c r="HX2115" s="141"/>
      <c r="HY2115" s="141"/>
      <c r="HZ2115" s="141"/>
      <c r="IA2115" s="141"/>
      <c r="IB2115" s="141"/>
      <c r="IC2115" s="141"/>
    </row>
    <row r="2116" s="138" customFormat="1" ht="15.75" customHeight="1" spans="3:237">
      <c r="C2116" s="103"/>
      <c r="D2116" s="103"/>
      <c r="F2116" s="142"/>
      <c r="HV2116" s="141"/>
      <c r="HW2116" s="141"/>
      <c r="HX2116" s="141"/>
      <c r="HY2116" s="141"/>
      <c r="HZ2116" s="141"/>
      <c r="IA2116" s="141"/>
      <c r="IB2116" s="141"/>
      <c r="IC2116" s="141"/>
    </row>
    <row r="2117" s="138" customFormat="1" ht="15.75" customHeight="1" spans="3:237">
      <c r="C2117" s="103"/>
      <c r="D2117" s="103"/>
      <c r="F2117" s="142"/>
      <c r="HV2117" s="141"/>
      <c r="HW2117" s="141"/>
      <c r="HX2117" s="141"/>
      <c r="HY2117" s="141"/>
      <c r="HZ2117" s="141"/>
      <c r="IA2117" s="141"/>
      <c r="IB2117" s="141"/>
      <c r="IC2117" s="141"/>
    </row>
    <row r="2118" s="138" customFormat="1" ht="15.75" customHeight="1" spans="3:237">
      <c r="C2118" s="103"/>
      <c r="D2118" s="103"/>
      <c r="F2118" s="142"/>
      <c r="HV2118" s="141"/>
      <c r="HW2118" s="141"/>
      <c r="HX2118" s="141"/>
      <c r="HY2118" s="141"/>
      <c r="HZ2118" s="141"/>
      <c r="IA2118" s="141"/>
      <c r="IB2118" s="141"/>
      <c r="IC2118" s="141"/>
    </row>
    <row r="2119" s="138" customFormat="1" ht="15.75" customHeight="1" spans="3:237">
      <c r="C2119" s="103"/>
      <c r="D2119" s="103"/>
      <c r="F2119" s="142"/>
      <c r="HV2119" s="141"/>
      <c r="HW2119" s="141"/>
      <c r="HX2119" s="141"/>
      <c r="HY2119" s="141"/>
      <c r="HZ2119" s="141"/>
      <c r="IA2119" s="141"/>
      <c r="IB2119" s="141"/>
      <c r="IC2119" s="141"/>
    </row>
    <row r="2120" s="138" customFormat="1" ht="15.75" customHeight="1" spans="3:237">
      <c r="C2120" s="103"/>
      <c r="D2120" s="103"/>
      <c r="F2120" s="142"/>
      <c r="HV2120" s="141"/>
      <c r="HW2120" s="141"/>
      <c r="HX2120" s="141"/>
      <c r="HY2120" s="141"/>
      <c r="HZ2120" s="141"/>
      <c r="IA2120" s="141"/>
      <c r="IB2120" s="141"/>
      <c r="IC2120" s="141"/>
    </row>
    <row r="2121" s="138" customFormat="1" ht="15.75" customHeight="1" spans="3:237">
      <c r="C2121" s="103"/>
      <c r="D2121" s="103"/>
      <c r="F2121" s="142"/>
      <c r="HV2121" s="141"/>
      <c r="HW2121" s="141"/>
      <c r="HX2121" s="141"/>
      <c r="HY2121" s="141"/>
      <c r="HZ2121" s="141"/>
      <c r="IA2121" s="141"/>
      <c r="IB2121" s="141"/>
      <c r="IC2121" s="141"/>
    </row>
    <row r="2122" s="138" customFormat="1" ht="15.75" customHeight="1" spans="3:237">
      <c r="C2122" s="103"/>
      <c r="D2122" s="103"/>
      <c r="F2122" s="142"/>
      <c r="HV2122" s="141"/>
      <c r="HW2122" s="141"/>
      <c r="HX2122" s="141"/>
      <c r="HY2122" s="141"/>
      <c r="HZ2122" s="141"/>
      <c r="IA2122" s="141"/>
      <c r="IB2122" s="141"/>
      <c r="IC2122" s="141"/>
    </row>
    <row r="2123" s="138" customFormat="1" ht="15.75" customHeight="1" spans="3:237">
      <c r="C2123" s="103"/>
      <c r="D2123" s="103"/>
      <c r="F2123" s="142"/>
      <c r="HV2123" s="141"/>
      <c r="HW2123" s="141"/>
      <c r="HX2123" s="141"/>
      <c r="HY2123" s="141"/>
      <c r="HZ2123" s="141"/>
      <c r="IA2123" s="141"/>
      <c r="IB2123" s="141"/>
      <c r="IC2123" s="141"/>
    </row>
    <row r="2124" s="138" customFormat="1" ht="15.75" customHeight="1" spans="3:237">
      <c r="C2124" s="103"/>
      <c r="D2124" s="103"/>
      <c r="F2124" s="142"/>
      <c r="HV2124" s="141"/>
      <c r="HW2124" s="141"/>
      <c r="HX2124" s="141"/>
      <c r="HY2124" s="141"/>
      <c r="HZ2124" s="141"/>
      <c r="IA2124" s="141"/>
      <c r="IB2124" s="141"/>
      <c r="IC2124" s="141"/>
    </row>
    <row r="2125" s="138" customFormat="1" ht="15.75" customHeight="1" spans="3:237">
      <c r="C2125" s="103"/>
      <c r="D2125" s="103"/>
      <c r="F2125" s="142"/>
      <c r="HV2125" s="141"/>
      <c r="HW2125" s="141"/>
      <c r="HX2125" s="141"/>
      <c r="HY2125" s="141"/>
      <c r="HZ2125" s="141"/>
      <c r="IA2125" s="141"/>
      <c r="IB2125" s="141"/>
      <c r="IC2125" s="141"/>
    </row>
    <row r="2126" s="138" customFormat="1" ht="15.75" customHeight="1" spans="3:237">
      <c r="C2126" s="103"/>
      <c r="D2126" s="103"/>
      <c r="F2126" s="142"/>
      <c r="HV2126" s="141"/>
      <c r="HW2126" s="141"/>
      <c r="HX2126" s="141"/>
      <c r="HY2126" s="141"/>
      <c r="HZ2126" s="141"/>
      <c r="IA2126" s="141"/>
      <c r="IB2126" s="141"/>
      <c r="IC2126" s="141"/>
    </row>
    <row r="2127" s="138" customFormat="1" ht="15.75" customHeight="1" spans="3:237">
      <c r="C2127" s="103"/>
      <c r="D2127" s="103"/>
      <c r="F2127" s="142"/>
      <c r="HV2127" s="141"/>
      <c r="HW2127" s="141"/>
      <c r="HX2127" s="141"/>
      <c r="HY2127" s="141"/>
      <c r="HZ2127" s="141"/>
      <c r="IA2127" s="141"/>
      <c r="IB2127" s="141"/>
      <c r="IC2127" s="141"/>
    </row>
    <row r="2128" s="138" customFormat="1" ht="15.75" customHeight="1" spans="3:237">
      <c r="C2128" s="103"/>
      <c r="D2128" s="103"/>
      <c r="F2128" s="142"/>
      <c r="HV2128" s="141"/>
      <c r="HW2128" s="141"/>
      <c r="HX2128" s="141"/>
      <c r="HY2128" s="141"/>
      <c r="HZ2128" s="141"/>
      <c r="IA2128" s="141"/>
      <c r="IB2128" s="141"/>
      <c r="IC2128" s="141"/>
    </row>
    <row r="2129" s="138" customFormat="1" ht="15.75" customHeight="1" spans="3:237">
      <c r="C2129" s="103"/>
      <c r="D2129" s="103"/>
      <c r="F2129" s="142"/>
      <c r="HV2129" s="141"/>
      <c r="HW2129" s="141"/>
      <c r="HX2129" s="141"/>
      <c r="HY2129" s="141"/>
      <c r="HZ2129" s="141"/>
      <c r="IA2129" s="141"/>
      <c r="IB2129" s="141"/>
      <c r="IC2129" s="141"/>
    </row>
    <row r="2130" s="138" customFormat="1" ht="15.75" customHeight="1" spans="3:237">
      <c r="C2130" s="103"/>
      <c r="D2130" s="103"/>
      <c r="F2130" s="142"/>
      <c r="HV2130" s="141"/>
      <c r="HW2130" s="141"/>
      <c r="HX2130" s="141"/>
      <c r="HY2130" s="141"/>
      <c r="HZ2130" s="141"/>
      <c r="IA2130" s="141"/>
      <c r="IB2130" s="141"/>
      <c r="IC2130" s="141"/>
    </row>
    <row r="2131" s="138" customFormat="1" ht="15.75" customHeight="1" spans="3:237">
      <c r="C2131" s="103"/>
      <c r="D2131" s="103"/>
      <c r="F2131" s="142"/>
      <c r="HV2131" s="141"/>
      <c r="HW2131" s="141"/>
      <c r="HX2131" s="141"/>
      <c r="HY2131" s="141"/>
      <c r="HZ2131" s="141"/>
      <c r="IA2131" s="141"/>
      <c r="IB2131" s="141"/>
      <c r="IC2131" s="141"/>
    </row>
    <row r="2132" s="138" customFormat="1" ht="15.75" customHeight="1" spans="3:237">
      <c r="C2132" s="103"/>
      <c r="D2132" s="103"/>
      <c r="F2132" s="142"/>
      <c r="HV2132" s="141"/>
      <c r="HW2132" s="141"/>
      <c r="HX2132" s="141"/>
      <c r="HY2132" s="141"/>
      <c r="HZ2132" s="141"/>
      <c r="IA2132" s="141"/>
      <c r="IB2132" s="141"/>
      <c r="IC2132" s="141"/>
    </row>
    <row r="2133" s="138" customFormat="1" ht="15.75" customHeight="1" spans="3:237">
      <c r="C2133" s="103"/>
      <c r="D2133" s="103"/>
      <c r="F2133" s="142"/>
      <c r="HV2133" s="141"/>
      <c r="HW2133" s="141"/>
      <c r="HX2133" s="141"/>
      <c r="HY2133" s="141"/>
      <c r="HZ2133" s="141"/>
      <c r="IA2133" s="141"/>
      <c r="IB2133" s="141"/>
      <c r="IC2133" s="141"/>
    </row>
    <row r="2134" s="138" customFormat="1" ht="15.75" customHeight="1" spans="3:237">
      <c r="C2134" s="103"/>
      <c r="D2134" s="103"/>
      <c r="F2134" s="142"/>
      <c r="HV2134" s="141"/>
      <c r="HW2134" s="141"/>
      <c r="HX2134" s="141"/>
      <c r="HY2134" s="141"/>
      <c r="HZ2134" s="141"/>
      <c r="IA2134" s="141"/>
      <c r="IB2134" s="141"/>
      <c r="IC2134" s="141"/>
    </row>
    <row r="2135" s="138" customFormat="1" ht="15.75" customHeight="1" spans="3:237">
      <c r="C2135" s="103"/>
      <c r="D2135" s="103"/>
      <c r="F2135" s="142"/>
      <c r="HV2135" s="141"/>
      <c r="HW2135" s="141"/>
      <c r="HX2135" s="141"/>
      <c r="HY2135" s="141"/>
      <c r="HZ2135" s="141"/>
      <c r="IA2135" s="141"/>
      <c r="IB2135" s="141"/>
      <c r="IC2135" s="141"/>
    </row>
    <row r="2136" s="138" customFormat="1" ht="15.75" customHeight="1" spans="3:237">
      <c r="C2136" s="103"/>
      <c r="D2136" s="103"/>
      <c r="F2136" s="142"/>
      <c r="HV2136" s="141"/>
      <c r="HW2136" s="141"/>
      <c r="HX2136" s="141"/>
      <c r="HY2136" s="141"/>
      <c r="HZ2136" s="141"/>
      <c r="IA2136" s="141"/>
      <c r="IB2136" s="141"/>
      <c r="IC2136" s="141"/>
    </row>
    <row r="2137" s="138" customFormat="1" ht="15.75" customHeight="1" spans="3:237">
      <c r="C2137" s="103"/>
      <c r="D2137" s="103"/>
      <c r="F2137" s="142"/>
      <c r="HV2137" s="141"/>
      <c r="HW2137" s="141"/>
      <c r="HX2137" s="141"/>
      <c r="HY2137" s="141"/>
      <c r="HZ2137" s="141"/>
      <c r="IA2137" s="141"/>
      <c r="IB2137" s="141"/>
      <c r="IC2137" s="141"/>
    </row>
    <row r="2138" s="138" customFormat="1" ht="15.75" customHeight="1" spans="3:237">
      <c r="C2138" s="103"/>
      <c r="D2138" s="103"/>
      <c r="F2138" s="142"/>
      <c r="HV2138" s="141"/>
      <c r="HW2138" s="141"/>
      <c r="HX2138" s="141"/>
      <c r="HY2138" s="141"/>
      <c r="HZ2138" s="141"/>
      <c r="IA2138" s="141"/>
      <c r="IB2138" s="141"/>
      <c r="IC2138" s="141"/>
    </row>
    <row r="2139" s="138" customFormat="1" ht="15.75" customHeight="1" spans="3:237">
      <c r="C2139" s="103"/>
      <c r="D2139" s="103"/>
      <c r="F2139" s="142"/>
      <c r="HV2139" s="141"/>
      <c r="HW2139" s="141"/>
      <c r="HX2139" s="141"/>
      <c r="HY2139" s="141"/>
      <c r="HZ2139" s="141"/>
      <c r="IA2139" s="141"/>
      <c r="IB2139" s="141"/>
      <c r="IC2139" s="141"/>
    </row>
    <row r="2140" s="138" customFormat="1" ht="15.75" customHeight="1" spans="3:237">
      <c r="C2140" s="103"/>
      <c r="D2140" s="103"/>
      <c r="F2140" s="142"/>
      <c r="HV2140" s="141"/>
      <c r="HW2140" s="141"/>
      <c r="HX2140" s="141"/>
      <c r="HY2140" s="141"/>
      <c r="HZ2140" s="141"/>
      <c r="IA2140" s="141"/>
      <c r="IB2140" s="141"/>
      <c r="IC2140" s="141"/>
    </row>
    <row r="2141" s="138" customFormat="1" ht="15.75" customHeight="1" spans="3:237">
      <c r="C2141" s="103"/>
      <c r="D2141" s="103"/>
      <c r="F2141" s="142"/>
      <c r="HV2141" s="141"/>
      <c r="HW2141" s="141"/>
      <c r="HX2141" s="141"/>
      <c r="HY2141" s="141"/>
      <c r="HZ2141" s="141"/>
      <c r="IA2141" s="141"/>
      <c r="IB2141" s="141"/>
      <c r="IC2141" s="141"/>
    </row>
    <row r="2142" s="138" customFormat="1" ht="15.75" customHeight="1" spans="3:237">
      <c r="C2142" s="103"/>
      <c r="D2142" s="103"/>
      <c r="F2142" s="142"/>
      <c r="HV2142" s="141"/>
      <c r="HW2142" s="141"/>
      <c r="HX2142" s="141"/>
      <c r="HY2142" s="141"/>
      <c r="HZ2142" s="141"/>
      <c r="IA2142" s="141"/>
      <c r="IB2142" s="141"/>
      <c r="IC2142" s="141"/>
    </row>
    <row r="2143" s="138" customFormat="1" ht="15.75" customHeight="1" spans="3:237">
      <c r="C2143" s="103"/>
      <c r="D2143" s="103"/>
      <c r="F2143" s="142"/>
      <c r="HV2143" s="141"/>
      <c r="HW2143" s="141"/>
      <c r="HX2143" s="141"/>
      <c r="HY2143" s="141"/>
      <c r="HZ2143" s="141"/>
      <c r="IA2143" s="141"/>
      <c r="IB2143" s="141"/>
      <c r="IC2143" s="141"/>
    </row>
    <row r="2144" s="138" customFormat="1" ht="15.75" customHeight="1" spans="3:237">
      <c r="C2144" s="103"/>
      <c r="D2144" s="103"/>
      <c r="F2144" s="142"/>
      <c r="HV2144" s="141"/>
      <c r="HW2144" s="141"/>
      <c r="HX2144" s="141"/>
      <c r="HY2144" s="141"/>
      <c r="HZ2144" s="141"/>
      <c r="IA2144" s="141"/>
      <c r="IB2144" s="141"/>
      <c r="IC2144" s="141"/>
    </row>
    <row r="2145" s="138" customFormat="1" ht="15.75" customHeight="1" spans="3:237">
      <c r="C2145" s="103"/>
      <c r="D2145" s="103"/>
      <c r="F2145" s="142"/>
      <c r="HV2145" s="141"/>
      <c r="HW2145" s="141"/>
      <c r="HX2145" s="141"/>
      <c r="HY2145" s="141"/>
      <c r="HZ2145" s="141"/>
      <c r="IA2145" s="141"/>
      <c r="IB2145" s="141"/>
      <c r="IC2145" s="141"/>
    </row>
    <row r="2146" s="138" customFormat="1" ht="15.75" customHeight="1" spans="3:237">
      <c r="C2146" s="103"/>
      <c r="D2146" s="103"/>
      <c r="F2146" s="142"/>
      <c r="HV2146" s="141"/>
      <c r="HW2146" s="141"/>
      <c r="HX2146" s="141"/>
      <c r="HY2146" s="141"/>
      <c r="HZ2146" s="141"/>
      <c r="IA2146" s="141"/>
      <c r="IB2146" s="141"/>
      <c r="IC2146" s="141"/>
    </row>
    <row r="2147" s="138" customFormat="1" ht="15.75" customHeight="1" spans="3:237">
      <c r="C2147" s="103"/>
      <c r="D2147" s="103"/>
      <c r="F2147" s="142"/>
      <c r="HV2147" s="141"/>
      <c r="HW2147" s="141"/>
      <c r="HX2147" s="141"/>
      <c r="HY2147" s="141"/>
      <c r="HZ2147" s="141"/>
      <c r="IA2147" s="141"/>
      <c r="IB2147" s="141"/>
      <c r="IC2147" s="141"/>
    </row>
    <row r="2148" s="138" customFormat="1" ht="15.75" customHeight="1" spans="3:237">
      <c r="C2148" s="103"/>
      <c r="D2148" s="103"/>
      <c r="F2148" s="142"/>
      <c r="HV2148" s="141"/>
      <c r="HW2148" s="141"/>
      <c r="HX2148" s="141"/>
      <c r="HY2148" s="141"/>
      <c r="HZ2148" s="141"/>
      <c r="IA2148" s="141"/>
      <c r="IB2148" s="141"/>
      <c r="IC2148" s="141"/>
    </row>
    <row r="2149" s="138" customFormat="1" ht="15.75" customHeight="1" spans="3:237">
      <c r="C2149" s="103"/>
      <c r="D2149" s="103"/>
      <c r="F2149" s="142"/>
      <c r="HV2149" s="141"/>
      <c r="HW2149" s="141"/>
      <c r="HX2149" s="141"/>
      <c r="HY2149" s="141"/>
      <c r="HZ2149" s="141"/>
      <c r="IA2149" s="141"/>
      <c r="IB2149" s="141"/>
      <c r="IC2149" s="141"/>
    </row>
    <row r="2150" s="138" customFormat="1" ht="15.75" customHeight="1" spans="3:237">
      <c r="C2150" s="103"/>
      <c r="D2150" s="103"/>
      <c r="F2150" s="142"/>
      <c r="HV2150" s="141"/>
      <c r="HW2150" s="141"/>
      <c r="HX2150" s="141"/>
      <c r="HY2150" s="141"/>
      <c r="HZ2150" s="141"/>
      <c r="IA2150" s="141"/>
      <c r="IB2150" s="141"/>
      <c r="IC2150" s="141"/>
    </row>
    <row r="2151" s="138" customFormat="1" ht="15.75" customHeight="1" spans="3:237">
      <c r="C2151" s="103"/>
      <c r="D2151" s="103"/>
      <c r="F2151" s="142"/>
      <c r="HV2151" s="141"/>
      <c r="HW2151" s="141"/>
      <c r="HX2151" s="141"/>
      <c r="HY2151" s="141"/>
      <c r="HZ2151" s="141"/>
      <c r="IA2151" s="141"/>
      <c r="IB2151" s="141"/>
      <c r="IC2151" s="141"/>
    </row>
    <row r="2152" s="138" customFormat="1" ht="15.75" customHeight="1" spans="3:237">
      <c r="C2152" s="103"/>
      <c r="D2152" s="103"/>
      <c r="F2152" s="142"/>
      <c r="HV2152" s="141"/>
      <c r="HW2152" s="141"/>
      <c r="HX2152" s="141"/>
      <c r="HY2152" s="141"/>
      <c r="HZ2152" s="141"/>
      <c r="IA2152" s="141"/>
      <c r="IB2152" s="141"/>
      <c r="IC2152" s="141"/>
    </row>
    <row r="2153" s="138" customFormat="1" ht="15.75" customHeight="1" spans="3:237">
      <c r="C2153" s="103"/>
      <c r="D2153" s="103"/>
      <c r="F2153" s="142"/>
      <c r="HV2153" s="141"/>
      <c r="HW2153" s="141"/>
      <c r="HX2153" s="141"/>
      <c r="HY2153" s="141"/>
      <c r="HZ2153" s="141"/>
      <c r="IA2153" s="141"/>
      <c r="IB2153" s="141"/>
      <c r="IC2153" s="141"/>
    </row>
    <row r="2154" s="138" customFormat="1" ht="15.75" customHeight="1" spans="3:237">
      <c r="C2154" s="103"/>
      <c r="D2154" s="103"/>
      <c r="F2154" s="142"/>
      <c r="HV2154" s="141"/>
      <c r="HW2154" s="141"/>
      <c r="HX2154" s="141"/>
      <c r="HY2154" s="141"/>
      <c r="HZ2154" s="141"/>
      <c r="IA2154" s="141"/>
      <c r="IB2154" s="141"/>
      <c r="IC2154" s="141"/>
    </row>
    <row r="2155" s="138" customFormat="1" ht="15.75" customHeight="1" spans="3:237">
      <c r="C2155" s="103"/>
      <c r="D2155" s="103"/>
      <c r="F2155" s="142"/>
      <c r="HV2155" s="141"/>
      <c r="HW2155" s="141"/>
      <c r="HX2155" s="141"/>
      <c r="HY2155" s="141"/>
      <c r="HZ2155" s="141"/>
      <c r="IA2155" s="141"/>
      <c r="IB2155" s="141"/>
      <c r="IC2155" s="141"/>
    </row>
    <row r="2156" s="138" customFormat="1" ht="15.75" customHeight="1" spans="3:237">
      <c r="C2156" s="103"/>
      <c r="D2156" s="103"/>
      <c r="F2156" s="142"/>
      <c r="HV2156" s="141"/>
      <c r="HW2156" s="141"/>
      <c r="HX2156" s="141"/>
      <c r="HY2156" s="141"/>
      <c r="HZ2156" s="141"/>
      <c r="IA2156" s="141"/>
      <c r="IB2156" s="141"/>
      <c r="IC2156" s="141"/>
    </row>
    <row r="2157" s="138" customFormat="1" ht="15.75" customHeight="1" spans="3:237">
      <c r="C2157" s="103"/>
      <c r="D2157" s="103"/>
      <c r="F2157" s="142"/>
      <c r="HV2157" s="141"/>
      <c r="HW2157" s="141"/>
      <c r="HX2157" s="141"/>
      <c r="HY2157" s="141"/>
      <c r="HZ2157" s="141"/>
      <c r="IA2157" s="141"/>
      <c r="IB2157" s="141"/>
      <c r="IC2157" s="141"/>
    </row>
    <row r="2158" s="138" customFormat="1" ht="15.75" customHeight="1" spans="3:237">
      <c r="C2158" s="103"/>
      <c r="D2158" s="103"/>
      <c r="F2158" s="142"/>
      <c r="HV2158" s="141"/>
      <c r="HW2158" s="141"/>
      <c r="HX2158" s="141"/>
      <c r="HY2158" s="141"/>
      <c r="HZ2158" s="141"/>
      <c r="IA2158" s="141"/>
      <c r="IB2158" s="141"/>
      <c r="IC2158" s="141"/>
    </row>
    <row r="2159" s="138" customFormat="1" ht="15.75" customHeight="1" spans="3:237">
      <c r="C2159" s="103"/>
      <c r="D2159" s="103"/>
      <c r="F2159" s="142"/>
      <c r="HV2159" s="141"/>
      <c r="HW2159" s="141"/>
      <c r="HX2159" s="141"/>
      <c r="HY2159" s="141"/>
      <c r="HZ2159" s="141"/>
      <c r="IA2159" s="141"/>
      <c r="IB2159" s="141"/>
      <c r="IC2159" s="141"/>
    </row>
    <row r="2160" s="138" customFormat="1" ht="15.75" customHeight="1" spans="3:237">
      <c r="C2160" s="103"/>
      <c r="D2160" s="103"/>
      <c r="F2160" s="142"/>
      <c r="HV2160" s="141"/>
      <c r="HW2160" s="141"/>
      <c r="HX2160" s="141"/>
      <c r="HY2160" s="141"/>
      <c r="HZ2160" s="141"/>
      <c r="IA2160" s="141"/>
      <c r="IB2160" s="141"/>
      <c r="IC2160" s="141"/>
    </row>
    <row r="2161" s="138" customFormat="1" ht="15.75" customHeight="1" spans="3:237">
      <c r="C2161" s="103"/>
      <c r="D2161" s="103"/>
      <c r="F2161" s="142"/>
      <c r="HV2161" s="141"/>
      <c r="HW2161" s="141"/>
      <c r="HX2161" s="141"/>
      <c r="HY2161" s="141"/>
      <c r="HZ2161" s="141"/>
      <c r="IA2161" s="141"/>
      <c r="IB2161" s="141"/>
      <c r="IC2161" s="141"/>
    </row>
    <row r="2162" s="138" customFormat="1" ht="15.75" customHeight="1" spans="3:237">
      <c r="C2162" s="103"/>
      <c r="D2162" s="103"/>
      <c r="F2162" s="142"/>
      <c r="HV2162" s="141"/>
      <c r="HW2162" s="141"/>
      <c r="HX2162" s="141"/>
      <c r="HY2162" s="141"/>
      <c r="HZ2162" s="141"/>
      <c r="IA2162" s="141"/>
      <c r="IB2162" s="141"/>
      <c r="IC2162" s="141"/>
    </row>
    <row r="2163" s="138" customFormat="1" ht="15.75" customHeight="1" spans="3:237">
      <c r="C2163" s="103"/>
      <c r="D2163" s="103"/>
      <c r="F2163" s="142"/>
      <c r="HV2163" s="141"/>
      <c r="HW2163" s="141"/>
      <c r="HX2163" s="141"/>
      <c r="HY2163" s="141"/>
      <c r="HZ2163" s="141"/>
      <c r="IA2163" s="141"/>
      <c r="IB2163" s="141"/>
      <c r="IC2163" s="141"/>
    </row>
    <row r="2164" s="138" customFormat="1" ht="15.75" customHeight="1" spans="3:237">
      <c r="C2164" s="103"/>
      <c r="D2164" s="103"/>
      <c r="F2164" s="142"/>
      <c r="HV2164" s="141"/>
      <c r="HW2164" s="141"/>
      <c r="HX2164" s="141"/>
      <c r="HY2164" s="141"/>
      <c r="HZ2164" s="141"/>
      <c r="IA2164" s="141"/>
      <c r="IB2164" s="141"/>
      <c r="IC2164" s="141"/>
    </row>
    <row r="2165" s="138" customFormat="1" ht="15.75" customHeight="1" spans="3:237">
      <c r="C2165" s="103"/>
      <c r="D2165" s="103"/>
      <c r="F2165" s="142"/>
      <c r="HV2165" s="141"/>
      <c r="HW2165" s="141"/>
      <c r="HX2165" s="141"/>
      <c r="HY2165" s="141"/>
      <c r="HZ2165" s="141"/>
      <c r="IA2165" s="141"/>
      <c r="IB2165" s="141"/>
      <c r="IC2165" s="141"/>
    </row>
    <row r="2166" s="138" customFormat="1" ht="15.75" customHeight="1" spans="3:237">
      <c r="C2166" s="103"/>
      <c r="D2166" s="103"/>
      <c r="F2166" s="142"/>
      <c r="HV2166" s="141"/>
      <c r="HW2166" s="141"/>
      <c r="HX2166" s="141"/>
      <c r="HY2166" s="141"/>
      <c r="HZ2166" s="141"/>
      <c r="IA2166" s="141"/>
      <c r="IB2166" s="141"/>
      <c r="IC2166" s="141"/>
    </row>
    <row r="2167" s="138" customFormat="1" ht="15.75" customHeight="1" spans="3:237">
      <c r="C2167" s="103"/>
      <c r="D2167" s="103"/>
      <c r="F2167" s="142"/>
      <c r="HV2167" s="141"/>
      <c r="HW2167" s="141"/>
      <c r="HX2167" s="141"/>
      <c r="HY2167" s="141"/>
      <c r="HZ2167" s="141"/>
      <c r="IA2167" s="141"/>
      <c r="IB2167" s="141"/>
      <c r="IC2167" s="141"/>
    </row>
    <row r="2168" s="138" customFormat="1" ht="15.75" customHeight="1" spans="3:237">
      <c r="C2168" s="103"/>
      <c r="D2168" s="103"/>
      <c r="F2168" s="142"/>
      <c r="HV2168" s="141"/>
      <c r="HW2168" s="141"/>
      <c r="HX2168" s="141"/>
      <c r="HY2168" s="141"/>
      <c r="HZ2168" s="141"/>
      <c r="IA2168" s="141"/>
      <c r="IB2168" s="141"/>
      <c r="IC2168" s="141"/>
    </row>
    <row r="2169" s="138" customFormat="1" ht="15.75" customHeight="1" spans="3:237">
      <c r="C2169" s="103"/>
      <c r="D2169" s="103"/>
      <c r="F2169" s="142"/>
      <c r="HV2169" s="141"/>
      <c r="HW2169" s="141"/>
      <c r="HX2169" s="141"/>
      <c r="HY2169" s="141"/>
      <c r="HZ2169" s="141"/>
      <c r="IA2169" s="141"/>
      <c r="IB2169" s="141"/>
      <c r="IC2169" s="141"/>
    </row>
    <row r="2170" s="138" customFormat="1" ht="15.75" customHeight="1" spans="3:237">
      <c r="C2170" s="103"/>
      <c r="D2170" s="103"/>
      <c r="F2170" s="142"/>
      <c r="HV2170" s="141"/>
      <c r="HW2170" s="141"/>
      <c r="HX2170" s="141"/>
      <c r="HY2170" s="141"/>
      <c r="HZ2170" s="141"/>
      <c r="IA2170" s="141"/>
      <c r="IB2170" s="141"/>
      <c r="IC2170" s="141"/>
    </row>
    <row r="2171" s="138" customFormat="1" ht="15.75" customHeight="1" spans="3:237">
      <c r="C2171" s="103"/>
      <c r="D2171" s="103"/>
      <c r="F2171" s="142"/>
      <c r="HV2171" s="141"/>
      <c r="HW2171" s="141"/>
      <c r="HX2171" s="141"/>
      <c r="HY2171" s="141"/>
      <c r="HZ2171" s="141"/>
      <c r="IA2171" s="141"/>
      <c r="IB2171" s="141"/>
      <c r="IC2171" s="141"/>
    </row>
    <row r="2172" s="138" customFormat="1" ht="15.75" customHeight="1" spans="3:237">
      <c r="C2172" s="103"/>
      <c r="D2172" s="103"/>
      <c r="F2172" s="142"/>
      <c r="HV2172" s="141"/>
      <c r="HW2172" s="141"/>
      <c r="HX2172" s="141"/>
      <c r="HY2172" s="141"/>
      <c r="HZ2172" s="141"/>
      <c r="IA2172" s="141"/>
      <c r="IB2172" s="141"/>
      <c r="IC2172" s="141"/>
    </row>
    <row r="2173" s="138" customFormat="1" ht="15.75" customHeight="1" spans="3:237">
      <c r="C2173" s="103"/>
      <c r="D2173" s="103"/>
      <c r="F2173" s="142"/>
      <c r="HV2173" s="141"/>
      <c r="HW2173" s="141"/>
      <c r="HX2173" s="141"/>
      <c r="HY2173" s="141"/>
      <c r="HZ2173" s="141"/>
      <c r="IA2173" s="141"/>
      <c r="IB2173" s="141"/>
      <c r="IC2173" s="141"/>
    </row>
    <row r="2174" s="138" customFormat="1" ht="15.75" customHeight="1" spans="3:237">
      <c r="C2174" s="103"/>
      <c r="D2174" s="103"/>
      <c r="F2174" s="142"/>
      <c r="HV2174" s="141"/>
      <c r="HW2174" s="141"/>
      <c r="HX2174" s="141"/>
      <c r="HY2174" s="141"/>
      <c r="HZ2174" s="141"/>
      <c r="IA2174" s="141"/>
      <c r="IB2174" s="141"/>
      <c r="IC2174" s="141"/>
    </row>
    <row r="2175" s="138" customFormat="1" ht="15.75" customHeight="1" spans="3:237">
      <c r="C2175" s="103"/>
      <c r="D2175" s="103"/>
      <c r="F2175" s="142"/>
      <c r="HV2175" s="141"/>
      <c r="HW2175" s="141"/>
      <c r="HX2175" s="141"/>
      <c r="HY2175" s="141"/>
      <c r="HZ2175" s="141"/>
      <c r="IA2175" s="141"/>
      <c r="IB2175" s="141"/>
      <c r="IC2175" s="141"/>
    </row>
    <row r="2176" s="138" customFormat="1" ht="15.75" customHeight="1" spans="3:237">
      <c r="C2176" s="103"/>
      <c r="D2176" s="103"/>
      <c r="F2176" s="142"/>
      <c r="HV2176" s="141"/>
      <c r="HW2176" s="141"/>
      <c r="HX2176" s="141"/>
      <c r="HY2176" s="141"/>
      <c r="HZ2176" s="141"/>
      <c r="IA2176" s="141"/>
      <c r="IB2176" s="141"/>
      <c r="IC2176" s="141"/>
    </row>
    <row r="2177" s="138" customFormat="1" ht="15.75" customHeight="1" spans="3:237">
      <c r="C2177" s="103"/>
      <c r="D2177" s="103"/>
      <c r="F2177" s="142"/>
      <c r="HV2177" s="141"/>
      <c r="HW2177" s="141"/>
      <c r="HX2177" s="141"/>
      <c r="HY2177" s="141"/>
      <c r="HZ2177" s="141"/>
      <c r="IA2177" s="141"/>
      <c r="IB2177" s="141"/>
      <c r="IC2177" s="141"/>
    </row>
    <row r="2178" s="138" customFormat="1" ht="15.75" customHeight="1" spans="3:237">
      <c r="C2178" s="103"/>
      <c r="D2178" s="103"/>
      <c r="F2178" s="142"/>
      <c r="HV2178" s="141"/>
      <c r="HW2178" s="141"/>
      <c r="HX2178" s="141"/>
      <c r="HY2178" s="141"/>
      <c r="HZ2178" s="141"/>
      <c r="IA2178" s="141"/>
      <c r="IB2178" s="141"/>
      <c r="IC2178" s="141"/>
    </row>
    <row r="2179" s="138" customFormat="1" ht="15.75" customHeight="1" spans="3:237">
      <c r="C2179" s="103"/>
      <c r="D2179" s="103"/>
      <c r="F2179" s="142"/>
      <c r="HV2179" s="141"/>
      <c r="HW2179" s="141"/>
      <c r="HX2179" s="141"/>
      <c r="HY2179" s="141"/>
      <c r="HZ2179" s="141"/>
      <c r="IA2179" s="141"/>
      <c r="IB2179" s="141"/>
      <c r="IC2179" s="141"/>
    </row>
    <row r="2180" s="138" customFormat="1" ht="15.75" customHeight="1" spans="3:237">
      <c r="C2180" s="103"/>
      <c r="D2180" s="103"/>
      <c r="F2180" s="142"/>
      <c r="HV2180" s="141"/>
      <c r="HW2180" s="141"/>
      <c r="HX2180" s="141"/>
      <c r="HY2180" s="141"/>
      <c r="HZ2180" s="141"/>
      <c r="IA2180" s="141"/>
      <c r="IB2180" s="141"/>
      <c r="IC2180" s="141"/>
    </row>
    <row r="2181" s="138" customFormat="1" ht="15.75" customHeight="1" spans="3:237">
      <c r="C2181" s="103"/>
      <c r="D2181" s="103"/>
      <c r="F2181" s="142"/>
      <c r="HV2181" s="141"/>
      <c r="HW2181" s="141"/>
      <c r="HX2181" s="141"/>
      <c r="HY2181" s="141"/>
      <c r="HZ2181" s="141"/>
      <c r="IA2181" s="141"/>
      <c r="IB2181" s="141"/>
      <c r="IC2181" s="141"/>
    </row>
    <row r="2182" s="138" customFormat="1" ht="15.75" customHeight="1" spans="3:237">
      <c r="C2182" s="103"/>
      <c r="D2182" s="103"/>
      <c r="F2182" s="142"/>
      <c r="HV2182" s="141"/>
      <c r="HW2182" s="141"/>
      <c r="HX2182" s="141"/>
      <c r="HY2182" s="141"/>
      <c r="HZ2182" s="141"/>
      <c r="IA2182" s="141"/>
      <c r="IB2182" s="141"/>
      <c r="IC2182" s="141"/>
    </row>
    <row r="2183" s="138" customFormat="1" ht="15.75" customHeight="1" spans="3:237">
      <c r="C2183" s="103"/>
      <c r="D2183" s="103"/>
      <c r="F2183" s="142"/>
      <c r="HV2183" s="141"/>
      <c r="HW2183" s="141"/>
      <c r="HX2183" s="141"/>
      <c r="HY2183" s="141"/>
      <c r="HZ2183" s="141"/>
      <c r="IA2183" s="141"/>
      <c r="IB2183" s="141"/>
      <c r="IC2183" s="141"/>
    </row>
    <row r="2184" s="138" customFormat="1" ht="15.75" customHeight="1" spans="3:237">
      <c r="C2184" s="103"/>
      <c r="D2184" s="103"/>
      <c r="F2184" s="142"/>
      <c r="HV2184" s="141"/>
      <c r="HW2184" s="141"/>
      <c r="HX2184" s="141"/>
      <c r="HY2184" s="141"/>
      <c r="HZ2184" s="141"/>
      <c r="IA2184" s="141"/>
      <c r="IB2184" s="141"/>
      <c r="IC2184" s="141"/>
    </row>
    <row r="2185" s="138" customFormat="1" ht="15.75" customHeight="1" spans="3:237">
      <c r="C2185" s="103"/>
      <c r="D2185" s="103"/>
      <c r="F2185" s="142"/>
      <c r="HV2185" s="141"/>
      <c r="HW2185" s="141"/>
      <c r="HX2185" s="141"/>
      <c r="HY2185" s="141"/>
      <c r="HZ2185" s="141"/>
      <c r="IA2185" s="141"/>
      <c r="IB2185" s="141"/>
      <c r="IC2185" s="141"/>
    </row>
    <row r="2186" s="138" customFormat="1" ht="15.75" customHeight="1" spans="3:237">
      <c r="C2186" s="103"/>
      <c r="D2186" s="103"/>
      <c r="F2186" s="142"/>
      <c r="HV2186" s="141"/>
      <c r="HW2186" s="141"/>
      <c r="HX2186" s="141"/>
      <c r="HY2186" s="141"/>
      <c r="HZ2186" s="141"/>
      <c r="IA2186" s="141"/>
      <c r="IB2186" s="141"/>
      <c r="IC2186" s="141"/>
    </row>
    <row r="2187" s="138" customFormat="1" ht="15.75" customHeight="1" spans="3:237">
      <c r="C2187" s="103"/>
      <c r="D2187" s="103"/>
      <c r="F2187" s="142"/>
      <c r="HV2187" s="141"/>
      <c r="HW2187" s="141"/>
      <c r="HX2187" s="141"/>
      <c r="HY2187" s="141"/>
      <c r="HZ2187" s="141"/>
      <c r="IA2187" s="141"/>
      <c r="IB2187" s="141"/>
      <c r="IC2187" s="141"/>
    </row>
    <row r="2188" s="138" customFormat="1" ht="15.75" customHeight="1" spans="3:237">
      <c r="C2188" s="103"/>
      <c r="D2188" s="103"/>
      <c r="F2188" s="142"/>
      <c r="HV2188" s="141"/>
      <c r="HW2188" s="141"/>
      <c r="HX2188" s="141"/>
      <c r="HY2188" s="141"/>
      <c r="HZ2188" s="141"/>
      <c r="IA2188" s="141"/>
      <c r="IB2188" s="141"/>
      <c r="IC2188" s="141"/>
    </row>
    <row r="2189" s="138" customFormat="1" ht="15.75" customHeight="1" spans="3:237">
      <c r="C2189" s="103"/>
      <c r="D2189" s="103"/>
      <c r="F2189" s="142"/>
      <c r="HV2189" s="141"/>
      <c r="HW2189" s="141"/>
      <c r="HX2189" s="141"/>
      <c r="HY2189" s="141"/>
      <c r="HZ2189" s="141"/>
      <c r="IA2189" s="141"/>
      <c r="IB2189" s="141"/>
      <c r="IC2189" s="141"/>
    </row>
    <row r="2190" s="138" customFormat="1" ht="15.75" customHeight="1" spans="3:237">
      <c r="C2190" s="103"/>
      <c r="D2190" s="103"/>
      <c r="F2190" s="142"/>
      <c r="HV2190" s="141"/>
      <c r="HW2190" s="141"/>
      <c r="HX2190" s="141"/>
      <c r="HY2190" s="141"/>
      <c r="HZ2190" s="141"/>
      <c r="IA2190" s="141"/>
      <c r="IB2190" s="141"/>
      <c r="IC2190" s="141"/>
    </row>
    <row r="2191" s="138" customFormat="1" ht="15.75" customHeight="1" spans="3:237">
      <c r="C2191" s="103"/>
      <c r="D2191" s="103"/>
      <c r="F2191" s="142"/>
      <c r="HV2191" s="141"/>
      <c r="HW2191" s="141"/>
      <c r="HX2191" s="141"/>
      <c r="HY2191" s="141"/>
      <c r="HZ2191" s="141"/>
      <c r="IA2191" s="141"/>
      <c r="IB2191" s="141"/>
      <c r="IC2191" s="141"/>
    </row>
    <row r="2192" s="138" customFormat="1" ht="15.75" customHeight="1" spans="3:237">
      <c r="C2192" s="103"/>
      <c r="D2192" s="103"/>
      <c r="F2192" s="142"/>
      <c r="HV2192" s="141"/>
      <c r="HW2192" s="141"/>
      <c r="HX2192" s="141"/>
      <c r="HY2192" s="141"/>
      <c r="HZ2192" s="141"/>
      <c r="IA2192" s="141"/>
      <c r="IB2192" s="141"/>
      <c r="IC2192" s="141"/>
    </row>
    <row r="2193" s="138" customFormat="1" ht="15.75" customHeight="1" spans="3:237">
      <c r="C2193" s="103"/>
      <c r="D2193" s="103"/>
      <c r="F2193" s="142"/>
      <c r="HV2193" s="141"/>
      <c r="HW2193" s="141"/>
      <c r="HX2193" s="141"/>
      <c r="HY2193" s="141"/>
      <c r="HZ2193" s="141"/>
      <c r="IA2193" s="141"/>
      <c r="IB2193" s="141"/>
      <c r="IC2193" s="141"/>
    </row>
    <row r="2194" s="138" customFormat="1" ht="15.75" customHeight="1" spans="3:237">
      <c r="C2194" s="103"/>
      <c r="D2194" s="103"/>
      <c r="F2194" s="142"/>
      <c r="HV2194" s="141"/>
      <c r="HW2194" s="141"/>
      <c r="HX2194" s="141"/>
      <c r="HY2194" s="141"/>
      <c r="HZ2194" s="141"/>
      <c r="IA2194" s="141"/>
      <c r="IB2194" s="141"/>
      <c r="IC2194" s="141"/>
    </row>
    <row r="2195" s="138" customFormat="1" ht="15.75" customHeight="1" spans="3:237">
      <c r="C2195" s="103"/>
      <c r="D2195" s="103"/>
      <c r="F2195" s="142"/>
      <c r="HV2195" s="141"/>
      <c r="HW2195" s="141"/>
      <c r="HX2195" s="141"/>
      <c r="HY2195" s="141"/>
      <c r="HZ2195" s="141"/>
      <c r="IA2195" s="141"/>
      <c r="IB2195" s="141"/>
      <c r="IC2195" s="141"/>
    </row>
    <row r="2196" s="138" customFormat="1" ht="15.75" customHeight="1" spans="3:237">
      <c r="C2196" s="103"/>
      <c r="D2196" s="103"/>
      <c r="F2196" s="142"/>
      <c r="HV2196" s="141"/>
      <c r="HW2196" s="141"/>
      <c r="HX2196" s="141"/>
      <c r="HY2196" s="141"/>
      <c r="HZ2196" s="141"/>
      <c r="IA2196" s="141"/>
      <c r="IB2196" s="141"/>
      <c r="IC2196" s="141"/>
    </row>
    <row r="2197" s="138" customFormat="1" ht="15.75" customHeight="1" spans="3:237">
      <c r="C2197" s="103"/>
      <c r="D2197" s="103"/>
      <c r="F2197" s="142"/>
      <c r="HV2197" s="141"/>
      <c r="HW2197" s="141"/>
      <c r="HX2197" s="141"/>
      <c r="HY2197" s="141"/>
      <c r="HZ2197" s="141"/>
      <c r="IA2197" s="141"/>
      <c r="IB2197" s="141"/>
      <c r="IC2197" s="141"/>
    </row>
    <row r="2198" s="138" customFormat="1" ht="15.75" customHeight="1" spans="3:237">
      <c r="C2198" s="103"/>
      <c r="D2198" s="103"/>
      <c r="F2198" s="142"/>
      <c r="HV2198" s="141"/>
      <c r="HW2198" s="141"/>
      <c r="HX2198" s="141"/>
      <c r="HY2198" s="141"/>
      <c r="HZ2198" s="141"/>
      <c r="IA2198" s="141"/>
      <c r="IB2198" s="141"/>
      <c r="IC2198" s="141"/>
    </row>
    <row r="2199" s="138" customFormat="1" ht="15.75" customHeight="1" spans="3:237">
      <c r="C2199" s="103"/>
      <c r="D2199" s="103"/>
      <c r="F2199" s="142"/>
      <c r="HV2199" s="141"/>
      <c r="HW2199" s="141"/>
      <c r="HX2199" s="141"/>
      <c r="HY2199" s="141"/>
      <c r="HZ2199" s="141"/>
      <c r="IA2199" s="141"/>
      <c r="IB2199" s="141"/>
      <c r="IC2199" s="141"/>
    </row>
    <row r="2200" s="138" customFormat="1" ht="15.75" customHeight="1" spans="3:237">
      <c r="C2200" s="103"/>
      <c r="D2200" s="103"/>
      <c r="F2200" s="142"/>
      <c r="HV2200" s="141"/>
      <c r="HW2200" s="141"/>
      <c r="HX2200" s="141"/>
      <c r="HY2200" s="141"/>
      <c r="HZ2200" s="141"/>
      <c r="IA2200" s="141"/>
      <c r="IB2200" s="141"/>
      <c r="IC2200" s="141"/>
    </row>
    <row r="2201" s="138" customFormat="1" ht="15.75" customHeight="1" spans="3:237">
      <c r="C2201" s="103"/>
      <c r="D2201" s="103"/>
      <c r="F2201" s="142"/>
      <c r="HV2201" s="141"/>
      <c r="HW2201" s="141"/>
      <c r="HX2201" s="141"/>
      <c r="HY2201" s="141"/>
      <c r="HZ2201" s="141"/>
      <c r="IA2201" s="141"/>
      <c r="IB2201" s="141"/>
      <c r="IC2201" s="141"/>
    </row>
    <row r="2202" s="138" customFormat="1" ht="15.75" customHeight="1" spans="3:237">
      <c r="C2202" s="103"/>
      <c r="D2202" s="103"/>
      <c r="F2202" s="142"/>
      <c r="HV2202" s="141"/>
      <c r="HW2202" s="141"/>
      <c r="HX2202" s="141"/>
      <c r="HY2202" s="141"/>
      <c r="HZ2202" s="141"/>
      <c r="IA2202" s="141"/>
      <c r="IB2202" s="141"/>
      <c r="IC2202" s="141"/>
    </row>
    <row r="2203" s="138" customFormat="1" ht="15.75" customHeight="1" spans="3:237">
      <c r="C2203" s="103"/>
      <c r="D2203" s="103"/>
      <c r="F2203" s="142"/>
      <c r="HV2203" s="141"/>
      <c r="HW2203" s="141"/>
      <c r="HX2203" s="141"/>
      <c r="HY2203" s="141"/>
      <c r="HZ2203" s="141"/>
      <c r="IA2203" s="141"/>
      <c r="IB2203" s="141"/>
      <c r="IC2203" s="141"/>
    </row>
    <row r="2204" s="138" customFormat="1" ht="15.75" customHeight="1" spans="3:237">
      <c r="C2204" s="103"/>
      <c r="D2204" s="103"/>
      <c r="F2204" s="142"/>
      <c r="HV2204" s="141"/>
      <c r="HW2204" s="141"/>
      <c r="HX2204" s="141"/>
      <c r="HY2204" s="141"/>
      <c r="HZ2204" s="141"/>
      <c r="IA2204" s="141"/>
      <c r="IB2204" s="141"/>
      <c r="IC2204" s="141"/>
    </row>
    <row r="2205" s="138" customFormat="1" ht="15.75" customHeight="1" spans="3:237">
      <c r="C2205" s="103"/>
      <c r="D2205" s="103"/>
      <c r="F2205" s="142"/>
      <c r="HV2205" s="141"/>
      <c r="HW2205" s="141"/>
      <c r="HX2205" s="141"/>
      <c r="HY2205" s="141"/>
      <c r="HZ2205" s="141"/>
      <c r="IA2205" s="141"/>
      <c r="IB2205" s="141"/>
      <c r="IC2205" s="141"/>
    </row>
    <row r="2206" s="138" customFormat="1" ht="15.75" customHeight="1" spans="3:237">
      <c r="C2206" s="103"/>
      <c r="D2206" s="103"/>
      <c r="F2206" s="142"/>
      <c r="HV2206" s="141"/>
      <c r="HW2206" s="141"/>
      <c r="HX2206" s="141"/>
      <c r="HY2206" s="141"/>
      <c r="HZ2206" s="141"/>
      <c r="IA2206" s="141"/>
      <c r="IB2206" s="141"/>
      <c r="IC2206" s="141"/>
    </row>
    <row r="2207" s="138" customFormat="1" ht="15.75" customHeight="1" spans="3:237">
      <c r="C2207" s="103"/>
      <c r="D2207" s="103"/>
      <c r="F2207" s="142"/>
      <c r="HV2207" s="141"/>
      <c r="HW2207" s="141"/>
      <c r="HX2207" s="141"/>
      <c r="HY2207" s="141"/>
      <c r="HZ2207" s="141"/>
      <c r="IA2207" s="141"/>
      <c r="IB2207" s="141"/>
      <c r="IC2207" s="141"/>
    </row>
    <row r="2208" s="138" customFormat="1" ht="15.75" customHeight="1" spans="3:237">
      <c r="C2208" s="103"/>
      <c r="D2208" s="103"/>
      <c r="F2208" s="142"/>
      <c r="HV2208" s="141"/>
      <c r="HW2208" s="141"/>
      <c r="HX2208" s="141"/>
      <c r="HY2208" s="141"/>
      <c r="HZ2208" s="141"/>
      <c r="IA2208" s="141"/>
      <c r="IB2208" s="141"/>
      <c r="IC2208" s="141"/>
    </row>
    <row r="2209" s="138" customFormat="1" ht="15.75" customHeight="1" spans="3:237">
      <c r="C2209" s="103"/>
      <c r="D2209" s="103"/>
      <c r="F2209" s="142"/>
      <c r="HV2209" s="141"/>
      <c r="HW2209" s="141"/>
      <c r="HX2209" s="141"/>
      <c r="HY2209" s="141"/>
      <c r="HZ2209" s="141"/>
      <c r="IA2209" s="141"/>
      <c r="IB2209" s="141"/>
      <c r="IC2209" s="141"/>
    </row>
    <row r="2210" s="138" customFormat="1" ht="15.75" customHeight="1" spans="3:237">
      <c r="C2210" s="103"/>
      <c r="D2210" s="103"/>
      <c r="F2210" s="142"/>
      <c r="HV2210" s="141"/>
      <c r="HW2210" s="141"/>
      <c r="HX2210" s="141"/>
      <c r="HY2210" s="141"/>
      <c r="HZ2210" s="141"/>
      <c r="IA2210" s="141"/>
      <c r="IB2210" s="141"/>
      <c r="IC2210" s="141"/>
    </row>
    <row r="2211" s="138" customFormat="1" ht="15.75" customHeight="1" spans="3:237">
      <c r="C2211" s="103"/>
      <c r="D2211" s="103"/>
      <c r="F2211" s="142"/>
      <c r="HV2211" s="141"/>
      <c r="HW2211" s="141"/>
      <c r="HX2211" s="141"/>
      <c r="HY2211" s="141"/>
      <c r="HZ2211" s="141"/>
      <c r="IA2211" s="141"/>
      <c r="IB2211" s="141"/>
      <c r="IC2211" s="141"/>
    </row>
    <row r="2212" s="138" customFormat="1" ht="15.75" customHeight="1" spans="3:237">
      <c r="C2212" s="103"/>
      <c r="D2212" s="103"/>
      <c r="F2212" s="142"/>
      <c r="HV2212" s="141"/>
      <c r="HW2212" s="141"/>
      <c r="HX2212" s="141"/>
      <c r="HY2212" s="141"/>
      <c r="HZ2212" s="141"/>
      <c r="IA2212" s="141"/>
      <c r="IB2212" s="141"/>
      <c r="IC2212" s="141"/>
    </row>
    <row r="2213" s="138" customFormat="1" ht="15.75" customHeight="1" spans="3:237">
      <c r="C2213" s="103"/>
      <c r="D2213" s="103"/>
      <c r="F2213" s="142"/>
      <c r="HV2213" s="141"/>
      <c r="HW2213" s="141"/>
      <c r="HX2213" s="141"/>
      <c r="HY2213" s="141"/>
      <c r="HZ2213" s="141"/>
      <c r="IA2213" s="141"/>
      <c r="IB2213" s="141"/>
      <c r="IC2213" s="141"/>
    </row>
    <row r="2214" s="138" customFormat="1" ht="15.75" customHeight="1" spans="3:237">
      <c r="C2214" s="103"/>
      <c r="D2214" s="103"/>
      <c r="F2214" s="142"/>
      <c r="HV2214" s="141"/>
      <c r="HW2214" s="141"/>
      <c r="HX2214" s="141"/>
      <c r="HY2214" s="141"/>
      <c r="HZ2214" s="141"/>
      <c r="IA2214" s="141"/>
      <c r="IB2214" s="141"/>
      <c r="IC2214" s="141"/>
    </row>
    <row r="2215" s="138" customFormat="1" ht="15.75" customHeight="1" spans="3:237">
      <c r="C2215" s="103"/>
      <c r="D2215" s="103"/>
      <c r="F2215" s="142"/>
      <c r="HV2215" s="141"/>
      <c r="HW2215" s="141"/>
      <c r="HX2215" s="141"/>
      <c r="HY2215" s="141"/>
      <c r="HZ2215" s="141"/>
      <c r="IA2215" s="141"/>
      <c r="IB2215" s="141"/>
      <c r="IC2215" s="141"/>
    </row>
    <row r="2216" s="138" customFormat="1" ht="15.75" customHeight="1" spans="3:237">
      <c r="C2216" s="103"/>
      <c r="D2216" s="103"/>
      <c r="F2216" s="142"/>
      <c r="HV2216" s="141"/>
      <c r="HW2216" s="141"/>
      <c r="HX2216" s="141"/>
      <c r="HY2216" s="141"/>
      <c r="HZ2216" s="141"/>
      <c r="IA2216" s="141"/>
      <c r="IB2216" s="141"/>
      <c r="IC2216" s="141"/>
    </row>
    <row r="2217" s="138" customFormat="1" ht="15.75" customHeight="1" spans="3:237">
      <c r="C2217" s="103"/>
      <c r="D2217" s="103"/>
      <c r="F2217" s="142"/>
      <c r="HV2217" s="141"/>
      <c r="HW2217" s="141"/>
      <c r="HX2217" s="141"/>
      <c r="HY2217" s="141"/>
      <c r="HZ2217" s="141"/>
      <c r="IA2217" s="141"/>
      <c r="IB2217" s="141"/>
      <c r="IC2217" s="141"/>
    </row>
    <row r="2218" s="138" customFormat="1" ht="15.75" customHeight="1" spans="3:237">
      <c r="C2218" s="103"/>
      <c r="D2218" s="103"/>
      <c r="F2218" s="142"/>
      <c r="HV2218" s="141"/>
      <c r="HW2218" s="141"/>
      <c r="HX2218" s="141"/>
      <c r="HY2218" s="141"/>
      <c r="HZ2218" s="141"/>
      <c r="IA2218" s="141"/>
      <c r="IB2218" s="141"/>
      <c r="IC2218" s="141"/>
    </row>
    <row r="2219" s="138" customFormat="1" ht="15.75" customHeight="1" spans="3:237">
      <c r="C2219" s="103"/>
      <c r="D2219" s="103"/>
      <c r="F2219" s="142"/>
      <c r="HV2219" s="141"/>
      <c r="HW2219" s="141"/>
      <c r="HX2219" s="141"/>
      <c r="HY2219" s="141"/>
      <c r="HZ2219" s="141"/>
      <c r="IA2219" s="141"/>
      <c r="IB2219" s="141"/>
      <c r="IC2219" s="141"/>
    </row>
    <row r="2220" s="138" customFormat="1" ht="15.75" customHeight="1" spans="3:237">
      <c r="C2220" s="103"/>
      <c r="D2220" s="103"/>
      <c r="F2220" s="142"/>
      <c r="HV2220" s="141"/>
      <c r="HW2220" s="141"/>
      <c r="HX2220" s="141"/>
      <c r="HY2220" s="141"/>
      <c r="HZ2220" s="141"/>
      <c r="IA2220" s="141"/>
      <c r="IB2220" s="141"/>
      <c r="IC2220" s="141"/>
    </row>
    <row r="2221" s="138" customFormat="1" ht="15.75" customHeight="1" spans="3:237">
      <c r="C2221" s="103"/>
      <c r="D2221" s="103"/>
      <c r="F2221" s="142"/>
      <c r="HV2221" s="141"/>
      <c r="HW2221" s="141"/>
      <c r="HX2221" s="141"/>
      <c r="HY2221" s="141"/>
      <c r="HZ2221" s="141"/>
      <c r="IA2221" s="141"/>
      <c r="IB2221" s="141"/>
      <c r="IC2221" s="141"/>
    </row>
    <row r="2222" s="138" customFormat="1" ht="15.75" customHeight="1" spans="3:237">
      <c r="C2222" s="103"/>
      <c r="D2222" s="103"/>
      <c r="F2222" s="142"/>
      <c r="HV2222" s="141"/>
      <c r="HW2222" s="141"/>
      <c r="HX2222" s="141"/>
      <c r="HY2222" s="141"/>
      <c r="HZ2222" s="141"/>
      <c r="IA2222" s="141"/>
      <c r="IB2222" s="141"/>
      <c r="IC2222" s="141"/>
    </row>
    <row r="2223" s="138" customFormat="1" ht="15.75" customHeight="1" spans="3:237">
      <c r="C2223" s="103"/>
      <c r="D2223" s="103"/>
      <c r="F2223" s="142"/>
      <c r="HV2223" s="141"/>
      <c r="HW2223" s="141"/>
      <c r="HX2223" s="141"/>
      <c r="HY2223" s="141"/>
      <c r="HZ2223" s="141"/>
      <c r="IA2223" s="141"/>
      <c r="IB2223" s="141"/>
      <c r="IC2223" s="141"/>
    </row>
    <row r="2224" s="138" customFormat="1" ht="15.75" customHeight="1" spans="3:237">
      <c r="C2224" s="103"/>
      <c r="D2224" s="103"/>
      <c r="F2224" s="142"/>
      <c r="HV2224" s="141"/>
      <c r="HW2224" s="141"/>
      <c r="HX2224" s="141"/>
      <c r="HY2224" s="141"/>
      <c r="HZ2224" s="141"/>
      <c r="IA2224" s="141"/>
      <c r="IB2224" s="141"/>
      <c r="IC2224" s="141"/>
    </row>
    <row r="2225" s="138" customFormat="1" ht="15.75" customHeight="1" spans="3:237">
      <c r="C2225" s="103"/>
      <c r="D2225" s="103"/>
      <c r="F2225" s="142"/>
      <c r="HV2225" s="141"/>
      <c r="HW2225" s="141"/>
      <c r="HX2225" s="141"/>
      <c r="HY2225" s="141"/>
      <c r="HZ2225" s="141"/>
      <c r="IA2225" s="141"/>
      <c r="IB2225" s="141"/>
      <c r="IC2225" s="141"/>
    </row>
    <row r="2226" s="138" customFormat="1" ht="15.75" customHeight="1" spans="3:237">
      <c r="C2226" s="103"/>
      <c r="D2226" s="103"/>
      <c r="F2226" s="142"/>
      <c r="HV2226" s="141"/>
      <c r="HW2226" s="141"/>
      <c r="HX2226" s="141"/>
      <c r="HY2226" s="141"/>
      <c r="HZ2226" s="141"/>
      <c r="IA2226" s="141"/>
      <c r="IB2226" s="141"/>
      <c r="IC2226" s="141"/>
    </row>
    <row r="2227" s="138" customFormat="1" ht="15.75" customHeight="1" spans="3:237">
      <c r="C2227" s="103"/>
      <c r="D2227" s="103"/>
      <c r="F2227" s="142"/>
      <c r="HV2227" s="141"/>
      <c r="HW2227" s="141"/>
      <c r="HX2227" s="141"/>
      <c r="HY2227" s="141"/>
      <c r="HZ2227" s="141"/>
      <c r="IA2227" s="141"/>
      <c r="IB2227" s="141"/>
      <c r="IC2227" s="141"/>
    </row>
    <row r="2228" s="138" customFormat="1" ht="15.75" customHeight="1" spans="3:237">
      <c r="C2228" s="103"/>
      <c r="D2228" s="103"/>
      <c r="F2228" s="142"/>
      <c r="HV2228" s="141"/>
      <c r="HW2228" s="141"/>
      <c r="HX2228" s="141"/>
      <c r="HY2228" s="141"/>
      <c r="HZ2228" s="141"/>
      <c r="IA2228" s="141"/>
      <c r="IB2228" s="141"/>
      <c r="IC2228" s="141"/>
    </row>
    <row r="2229" s="138" customFormat="1" ht="15.75" customHeight="1" spans="3:237">
      <c r="C2229" s="103"/>
      <c r="D2229" s="103"/>
      <c r="F2229" s="142"/>
      <c r="HV2229" s="141"/>
      <c r="HW2229" s="141"/>
      <c r="HX2229" s="141"/>
      <c r="HY2229" s="141"/>
      <c r="HZ2229" s="141"/>
      <c r="IA2229" s="141"/>
      <c r="IB2229" s="141"/>
      <c r="IC2229" s="141"/>
    </row>
    <row r="2230" s="138" customFormat="1" ht="15.75" customHeight="1" spans="3:237">
      <c r="C2230" s="103"/>
      <c r="D2230" s="103"/>
      <c r="F2230" s="142"/>
      <c r="HV2230" s="141"/>
      <c r="HW2230" s="141"/>
      <c r="HX2230" s="141"/>
      <c r="HY2230" s="141"/>
      <c r="HZ2230" s="141"/>
      <c r="IA2230" s="141"/>
      <c r="IB2230" s="141"/>
      <c r="IC2230" s="141"/>
    </row>
    <row r="2231" s="138" customFormat="1" ht="15.75" customHeight="1" spans="3:237">
      <c r="C2231" s="103"/>
      <c r="D2231" s="103"/>
      <c r="F2231" s="142"/>
      <c r="HV2231" s="141"/>
      <c r="HW2231" s="141"/>
      <c r="HX2231" s="141"/>
      <c r="HY2231" s="141"/>
      <c r="HZ2231" s="141"/>
      <c r="IA2231" s="141"/>
      <c r="IB2231" s="141"/>
      <c r="IC2231" s="141"/>
    </row>
    <row r="2232" s="138" customFormat="1" ht="15.75" customHeight="1" spans="3:237">
      <c r="C2232" s="103"/>
      <c r="D2232" s="103"/>
      <c r="F2232" s="142"/>
      <c r="HV2232" s="141"/>
      <c r="HW2232" s="141"/>
      <c r="HX2232" s="141"/>
      <c r="HY2232" s="141"/>
      <c r="HZ2232" s="141"/>
      <c r="IA2232" s="141"/>
      <c r="IB2232" s="141"/>
      <c r="IC2232" s="141"/>
    </row>
    <row r="2233" s="138" customFormat="1" ht="15.75" customHeight="1" spans="3:237">
      <c r="C2233" s="103"/>
      <c r="D2233" s="103"/>
      <c r="F2233" s="142"/>
      <c r="HV2233" s="141"/>
      <c r="HW2233" s="141"/>
      <c r="HX2233" s="141"/>
      <c r="HY2233" s="141"/>
      <c r="HZ2233" s="141"/>
      <c r="IA2233" s="141"/>
      <c r="IB2233" s="141"/>
      <c r="IC2233" s="141"/>
    </row>
    <row r="2234" s="138" customFormat="1" ht="15.75" customHeight="1" spans="3:237">
      <c r="C2234" s="103"/>
      <c r="D2234" s="103"/>
      <c r="F2234" s="142"/>
      <c r="HV2234" s="141"/>
      <c r="HW2234" s="141"/>
      <c r="HX2234" s="141"/>
      <c r="HY2234" s="141"/>
      <c r="HZ2234" s="141"/>
      <c r="IA2234" s="141"/>
      <c r="IB2234" s="141"/>
      <c r="IC2234" s="141"/>
    </row>
    <row r="2235" s="138" customFormat="1" ht="15.75" customHeight="1" spans="3:237">
      <c r="C2235" s="103"/>
      <c r="D2235" s="103"/>
      <c r="F2235" s="142"/>
      <c r="HV2235" s="141"/>
      <c r="HW2235" s="141"/>
      <c r="HX2235" s="141"/>
      <c r="HY2235" s="141"/>
      <c r="HZ2235" s="141"/>
      <c r="IA2235" s="141"/>
      <c r="IB2235" s="141"/>
      <c r="IC2235" s="141"/>
    </row>
    <row r="2236" s="138" customFormat="1" ht="15.75" customHeight="1" spans="3:237">
      <c r="C2236" s="103"/>
      <c r="D2236" s="103"/>
      <c r="F2236" s="142"/>
      <c r="HV2236" s="141"/>
      <c r="HW2236" s="141"/>
      <c r="HX2236" s="141"/>
      <c r="HY2236" s="141"/>
      <c r="HZ2236" s="141"/>
      <c r="IA2236" s="141"/>
      <c r="IB2236" s="141"/>
      <c r="IC2236" s="141"/>
    </row>
    <row r="2237" s="138" customFormat="1" ht="15.75" customHeight="1" spans="3:237">
      <c r="C2237" s="103"/>
      <c r="D2237" s="103"/>
      <c r="F2237" s="142"/>
      <c r="HV2237" s="141"/>
      <c r="HW2237" s="141"/>
      <c r="HX2237" s="141"/>
      <c r="HY2237" s="141"/>
      <c r="HZ2237" s="141"/>
      <c r="IA2237" s="141"/>
      <c r="IB2237" s="141"/>
      <c r="IC2237" s="141"/>
    </row>
    <row r="2238" s="138" customFormat="1" ht="15.75" customHeight="1" spans="3:237">
      <c r="C2238" s="103"/>
      <c r="D2238" s="103"/>
      <c r="F2238" s="142"/>
      <c r="HV2238" s="141"/>
      <c r="HW2238" s="141"/>
      <c r="HX2238" s="141"/>
      <c r="HY2238" s="141"/>
      <c r="HZ2238" s="141"/>
      <c r="IA2238" s="141"/>
      <c r="IB2238" s="141"/>
      <c r="IC2238" s="141"/>
    </row>
    <row r="2239" s="138" customFormat="1" ht="15.75" customHeight="1" spans="3:237">
      <c r="C2239" s="103"/>
      <c r="D2239" s="103"/>
      <c r="F2239" s="142"/>
      <c r="HV2239" s="141"/>
      <c r="HW2239" s="141"/>
      <c r="HX2239" s="141"/>
      <c r="HY2239" s="141"/>
      <c r="HZ2239" s="141"/>
      <c r="IA2239" s="141"/>
      <c r="IB2239" s="141"/>
      <c r="IC2239" s="141"/>
    </row>
    <row r="2240" s="138" customFormat="1" ht="15.75" customHeight="1" spans="3:237">
      <c r="C2240" s="103"/>
      <c r="D2240" s="103"/>
      <c r="F2240" s="142"/>
      <c r="HV2240" s="141"/>
      <c r="HW2240" s="141"/>
      <c r="HX2240" s="141"/>
      <c r="HY2240" s="141"/>
      <c r="HZ2240" s="141"/>
      <c r="IA2240" s="141"/>
      <c r="IB2240" s="141"/>
      <c r="IC2240" s="141"/>
    </row>
    <row r="2241" s="138" customFormat="1" ht="15.75" customHeight="1" spans="3:237">
      <c r="C2241" s="103"/>
      <c r="D2241" s="103"/>
      <c r="F2241" s="142"/>
      <c r="HV2241" s="141"/>
      <c r="HW2241" s="141"/>
      <c r="HX2241" s="141"/>
      <c r="HY2241" s="141"/>
      <c r="HZ2241" s="141"/>
      <c r="IA2241" s="141"/>
      <c r="IB2241" s="141"/>
      <c r="IC2241" s="141"/>
    </row>
    <row r="2242" s="138" customFormat="1" ht="15.75" customHeight="1" spans="3:237">
      <c r="C2242" s="103"/>
      <c r="D2242" s="103"/>
      <c r="F2242" s="142"/>
      <c r="HV2242" s="141"/>
      <c r="HW2242" s="141"/>
      <c r="HX2242" s="141"/>
      <c r="HY2242" s="141"/>
      <c r="HZ2242" s="141"/>
      <c r="IA2242" s="141"/>
      <c r="IB2242" s="141"/>
      <c r="IC2242" s="141"/>
    </row>
    <row r="2243" s="138" customFormat="1" ht="15.75" customHeight="1" spans="3:237">
      <c r="C2243" s="103"/>
      <c r="D2243" s="103"/>
      <c r="F2243" s="142"/>
      <c r="HV2243" s="141"/>
      <c r="HW2243" s="141"/>
      <c r="HX2243" s="141"/>
      <c r="HY2243" s="141"/>
      <c r="HZ2243" s="141"/>
      <c r="IA2243" s="141"/>
      <c r="IB2243" s="141"/>
      <c r="IC2243" s="141"/>
    </row>
    <row r="2244" s="138" customFormat="1" ht="15.75" customHeight="1" spans="3:237">
      <c r="C2244" s="103"/>
      <c r="D2244" s="103"/>
      <c r="F2244" s="142"/>
      <c r="HV2244" s="141"/>
      <c r="HW2244" s="141"/>
      <c r="HX2244" s="141"/>
      <c r="HY2244" s="141"/>
      <c r="HZ2244" s="141"/>
      <c r="IA2244" s="141"/>
      <c r="IB2244" s="141"/>
      <c r="IC2244" s="141"/>
    </row>
    <row r="2245" s="138" customFormat="1" ht="15.75" customHeight="1" spans="3:237">
      <c r="C2245" s="103"/>
      <c r="D2245" s="103"/>
      <c r="F2245" s="142"/>
      <c r="HV2245" s="141"/>
      <c r="HW2245" s="141"/>
      <c r="HX2245" s="141"/>
      <c r="HY2245" s="141"/>
      <c r="HZ2245" s="141"/>
      <c r="IA2245" s="141"/>
      <c r="IB2245" s="141"/>
      <c r="IC2245" s="141"/>
    </row>
    <row r="2246" s="138" customFormat="1" ht="15.75" customHeight="1" spans="3:237">
      <c r="C2246" s="103"/>
      <c r="D2246" s="103"/>
      <c r="F2246" s="142"/>
      <c r="HV2246" s="141"/>
      <c r="HW2246" s="141"/>
      <c r="HX2246" s="141"/>
      <c r="HY2246" s="141"/>
      <c r="HZ2246" s="141"/>
      <c r="IA2246" s="141"/>
      <c r="IB2246" s="141"/>
      <c r="IC2246" s="141"/>
    </row>
    <row r="2247" s="138" customFormat="1" ht="15.75" customHeight="1" spans="3:237">
      <c r="C2247" s="103"/>
      <c r="D2247" s="103"/>
      <c r="F2247" s="142"/>
      <c r="HV2247" s="141"/>
      <c r="HW2247" s="141"/>
      <c r="HX2247" s="141"/>
      <c r="HY2247" s="141"/>
      <c r="HZ2247" s="141"/>
      <c r="IA2247" s="141"/>
      <c r="IB2247" s="141"/>
      <c r="IC2247" s="141"/>
    </row>
    <row r="2248" s="138" customFormat="1" ht="15.75" customHeight="1" spans="3:237">
      <c r="C2248" s="103"/>
      <c r="D2248" s="103"/>
      <c r="F2248" s="142"/>
      <c r="HV2248" s="141"/>
      <c r="HW2248" s="141"/>
      <c r="HX2248" s="141"/>
      <c r="HY2248" s="141"/>
      <c r="HZ2248" s="141"/>
      <c r="IA2248" s="141"/>
      <c r="IB2248" s="141"/>
      <c r="IC2248" s="141"/>
    </row>
    <row r="2249" s="138" customFormat="1" ht="15.75" customHeight="1" spans="3:237">
      <c r="C2249" s="103"/>
      <c r="D2249" s="103"/>
      <c r="F2249" s="142"/>
      <c r="HV2249" s="141"/>
      <c r="HW2249" s="141"/>
      <c r="HX2249" s="141"/>
      <c r="HY2249" s="141"/>
      <c r="HZ2249" s="141"/>
      <c r="IA2249" s="141"/>
      <c r="IB2249" s="141"/>
      <c r="IC2249" s="141"/>
    </row>
    <row r="2250" s="138" customFormat="1" ht="15.75" customHeight="1" spans="3:237">
      <c r="C2250" s="103"/>
      <c r="D2250" s="103"/>
      <c r="F2250" s="142"/>
      <c r="HV2250" s="141"/>
      <c r="HW2250" s="141"/>
      <c r="HX2250" s="141"/>
      <c r="HY2250" s="141"/>
      <c r="HZ2250" s="141"/>
      <c r="IA2250" s="141"/>
      <c r="IB2250" s="141"/>
      <c r="IC2250" s="141"/>
    </row>
    <row r="2251" s="138" customFormat="1" ht="15.75" customHeight="1" spans="3:237">
      <c r="C2251" s="103"/>
      <c r="D2251" s="103"/>
      <c r="F2251" s="142"/>
      <c r="HV2251" s="141"/>
      <c r="HW2251" s="141"/>
      <c r="HX2251" s="141"/>
      <c r="HY2251" s="141"/>
      <c r="HZ2251" s="141"/>
      <c r="IA2251" s="141"/>
      <c r="IB2251" s="141"/>
      <c r="IC2251" s="141"/>
    </row>
    <row r="2252" s="138" customFormat="1" ht="15.75" customHeight="1" spans="3:237">
      <c r="C2252" s="103"/>
      <c r="D2252" s="103"/>
      <c r="F2252" s="142"/>
      <c r="HV2252" s="141"/>
      <c r="HW2252" s="141"/>
      <c r="HX2252" s="141"/>
      <c r="HY2252" s="141"/>
      <c r="HZ2252" s="141"/>
      <c r="IA2252" s="141"/>
      <c r="IB2252" s="141"/>
      <c r="IC2252" s="141"/>
    </row>
    <row r="2253" s="138" customFormat="1" ht="15.75" customHeight="1" spans="3:237">
      <c r="C2253" s="103"/>
      <c r="D2253" s="103"/>
      <c r="F2253" s="142"/>
      <c r="HV2253" s="141"/>
      <c r="HW2253" s="141"/>
      <c r="HX2253" s="141"/>
      <c r="HY2253" s="141"/>
      <c r="HZ2253" s="141"/>
      <c r="IA2253" s="141"/>
      <c r="IB2253" s="141"/>
      <c r="IC2253" s="141"/>
    </row>
    <row r="2254" s="138" customFormat="1" ht="15.75" customHeight="1" spans="3:237">
      <c r="C2254" s="103"/>
      <c r="D2254" s="103"/>
      <c r="F2254" s="142"/>
      <c r="HV2254" s="141"/>
      <c r="HW2254" s="141"/>
      <c r="HX2254" s="141"/>
      <c r="HY2254" s="141"/>
      <c r="HZ2254" s="141"/>
      <c r="IA2254" s="141"/>
      <c r="IB2254" s="141"/>
      <c r="IC2254" s="141"/>
    </row>
    <row r="2255" s="138" customFormat="1" ht="15.75" customHeight="1" spans="3:237">
      <c r="C2255" s="103"/>
      <c r="D2255" s="103"/>
      <c r="F2255" s="142"/>
      <c r="HV2255" s="141"/>
      <c r="HW2255" s="141"/>
      <c r="HX2255" s="141"/>
      <c r="HY2255" s="141"/>
      <c r="HZ2255" s="141"/>
      <c r="IA2255" s="141"/>
      <c r="IB2255" s="141"/>
      <c r="IC2255" s="141"/>
    </row>
    <row r="2256" s="138" customFormat="1" ht="15.75" customHeight="1" spans="3:237">
      <c r="C2256" s="103"/>
      <c r="D2256" s="103"/>
      <c r="F2256" s="142"/>
      <c r="HV2256" s="141"/>
      <c r="HW2256" s="141"/>
      <c r="HX2256" s="141"/>
      <c r="HY2256" s="141"/>
      <c r="HZ2256" s="141"/>
      <c r="IA2256" s="141"/>
      <c r="IB2256" s="141"/>
      <c r="IC2256" s="141"/>
    </row>
    <row r="2257" s="138" customFormat="1" ht="15.75" customHeight="1" spans="3:237">
      <c r="C2257" s="103"/>
      <c r="D2257" s="103"/>
      <c r="F2257" s="142"/>
      <c r="HV2257" s="141"/>
      <c r="HW2257" s="141"/>
      <c r="HX2257" s="141"/>
      <c r="HY2257" s="141"/>
      <c r="HZ2257" s="141"/>
      <c r="IA2257" s="141"/>
      <c r="IB2257" s="141"/>
      <c r="IC2257" s="141"/>
    </row>
    <row r="2258" s="138" customFormat="1" ht="15.75" customHeight="1" spans="3:237">
      <c r="C2258" s="103"/>
      <c r="D2258" s="103"/>
      <c r="F2258" s="142"/>
      <c r="HV2258" s="141"/>
      <c r="HW2258" s="141"/>
      <c r="HX2258" s="141"/>
      <c r="HY2258" s="141"/>
      <c r="HZ2258" s="141"/>
      <c r="IA2258" s="141"/>
      <c r="IB2258" s="141"/>
      <c r="IC2258" s="141"/>
    </row>
    <row r="2259" s="138" customFormat="1" ht="15.75" customHeight="1" spans="3:237">
      <c r="C2259" s="103"/>
      <c r="D2259" s="103"/>
      <c r="F2259" s="142"/>
      <c r="HV2259" s="141"/>
      <c r="HW2259" s="141"/>
      <c r="HX2259" s="141"/>
      <c r="HY2259" s="141"/>
      <c r="HZ2259" s="141"/>
      <c r="IA2259" s="141"/>
      <c r="IB2259" s="141"/>
      <c r="IC2259" s="141"/>
    </row>
    <row r="2260" s="138" customFormat="1" ht="15.75" customHeight="1" spans="3:237">
      <c r="C2260" s="103"/>
      <c r="D2260" s="103"/>
      <c r="F2260" s="142"/>
      <c r="HV2260" s="141"/>
      <c r="HW2260" s="141"/>
      <c r="HX2260" s="141"/>
      <c r="HY2260" s="141"/>
      <c r="HZ2260" s="141"/>
      <c r="IA2260" s="141"/>
      <c r="IB2260" s="141"/>
      <c r="IC2260" s="141"/>
    </row>
    <row r="2261" s="138" customFormat="1" ht="15.75" customHeight="1" spans="3:237">
      <c r="C2261" s="103"/>
      <c r="D2261" s="103"/>
      <c r="F2261" s="142"/>
      <c r="HV2261" s="141"/>
      <c r="HW2261" s="141"/>
      <c r="HX2261" s="141"/>
      <c r="HY2261" s="141"/>
      <c r="HZ2261" s="141"/>
      <c r="IA2261" s="141"/>
      <c r="IB2261" s="141"/>
      <c r="IC2261" s="141"/>
    </row>
    <row r="2262" s="138" customFormat="1" ht="15.75" customHeight="1" spans="3:237">
      <c r="C2262" s="103"/>
      <c r="D2262" s="103"/>
      <c r="F2262" s="142"/>
      <c r="HV2262" s="141"/>
      <c r="HW2262" s="141"/>
      <c r="HX2262" s="141"/>
      <c r="HY2262" s="141"/>
      <c r="HZ2262" s="141"/>
      <c r="IA2262" s="141"/>
      <c r="IB2262" s="141"/>
      <c r="IC2262" s="141"/>
    </row>
    <row r="2263" s="138" customFormat="1" ht="15.75" customHeight="1" spans="3:237">
      <c r="C2263" s="103"/>
      <c r="D2263" s="103"/>
      <c r="F2263" s="142"/>
      <c r="HV2263" s="141"/>
      <c r="HW2263" s="141"/>
      <c r="HX2263" s="141"/>
      <c r="HY2263" s="141"/>
      <c r="HZ2263" s="141"/>
      <c r="IA2263" s="141"/>
      <c r="IB2263" s="141"/>
      <c r="IC2263" s="141"/>
    </row>
    <row r="2264" s="138" customFormat="1" ht="15.75" customHeight="1" spans="3:237">
      <c r="C2264" s="103"/>
      <c r="D2264" s="103"/>
      <c r="F2264" s="142"/>
      <c r="HV2264" s="141"/>
      <c r="HW2264" s="141"/>
      <c r="HX2264" s="141"/>
      <c r="HY2264" s="141"/>
      <c r="HZ2264" s="141"/>
      <c r="IA2264" s="141"/>
      <c r="IB2264" s="141"/>
      <c r="IC2264" s="141"/>
    </row>
    <row r="2265" s="138" customFormat="1" ht="15.75" customHeight="1" spans="3:237">
      <c r="C2265" s="103"/>
      <c r="D2265" s="103"/>
      <c r="F2265" s="142"/>
      <c r="HV2265" s="141"/>
      <c r="HW2265" s="141"/>
      <c r="HX2265" s="141"/>
      <c r="HY2265" s="141"/>
      <c r="HZ2265" s="141"/>
      <c r="IA2265" s="141"/>
      <c r="IB2265" s="141"/>
      <c r="IC2265" s="141"/>
    </row>
    <row r="2266" s="138" customFormat="1" ht="15.75" customHeight="1" spans="3:237">
      <c r="C2266" s="103"/>
      <c r="D2266" s="103"/>
      <c r="F2266" s="142"/>
      <c r="HV2266" s="141"/>
      <c r="HW2266" s="141"/>
      <c r="HX2266" s="141"/>
      <c r="HY2266" s="141"/>
      <c r="HZ2266" s="141"/>
      <c r="IA2266" s="141"/>
      <c r="IB2266" s="141"/>
      <c r="IC2266" s="141"/>
    </row>
    <row r="2267" s="138" customFormat="1" ht="15.75" customHeight="1" spans="3:237">
      <c r="C2267" s="103"/>
      <c r="D2267" s="103"/>
      <c r="F2267" s="142"/>
      <c r="HV2267" s="141"/>
      <c r="HW2267" s="141"/>
      <c r="HX2267" s="141"/>
      <c r="HY2267" s="141"/>
      <c r="HZ2267" s="141"/>
      <c r="IA2267" s="141"/>
      <c r="IB2267" s="141"/>
      <c r="IC2267" s="141"/>
    </row>
    <row r="2268" s="138" customFormat="1" ht="15.75" customHeight="1" spans="3:237">
      <c r="C2268" s="103"/>
      <c r="D2268" s="103"/>
      <c r="F2268" s="142"/>
      <c r="HV2268" s="141"/>
      <c r="HW2268" s="141"/>
      <c r="HX2268" s="141"/>
      <c r="HY2268" s="141"/>
      <c r="HZ2268" s="141"/>
      <c r="IA2268" s="141"/>
      <c r="IB2268" s="141"/>
      <c r="IC2268" s="141"/>
    </row>
    <row r="2269" s="138" customFormat="1" ht="15.75" customHeight="1" spans="3:237">
      <c r="C2269" s="103"/>
      <c r="D2269" s="103"/>
      <c r="F2269" s="142"/>
      <c r="HV2269" s="141"/>
      <c r="HW2269" s="141"/>
      <c r="HX2269" s="141"/>
      <c r="HY2269" s="141"/>
      <c r="HZ2269" s="141"/>
      <c r="IA2269" s="141"/>
      <c r="IB2269" s="141"/>
      <c r="IC2269" s="141"/>
    </row>
    <row r="2270" s="138" customFormat="1" ht="15.75" customHeight="1" spans="3:237">
      <c r="C2270" s="103"/>
      <c r="D2270" s="103"/>
      <c r="F2270" s="142"/>
      <c r="HV2270" s="141"/>
      <c r="HW2270" s="141"/>
      <c r="HX2270" s="141"/>
      <c r="HY2270" s="141"/>
      <c r="HZ2270" s="141"/>
      <c r="IA2270" s="141"/>
      <c r="IB2270" s="141"/>
      <c r="IC2270" s="141"/>
    </row>
    <row r="2271" s="138" customFormat="1" ht="15.75" customHeight="1" spans="3:237">
      <c r="C2271" s="103"/>
      <c r="D2271" s="103"/>
      <c r="F2271" s="142"/>
      <c r="HV2271" s="141"/>
      <c r="HW2271" s="141"/>
      <c r="HX2271" s="141"/>
      <c r="HY2271" s="141"/>
      <c r="HZ2271" s="141"/>
      <c r="IA2271" s="141"/>
      <c r="IB2271" s="141"/>
      <c r="IC2271" s="141"/>
    </row>
    <row r="2272" s="138" customFormat="1" ht="15.75" customHeight="1" spans="3:237">
      <c r="C2272" s="103"/>
      <c r="D2272" s="103"/>
      <c r="F2272" s="142"/>
      <c r="HV2272" s="141"/>
      <c r="HW2272" s="141"/>
      <c r="HX2272" s="141"/>
      <c r="HY2272" s="141"/>
      <c r="HZ2272" s="141"/>
      <c r="IA2272" s="141"/>
      <c r="IB2272" s="141"/>
      <c r="IC2272" s="141"/>
    </row>
    <row r="2273" s="138" customFormat="1" ht="15.75" customHeight="1" spans="3:237">
      <c r="C2273" s="103"/>
      <c r="D2273" s="103"/>
      <c r="F2273" s="142"/>
      <c r="HV2273" s="141"/>
      <c r="HW2273" s="141"/>
      <c r="HX2273" s="141"/>
      <c r="HY2273" s="141"/>
      <c r="HZ2273" s="141"/>
      <c r="IA2273" s="141"/>
      <c r="IB2273" s="141"/>
      <c r="IC2273" s="141"/>
    </row>
    <row r="2274" s="138" customFormat="1" ht="15.75" customHeight="1" spans="3:237">
      <c r="C2274" s="103"/>
      <c r="D2274" s="103"/>
      <c r="F2274" s="142"/>
      <c r="HV2274" s="141"/>
      <c r="HW2274" s="141"/>
      <c r="HX2274" s="141"/>
      <c r="HY2274" s="141"/>
      <c r="HZ2274" s="141"/>
      <c r="IA2274" s="141"/>
      <c r="IB2274" s="141"/>
      <c r="IC2274" s="141"/>
    </row>
    <row r="2275" s="138" customFormat="1" ht="15.75" customHeight="1" spans="3:237">
      <c r="C2275" s="103"/>
      <c r="D2275" s="103"/>
      <c r="F2275" s="142"/>
      <c r="HV2275" s="141"/>
      <c r="HW2275" s="141"/>
      <c r="HX2275" s="141"/>
      <c r="HY2275" s="141"/>
      <c r="HZ2275" s="141"/>
      <c r="IA2275" s="141"/>
      <c r="IB2275" s="141"/>
      <c r="IC2275" s="141"/>
    </row>
    <row r="2276" s="138" customFormat="1" ht="15.75" customHeight="1" spans="3:237">
      <c r="C2276" s="103"/>
      <c r="D2276" s="103"/>
      <c r="F2276" s="142"/>
      <c r="HV2276" s="141"/>
      <c r="HW2276" s="141"/>
      <c r="HX2276" s="141"/>
      <c r="HY2276" s="141"/>
      <c r="HZ2276" s="141"/>
      <c r="IA2276" s="141"/>
      <c r="IB2276" s="141"/>
      <c r="IC2276" s="141"/>
    </row>
    <row r="2277" s="138" customFormat="1" ht="15.75" customHeight="1" spans="3:237">
      <c r="C2277" s="103"/>
      <c r="D2277" s="103"/>
      <c r="F2277" s="142"/>
      <c r="HV2277" s="141"/>
      <c r="HW2277" s="141"/>
      <c r="HX2277" s="141"/>
      <c r="HY2277" s="141"/>
      <c r="HZ2277" s="141"/>
      <c r="IA2277" s="141"/>
      <c r="IB2277" s="141"/>
      <c r="IC2277" s="141"/>
    </row>
    <row r="2278" s="138" customFormat="1" ht="15.75" customHeight="1" spans="3:237">
      <c r="C2278" s="103"/>
      <c r="D2278" s="103"/>
      <c r="F2278" s="142"/>
      <c r="HV2278" s="141"/>
      <c r="HW2278" s="141"/>
      <c r="HX2278" s="141"/>
      <c r="HY2278" s="141"/>
      <c r="HZ2278" s="141"/>
      <c r="IA2278" s="141"/>
      <c r="IB2278" s="141"/>
      <c r="IC2278" s="141"/>
    </row>
    <row r="2279" s="138" customFormat="1" ht="15.75" customHeight="1" spans="3:237">
      <c r="C2279" s="103"/>
      <c r="D2279" s="103"/>
      <c r="F2279" s="142"/>
      <c r="HV2279" s="141"/>
      <c r="HW2279" s="141"/>
      <c r="HX2279" s="141"/>
      <c r="HY2279" s="141"/>
      <c r="HZ2279" s="141"/>
      <c r="IA2279" s="141"/>
      <c r="IB2279" s="141"/>
      <c r="IC2279" s="141"/>
    </row>
    <row r="2280" s="138" customFormat="1" ht="15.75" customHeight="1" spans="3:237">
      <c r="C2280" s="103"/>
      <c r="D2280" s="103"/>
      <c r="F2280" s="142"/>
      <c r="HV2280" s="141"/>
      <c r="HW2280" s="141"/>
      <c r="HX2280" s="141"/>
      <c r="HY2280" s="141"/>
      <c r="HZ2280" s="141"/>
      <c r="IA2280" s="141"/>
      <c r="IB2280" s="141"/>
      <c r="IC2280" s="141"/>
    </row>
    <row r="2281" s="138" customFormat="1" ht="15.75" customHeight="1" spans="3:237">
      <c r="C2281" s="103"/>
      <c r="D2281" s="103"/>
      <c r="F2281" s="142"/>
      <c r="HV2281" s="141"/>
      <c r="HW2281" s="141"/>
      <c r="HX2281" s="141"/>
      <c r="HY2281" s="141"/>
      <c r="HZ2281" s="141"/>
      <c r="IA2281" s="141"/>
      <c r="IB2281" s="141"/>
      <c r="IC2281" s="141"/>
    </row>
    <row r="2282" s="138" customFormat="1" ht="15.75" customHeight="1" spans="3:237">
      <c r="C2282" s="103"/>
      <c r="D2282" s="103"/>
      <c r="F2282" s="142"/>
      <c r="HV2282" s="141"/>
      <c r="HW2282" s="141"/>
      <c r="HX2282" s="141"/>
      <c r="HY2282" s="141"/>
      <c r="HZ2282" s="141"/>
      <c r="IA2282" s="141"/>
      <c r="IB2282" s="141"/>
      <c r="IC2282" s="141"/>
    </row>
    <row r="2283" s="138" customFormat="1" ht="15.75" customHeight="1" spans="3:237">
      <c r="C2283" s="103"/>
      <c r="D2283" s="103"/>
      <c r="F2283" s="142"/>
      <c r="HV2283" s="141"/>
      <c r="HW2283" s="141"/>
      <c r="HX2283" s="141"/>
      <c r="HY2283" s="141"/>
      <c r="HZ2283" s="141"/>
      <c r="IA2283" s="141"/>
      <c r="IB2283" s="141"/>
      <c r="IC2283" s="141"/>
    </row>
    <row r="2284" s="138" customFormat="1" ht="15.75" customHeight="1" spans="3:237">
      <c r="C2284" s="103"/>
      <c r="D2284" s="103"/>
      <c r="F2284" s="142"/>
      <c r="HV2284" s="141"/>
      <c r="HW2284" s="141"/>
      <c r="HX2284" s="141"/>
      <c r="HY2284" s="141"/>
      <c r="HZ2284" s="141"/>
      <c r="IA2284" s="141"/>
      <c r="IB2284" s="141"/>
      <c r="IC2284" s="141"/>
    </row>
    <row r="2285" s="138" customFormat="1" ht="15.75" customHeight="1" spans="3:237">
      <c r="C2285" s="103"/>
      <c r="D2285" s="103"/>
      <c r="F2285" s="142"/>
      <c r="HV2285" s="141"/>
      <c r="HW2285" s="141"/>
      <c r="HX2285" s="141"/>
      <c r="HY2285" s="141"/>
      <c r="HZ2285" s="141"/>
      <c r="IA2285" s="141"/>
      <c r="IB2285" s="141"/>
      <c r="IC2285" s="141"/>
    </row>
    <row r="2286" s="138" customFormat="1" ht="15.75" customHeight="1" spans="3:237">
      <c r="C2286" s="103"/>
      <c r="D2286" s="103"/>
      <c r="F2286" s="142"/>
      <c r="HV2286" s="141"/>
      <c r="HW2286" s="141"/>
      <c r="HX2286" s="141"/>
      <c r="HY2286" s="141"/>
      <c r="HZ2286" s="141"/>
      <c r="IA2286" s="141"/>
      <c r="IB2286" s="141"/>
      <c r="IC2286" s="141"/>
    </row>
    <row r="2287" s="138" customFormat="1" ht="15.75" customHeight="1" spans="3:237">
      <c r="C2287" s="103"/>
      <c r="D2287" s="103"/>
      <c r="F2287" s="142"/>
      <c r="HV2287" s="141"/>
      <c r="HW2287" s="141"/>
      <c r="HX2287" s="141"/>
      <c r="HY2287" s="141"/>
      <c r="HZ2287" s="141"/>
      <c r="IA2287" s="141"/>
      <c r="IB2287" s="141"/>
      <c r="IC2287" s="141"/>
    </row>
    <row r="2288" s="138" customFormat="1" ht="15.75" customHeight="1" spans="3:237">
      <c r="C2288" s="103"/>
      <c r="D2288" s="103"/>
      <c r="F2288" s="142"/>
      <c r="HV2288" s="141"/>
      <c r="HW2288" s="141"/>
      <c r="HX2288" s="141"/>
      <c r="HY2288" s="141"/>
      <c r="HZ2288" s="141"/>
      <c r="IA2288" s="141"/>
      <c r="IB2288" s="141"/>
      <c r="IC2288" s="141"/>
    </row>
    <row r="2289" s="138" customFormat="1" ht="15.75" customHeight="1" spans="3:237">
      <c r="C2289" s="103"/>
      <c r="D2289" s="103"/>
      <c r="F2289" s="142"/>
      <c r="HV2289" s="141"/>
      <c r="HW2289" s="141"/>
      <c r="HX2289" s="141"/>
      <c r="HY2289" s="141"/>
      <c r="HZ2289" s="141"/>
      <c r="IA2289" s="141"/>
      <c r="IB2289" s="141"/>
      <c r="IC2289" s="141"/>
    </row>
    <row r="2290" s="138" customFormat="1" ht="15.75" customHeight="1" spans="3:237">
      <c r="C2290" s="103"/>
      <c r="D2290" s="103"/>
      <c r="F2290" s="142"/>
      <c r="HV2290" s="141"/>
      <c r="HW2290" s="141"/>
      <c r="HX2290" s="141"/>
      <c r="HY2290" s="141"/>
      <c r="HZ2290" s="141"/>
      <c r="IA2290" s="141"/>
      <c r="IB2290" s="141"/>
      <c r="IC2290" s="141"/>
    </row>
    <row r="2291" s="138" customFormat="1" ht="15.75" customHeight="1" spans="3:237">
      <c r="C2291" s="103"/>
      <c r="D2291" s="103"/>
      <c r="F2291" s="142"/>
      <c r="HV2291" s="141"/>
      <c r="HW2291" s="141"/>
      <c r="HX2291" s="141"/>
      <c r="HY2291" s="141"/>
      <c r="HZ2291" s="141"/>
      <c r="IA2291" s="141"/>
      <c r="IB2291" s="141"/>
      <c r="IC2291" s="141"/>
    </row>
    <row r="2292" s="138" customFormat="1" ht="15.75" customHeight="1" spans="3:237">
      <c r="C2292" s="103"/>
      <c r="D2292" s="103"/>
      <c r="F2292" s="142"/>
      <c r="HV2292" s="141"/>
      <c r="HW2292" s="141"/>
      <c r="HX2292" s="141"/>
      <c r="HY2292" s="141"/>
      <c r="HZ2292" s="141"/>
      <c r="IA2292" s="141"/>
      <c r="IB2292" s="141"/>
      <c r="IC2292" s="141"/>
    </row>
    <row r="2293" s="138" customFormat="1" ht="15.75" customHeight="1" spans="3:237">
      <c r="C2293" s="103"/>
      <c r="D2293" s="103"/>
      <c r="F2293" s="142"/>
      <c r="HV2293" s="141"/>
      <c r="HW2293" s="141"/>
      <c r="HX2293" s="141"/>
      <c r="HY2293" s="141"/>
      <c r="HZ2293" s="141"/>
      <c r="IA2293" s="141"/>
      <c r="IB2293" s="141"/>
      <c r="IC2293" s="141"/>
    </row>
    <row r="2294" s="138" customFormat="1" ht="15.75" customHeight="1" spans="3:237">
      <c r="C2294" s="103"/>
      <c r="D2294" s="103"/>
      <c r="F2294" s="142"/>
      <c r="HV2294" s="141"/>
      <c r="HW2294" s="141"/>
      <c r="HX2294" s="141"/>
      <c r="HY2294" s="141"/>
      <c r="HZ2294" s="141"/>
      <c r="IA2294" s="141"/>
      <c r="IB2294" s="141"/>
      <c r="IC2294" s="141"/>
    </row>
    <row r="2295" s="138" customFormat="1" ht="15.75" customHeight="1" spans="3:237">
      <c r="C2295" s="103"/>
      <c r="D2295" s="103"/>
      <c r="F2295" s="142"/>
      <c r="HV2295" s="141"/>
      <c r="HW2295" s="141"/>
      <c r="HX2295" s="141"/>
      <c r="HY2295" s="141"/>
      <c r="HZ2295" s="141"/>
      <c r="IA2295" s="141"/>
      <c r="IB2295" s="141"/>
      <c r="IC2295" s="141"/>
    </row>
    <row r="2296" s="138" customFormat="1" ht="15.75" customHeight="1" spans="3:237">
      <c r="C2296" s="103"/>
      <c r="D2296" s="103"/>
      <c r="F2296" s="142"/>
      <c r="HV2296" s="141"/>
      <c r="HW2296" s="141"/>
      <c r="HX2296" s="141"/>
      <c r="HY2296" s="141"/>
      <c r="HZ2296" s="141"/>
      <c r="IA2296" s="141"/>
      <c r="IB2296" s="141"/>
      <c r="IC2296" s="141"/>
    </row>
    <row r="2297" s="138" customFormat="1" ht="15.75" customHeight="1" spans="3:237">
      <c r="C2297" s="103"/>
      <c r="D2297" s="103"/>
      <c r="F2297" s="142"/>
      <c r="HV2297" s="141"/>
      <c r="HW2297" s="141"/>
      <c r="HX2297" s="141"/>
      <c r="HY2297" s="141"/>
      <c r="HZ2297" s="141"/>
      <c r="IA2297" s="141"/>
      <c r="IB2297" s="141"/>
      <c r="IC2297" s="141"/>
    </row>
    <row r="2298" s="138" customFormat="1" ht="15.75" customHeight="1" spans="3:237">
      <c r="C2298" s="103"/>
      <c r="D2298" s="103"/>
      <c r="F2298" s="142"/>
      <c r="HV2298" s="141"/>
      <c r="HW2298" s="141"/>
      <c r="HX2298" s="141"/>
      <c r="HY2298" s="141"/>
      <c r="HZ2298" s="141"/>
      <c r="IA2298" s="141"/>
      <c r="IB2298" s="141"/>
      <c r="IC2298" s="141"/>
    </row>
    <row r="2299" s="138" customFormat="1" ht="15.75" customHeight="1" spans="3:237">
      <c r="C2299" s="103"/>
      <c r="D2299" s="103"/>
      <c r="F2299" s="142"/>
      <c r="HV2299" s="141"/>
      <c r="HW2299" s="141"/>
      <c r="HX2299" s="141"/>
      <c r="HY2299" s="141"/>
      <c r="HZ2299" s="141"/>
      <c r="IA2299" s="141"/>
      <c r="IB2299" s="141"/>
      <c r="IC2299" s="141"/>
    </row>
    <row r="2300" s="138" customFormat="1" ht="15.75" customHeight="1" spans="3:237">
      <c r="C2300" s="103"/>
      <c r="D2300" s="103"/>
      <c r="F2300" s="142"/>
      <c r="HV2300" s="141"/>
      <c r="HW2300" s="141"/>
      <c r="HX2300" s="141"/>
      <c r="HY2300" s="141"/>
      <c r="HZ2300" s="141"/>
      <c r="IA2300" s="141"/>
      <c r="IB2300" s="141"/>
      <c r="IC2300" s="141"/>
    </row>
    <row r="2301" s="138" customFormat="1" ht="15.75" customHeight="1" spans="3:237">
      <c r="C2301" s="103"/>
      <c r="D2301" s="103"/>
      <c r="F2301" s="142"/>
      <c r="HV2301" s="141"/>
      <c r="HW2301" s="141"/>
      <c r="HX2301" s="141"/>
      <c r="HY2301" s="141"/>
      <c r="HZ2301" s="141"/>
      <c r="IA2301" s="141"/>
      <c r="IB2301" s="141"/>
      <c r="IC2301" s="141"/>
    </row>
    <row r="2302" s="138" customFormat="1" ht="15.75" customHeight="1" spans="3:237">
      <c r="C2302" s="103"/>
      <c r="D2302" s="103"/>
      <c r="F2302" s="142"/>
      <c r="HV2302" s="141"/>
      <c r="HW2302" s="141"/>
      <c r="HX2302" s="141"/>
      <c r="HY2302" s="141"/>
      <c r="HZ2302" s="141"/>
      <c r="IA2302" s="141"/>
      <c r="IB2302" s="141"/>
      <c r="IC2302" s="141"/>
    </row>
    <row r="2303" s="138" customFormat="1" ht="15.75" customHeight="1" spans="3:237">
      <c r="C2303" s="103"/>
      <c r="D2303" s="103"/>
      <c r="F2303" s="142"/>
      <c r="HV2303" s="141"/>
      <c r="HW2303" s="141"/>
      <c r="HX2303" s="141"/>
      <c r="HY2303" s="141"/>
      <c r="HZ2303" s="141"/>
      <c r="IA2303" s="141"/>
      <c r="IB2303" s="141"/>
      <c r="IC2303" s="141"/>
    </row>
    <row r="2304" s="138" customFormat="1" ht="15.75" customHeight="1" spans="3:237">
      <c r="C2304" s="103"/>
      <c r="D2304" s="103"/>
      <c r="F2304" s="142"/>
      <c r="HV2304" s="141"/>
      <c r="HW2304" s="141"/>
      <c r="HX2304" s="141"/>
      <c r="HY2304" s="141"/>
      <c r="HZ2304" s="141"/>
      <c r="IA2304" s="141"/>
      <c r="IB2304" s="141"/>
      <c r="IC2304" s="141"/>
    </row>
    <row r="2305" s="138" customFormat="1" ht="15.75" customHeight="1" spans="3:237">
      <c r="C2305" s="103"/>
      <c r="D2305" s="103"/>
      <c r="F2305" s="142"/>
      <c r="HV2305" s="141"/>
      <c r="HW2305" s="141"/>
      <c r="HX2305" s="141"/>
      <c r="HY2305" s="141"/>
      <c r="HZ2305" s="141"/>
      <c r="IA2305" s="141"/>
      <c r="IB2305" s="141"/>
      <c r="IC2305" s="141"/>
    </row>
    <row r="2306" s="138" customFormat="1" ht="15.75" customHeight="1" spans="3:237">
      <c r="C2306" s="103"/>
      <c r="D2306" s="103"/>
      <c r="F2306" s="142"/>
      <c r="HV2306" s="141"/>
      <c r="HW2306" s="141"/>
      <c r="HX2306" s="141"/>
      <c r="HY2306" s="141"/>
      <c r="HZ2306" s="141"/>
      <c r="IA2306" s="141"/>
      <c r="IB2306" s="141"/>
      <c r="IC2306" s="141"/>
    </row>
    <row r="2307" s="138" customFormat="1" ht="15.75" customHeight="1" spans="3:237">
      <c r="C2307" s="103"/>
      <c r="D2307" s="103"/>
      <c r="F2307" s="142"/>
      <c r="HV2307" s="141"/>
      <c r="HW2307" s="141"/>
      <c r="HX2307" s="141"/>
      <c r="HY2307" s="141"/>
      <c r="HZ2307" s="141"/>
      <c r="IA2307" s="141"/>
      <c r="IB2307" s="141"/>
      <c r="IC2307" s="141"/>
    </row>
    <row r="2308" s="138" customFormat="1" ht="15.75" customHeight="1" spans="3:237">
      <c r="C2308" s="103"/>
      <c r="D2308" s="103"/>
      <c r="F2308" s="142"/>
      <c r="HV2308" s="141"/>
      <c r="HW2308" s="141"/>
      <c r="HX2308" s="141"/>
      <c r="HY2308" s="141"/>
      <c r="HZ2308" s="141"/>
      <c r="IA2308" s="141"/>
      <c r="IB2308" s="141"/>
      <c r="IC2308" s="141"/>
    </row>
    <row r="2309" s="138" customFormat="1" ht="15.75" customHeight="1" spans="3:237">
      <c r="C2309" s="103"/>
      <c r="D2309" s="103"/>
      <c r="F2309" s="142"/>
      <c r="HV2309" s="141"/>
      <c r="HW2309" s="141"/>
      <c r="HX2309" s="141"/>
      <c r="HY2309" s="141"/>
      <c r="HZ2309" s="141"/>
      <c r="IA2309" s="141"/>
      <c r="IB2309" s="141"/>
      <c r="IC2309" s="141"/>
    </row>
    <row r="2310" s="138" customFormat="1" ht="15.75" customHeight="1" spans="3:237">
      <c r="C2310" s="103"/>
      <c r="D2310" s="103"/>
      <c r="F2310" s="142"/>
      <c r="HV2310" s="141"/>
      <c r="HW2310" s="141"/>
      <c r="HX2310" s="141"/>
      <c r="HY2310" s="141"/>
      <c r="HZ2310" s="141"/>
      <c r="IA2310" s="141"/>
      <c r="IB2310" s="141"/>
      <c r="IC2310" s="141"/>
    </row>
    <row r="2311" s="138" customFormat="1" ht="15.75" customHeight="1" spans="3:237">
      <c r="C2311" s="103"/>
      <c r="D2311" s="103"/>
      <c r="F2311" s="142"/>
      <c r="HV2311" s="141"/>
      <c r="HW2311" s="141"/>
      <c r="HX2311" s="141"/>
      <c r="HY2311" s="141"/>
      <c r="HZ2311" s="141"/>
      <c r="IA2311" s="141"/>
      <c r="IB2311" s="141"/>
      <c r="IC2311" s="141"/>
    </row>
    <row r="2312" s="138" customFormat="1" ht="15.75" customHeight="1" spans="3:237">
      <c r="C2312" s="103"/>
      <c r="D2312" s="103"/>
      <c r="F2312" s="142"/>
      <c r="HV2312" s="141"/>
      <c r="HW2312" s="141"/>
      <c r="HX2312" s="141"/>
      <c r="HY2312" s="141"/>
      <c r="HZ2312" s="141"/>
      <c r="IA2312" s="141"/>
      <c r="IB2312" s="141"/>
      <c r="IC2312" s="141"/>
    </row>
    <row r="2313" s="138" customFormat="1" ht="15.75" customHeight="1" spans="3:237">
      <c r="C2313" s="103"/>
      <c r="D2313" s="103"/>
      <c r="F2313" s="142"/>
      <c r="HV2313" s="141"/>
      <c r="HW2313" s="141"/>
      <c r="HX2313" s="141"/>
      <c r="HY2313" s="141"/>
      <c r="HZ2313" s="141"/>
      <c r="IA2313" s="141"/>
      <c r="IB2313" s="141"/>
      <c r="IC2313" s="141"/>
    </row>
    <row r="2314" s="138" customFormat="1" ht="15.75" customHeight="1" spans="3:237">
      <c r="C2314" s="103"/>
      <c r="D2314" s="103"/>
      <c r="F2314" s="142"/>
      <c r="HV2314" s="141"/>
      <c r="HW2314" s="141"/>
      <c r="HX2314" s="141"/>
      <c r="HY2314" s="141"/>
      <c r="HZ2314" s="141"/>
      <c r="IA2314" s="141"/>
      <c r="IB2314" s="141"/>
      <c r="IC2314" s="141"/>
    </row>
    <row r="2315" s="138" customFormat="1" ht="15.75" customHeight="1" spans="3:237">
      <c r="C2315" s="103"/>
      <c r="D2315" s="103"/>
      <c r="F2315" s="142"/>
      <c r="HV2315" s="141"/>
      <c r="HW2315" s="141"/>
      <c r="HX2315" s="141"/>
      <c r="HY2315" s="141"/>
      <c r="HZ2315" s="141"/>
      <c r="IA2315" s="141"/>
      <c r="IB2315" s="141"/>
      <c r="IC2315" s="141"/>
    </row>
    <row r="2316" s="138" customFormat="1" ht="15.75" customHeight="1" spans="3:237">
      <c r="C2316" s="103"/>
      <c r="D2316" s="103"/>
      <c r="F2316" s="142"/>
      <c r="HV2316" s="141"/>
      <c r="HW2316" s="141"/>
      <c r="HX2316" s="141"/>
      <c r="HY2316" s="141"/>
      <c r="HZ2316" s="141"/>
      <c r="IA2316" s="141"/>
      <c r="IB2316" s="141"/>
      <c r="IC2316" s="141"/>
    </row>
    <row r="2317" s="138" customFormat="1" ht="15.75" customHeight="1" spans="3:237">
      <c r="C2317" s="103"/>
      <c r="D2317" s="103"/>
      <c r="F2317" s="142"/>
      <c r="HV2317" s="141"/>
      <c r="HW2317" s="141"/>
      <c r="HX2317" s="141"/>
      <c r="HY2317" s="141"/>
      <c r="HZ2317" s="141"/>
      <c r="IA2317" s="141"/>
      <c r="IB2317" s="141"/>
      <c r="IC2317" s="141"/>
    </row>
    <row r="2318" s="138" customFormat="1" ht="15.75" customHeight="1" spans="3:237">
      <c r="C2318" s="103"/>
      <c r="D2318" s="103"/>
      <c r="F2318" s="142"/>
      <c r="HV2318" s="141"/>
      <c r="HW2318" s="141"/>
      <c r="HX2318" s="141"/>
      <c r="HY2318" s="141"/>
      <c r="HZ2318" s="141"/>
      <c r="IA2318" s="141"/>
      <c r="IB2318" s="141"/>
      <c r="IC2318" s="141"/>
    </row>
    <row r="2319" s="138" customFormat="1" ht="15.75" customHeight="1" spans="3:237">
      <c r="C2319" s="103"/>
      <c r="D2319" s="103"/>
      <c r="F2319" s="142"/>
      <c r="HV2319" s="141"/>
      <c r="HW2319" s="141"/>
      <c r="HX2319" s="141"/>
      <c r="HY2319" s="141"/>
      <c r="HZ2319" s="141"/>
      <c r="IA2319" s="141"/>
      <c r="IB2319" s="141"/>
      <c r="IC2319" s="141"/>
    </row>
    <row r="2320" s="138" customFormat="1" ht="15.75" customHeight="1" spans="3:237">
      <c r="C2320" s="103"/>
      <c r="D2320" s="103"/>
      <c r="F2320" s="142"/>
      <c r="HV2320" s="141"/>
      <c r="HW2320" s="141"/>
      <c r="HX2320" s="141"/>
      <c r="HY2320" s="141"/>
      <c r="HZ2320" s="141"/>
      <c r="IA2320" s="141"/>
      <c r="IB2320" s="141"/>
      <c r="IC2320" s="141"/>
    </row>
    <row r="2321" s="138" customFormat="1" ht="15.75" customHeight="1" spans="3:237">
      <c r="C2321" s="103"/>
      <c r="D2321" s="103"/>
      <c r="F2321" s="142"/>
      <c r="HV2321" s="141"/>
      <c r="HW2321" s="141"/>
      <c r="HX2321" s="141"/>
      <c r="HY2321" s="141"/>
      <c r="HZ2321" s="141"/>
      <c r="IA2321" s="141"/>
      <c r="IB2321" s="141"/>
      <c r="IC2321" s="141"/>
    </row>
    <row r="2322" s="138" customFormat="1" ht="15.75" customHeight="1" spans="3:237">
      <c r="C2322" s="103"/>
      <c r="D2322" s="103"/>
      <c r="F2322" s="142"/>
      <c r="HV2322" s="141"/>
      <c r="HW2322" s="141"/>
      <c r="HX2322" s="141"/>
      <c r="HY2322" s="141"/>
      <c r="HZ2322" s="141"/>
      <c r="IA2322" s="141"/>
      <c r="IB2322" s="141"/>
      <c r="IC2322" s="141"/>
    </row>
    <row r="2323" s="138" customFormat="1" ht="15.75" customHeight="1" spans="3:237">
      <c r="C2323" s="103"/>
      <c r="D2323" s="103"/>
      <c r="F2323" s="142"/>
      <c r="HV2323" s="141"/>
      <c r="HW2323" s="141"/>
      <c r="HX2323" s="141"/>
      <c r="HY2323" s="141"/>
      <c r="HZ2323" s="141"/>
      <c r="IA2323" s="141"/>
      <c r="IB2323" s="141"/>
      <c r="IC2323" s="141"/>
    </row>
    <row r="2324" s="138" customFormat="1" ht="15.75" customHeight="1" spans="3:237">
      <c r="C2324" s="103"/>
      <c r="D2324" s="103"/>
      <c r="F2324" s="142"/>
      <c r="HV2324" s="141"/>
      <c r="HW2324" s="141"/>
      <c r="HX2324" s="141"/>
      <c r="HY2324" s="141"/>
      <c r="HZ2324" s="141"/>
      <c r="IA2324" s="141"/>
      <c r="IB2324" s="141"/>
      <c r="IC2324" s="141"/>
    </row>
    <row r="2325" s="138" customFormat="1" ht="15.75" customHeight="1" spans="3:237">
      <c r="C2325" s="103"/>
      <c r="D2325" s="103"/>
      <c r="F2325" s="142"/>
      <c r="HV2325" s="141"/>
      <c r="HW2325" s="141"/>
      <c r="HX2325" s="141"/>
      <c r="HY2325" s="141"/>
      <c r="HZ2325" s="141"/>
      <c r="IA2325" s="141"/>
      <c r="IB2325" s="141"/>
      <c r="IC2325" s="141"/>
    </row>
    <row r="2326" s="138" customFormat="1" ht="15.75" customHeight="1" spans="3:237">
      <c r="C2326" s="103"/>
      <c r="D2326" s="103"/>
      <c r="F2326" s="142"/>
      <c r="HV2326" s="141"/>
      <c r="HW2326" s="141"/>
      <c r="HX2326" s="141"/>
      <c r="HY2326" s="141"/>
      <c r="HZ2326" s="141"/>
      <c r="IA2326" s="141"/>
      <c r="IB2326" s="141"/>
      <c r="IC2326" s="141"/>
    </row>
    <row r="2327" s="138" customFormat="1" ht="15.75" customHeight="1" spans="3:237">
      <c r="C2327" s="103"/>
      <c r="D2327" s="103"/>
      <c r="F2327" s="142"/>
      <c r="HV2327" s="141"/>
      <c r="HW2327" s="141"/>
      <c r="HX2327" s="141"/>
      <c r="HY2327" s="141"/>
      <c r="HZ2327" s="141"/>
      <c r="IA2327" s="141"/>
      <c r="IB2327" s="141"/>
      <c r="IC2327" s="141"/>
    </row>
    <row r="2328" s="138" customFormat="1" ht="15.75" customHeight="1" spans="3:237">
      <c r="C2328" s="103"/>
      <c r="D2328" s="103"/>
      <c r="F2328" s="142"/>
      <c r="HV2328" s="141"/>
      <c r="HW2328" s="141"/>
      <c r="HX2328" s="141"/>
      <c r="HY2328" s="141"/>
      <c r="HZ2328" s="141"/>
      <c r="IA2328" s="141"/>
      <c r="IB2328" s="141"/>
      <c r="IC2328" s="141"/>
    </row>
    <row r="2329" s="138" customFormat="1" ht="15.75" customHeight="1" spans="3:237">
      <c r="C2329" s="103"/>
      <c r="D2329" s="103"/>
      <c r="F2329" s="142"/>
      <c r="HV2329" s="141"/>
      <c r="HW2329" s="141"/>
      <c r="HX2329" s="141"/>
      <c r="HY2329" s="141"/>
      <c r="HZ2329" s="141"/>
      <c r="IA2329" s="141"/>
      <c r="IB2329" s="141"/>
      <c r="IC2329" s="141"/>
    </row>
    <row r="2330" s="138" customFormat="1" ht="15.75" customHeight="1" spans="3:237">
      <c r="C2330" s="103"/>
      <c r="D2330" s="103"/>
      <c r="F2330" s="142"/>
      <c r="HV2330" s="141"/>
      <c r="HW2330" s="141"/>
      <c r="HX2330" s="141"/>
      <c r="HY2330" s="141"/>
      <c r="HZ2330" s="141"/>
      <c r="IA2330" s="141"/>
      <c r="IB2330" s="141"/>
      <c r="IC2330" s="141"/>
    </row>
    <row r="2331" s="138" customFormat="1" ht="15.75" customHeight="1" spans="3:237">
      <c r="C2331" s="103"/>
      <c r="D2331" s="103"/>
      <c r="F2331" s="142"/>
      <c r="HV2331" s="141"/>
      <c r="HW2331" s="141"/>
      <c r="HX2331" s="141"/>
      <c r="HY2331" s="141"/>
      <c r="HZ2331" s="141"/>
      <c r="IA2331" s="141"/>
      <c r="IB2331" s="141"/>
      <c r="IC2331" s="141"/>
    </row>
    <row r="2332" s="138" customFormat="1" ht="15.75" customHeight="1" spans="3:237">
      <c r="C2332" s="103"/>
      <c r="D2332" s="103"/>
      <c r="F2332" s="142"/>
      <c r="HV2332" s="141"/>
      <c r="HW2332" s="141"/>
      <c r="HX2332" s="141"/>
      <c r="HY2332" s="141"/>
      <c r="HZ2332" s="141"/>
      <c r="IA2332" s="141"/>
      <c r="IB2332" s="141"/>
      <c r="IC2332" s="141"/>
    </row>
    <row r="2333" s="138" customFormat="1" ht="15.75" customHeight="1" spans="3:237">
      <c r="C2333" s="103"/>
      <c r="D2333" s="103"/>
      <c r="F2333" s="142"/>
      <c r="HV2333" s="141"/>
      <c r="HW2333" s="141"/>
      <c r="HX2333" s="141"/>
      <c r="HY2333" s="141"/>
      <c r="HZ2333" s="141"/>
      <c r="IA2333" s="141"/>
      <c r="IB2333" s="141"/>
      <c r="IC2333" s="141"/>
    </row>
    <row r="2334" s="138" customFormat="1" ht="15.75" customHeight="1" spans="3:237">
      <c r="C2334" s="103"/>
      <c r="D2334" s="103"/>
      <c r="F2334" s="142"/>
      <c r="HV2334" s="141"/>
      <c r="HW2334" s="141"/>
      <c r="HX2334" s="141"/>
      <c r="HY2334" s="141"/>
      <c r="HZ2334" s="141"/>
      <c r="IA2334" s="141"/>
      <c r="IB2334" s="141"/>
      <c r="IC2334" s="141"/>
    </row>
    <row r="2335" s="138" customFormat="1" ht="15.75" customHeight="1" spans="3:237">
      <c r="C2335" s="103"/>
      <c r="D2335" s="103"/>
      <c r="F2335" s="142"/>
      <c r="HV2335" s="141"/>
      <c r="HW2335" s="141"/>
      <c r="HX2335" s="141"/>
      <c r="HY2335" s="141"/>
      <c r="HZ2335" s="141"/>
      <c r="IA2335" s="141"/>
      <c r="IB2335" s="141"/>
      <c r="IC2335" s="141"/>
    </row>
    <row r="2336" s="138" customFormat="1" ht="15.75" customHeight="1" spans="3:237">
      <c r="C2336" s="103"/>
      <c r="D2336" s="103"/>
      <c r="F2336" s="142"/>
      <c r="HV2336" s="141"/>
      <c r="HW2336" s="141"/>
      <c r="HX2336" s="141"/>
      <c r="HY2336" s="141"/>
      <c r="HZ2336" s="141"/>
      <c r="IA2336" s="141"/>
      <c r="IB2336" s="141"/>
      <c r="IC2336" s="141"/>
    </row>
    <row r="2337" s="138" customFormat="1" ht="15.75" customHeight="1" spans="3:237">
      <c r="C2337" s="103"/>
      <c r="D2337" s="103"/>
      <c r="F2337" s="142"/>
      <c r="HV2337" s="141"/>
      <c r="HW2337" s="141"/>
      <c r="HX2337" s="141"/>
      <c r="HY2337" s="141"/>
      <c r="HZ2337" s="141"/>
      <c r="IA2337" s="141"/>
      <c r="IB2337" s="141"/>
      <c r="IC2337" s="141"/>
    </row>
    <row r="2338" s="138" customFormat="1" ht="15.75" customHeight="1" spans="3:237">
      <c r="C2338" s="103"/>
      <c r="D2338" s="103"/>
      <c r="F2338" s="142"/>
      <c r="HV2338" s="141"/>
      <c r="HW2338" s="141"/>
      <c r="HX2338" s="141"/>
      <c r="HY2338" s="141"/>
      <c r="HZ2338" s="141"/>
      <c r="IA2338" s="141"/>
      <c r="IB2338" s="141"/>
      <c r="IC2338" s="141"/>
    </row>
    <row r="2339" s="138" customFormat="1" ht="15.75" customHeight="1" spans="3:237">
      <c r="C2339" s="103"/>
      <c r="D2339" s="103"/>
      <c r="F2339" s="142"/>
      <c r="HV2339" s="141"/>
      <c r="HW2339" s="141"/>
      <c r="HX2339" s="141"/>
      <c r="HY2339" s="141"/>
      <c r="HZ2339" s="141"/>
      <c r="IA2339" s="141"/>
      <c r="IB2339" s="141"/>
      <c r="IC2339" s="141"/>
    </row>
    <row r="2340" s="138" customFormat="1" ht="15.75" customHeight="1" spans="3:237">
      <c r="C2340" s="103"/>
      <c r="D2340" s="103"/>
      <c r="F2340" s="142"/>
      <c r="HV2340" s="141"/>
      <c r="HW2340" s="141"/>
      <c r="HX2340" s="141"/>
      <c r="HY2340" s="141"/>
      <c r="HZ2340" s="141"/>
      <c r="IA2340" s="141"/>
      <c r="IB2340" s="141"/>
      <c r="IC2340" s="141"/>
    </row>
    <row r="2341" s="138" customFormat="1" ht="15.75" customHeight="1" spans="3:237">
      <c r="C2341" s="103"/>
      <c r="D2341" s="103"/>
      <c r="F2341" s="142"/>
      <c r="HV2341" s="141"/>
      <c r="HW2341" s="141"/>
      <c r="HX2341" s="141"/>
      <c r="HY2341" s="141"/>
      <c r="HZ2341" s="141"/>
      <c r="IA2341" s="141"/>
      <c r="IB2341" s="141"/>
      <c r="IC2341" s="141"/>
    </row>
    <row r="2342" s="138" customFormat="1" ht="15.75" customHeight="1" spans="3:237">
      <c r="C2342" s="103"/>
      <c r="D2342" s="103"/>
      <c r="F2342" s="142"/>
      <c r="HV2342" s="141"/>
      <c r="HW2342" s="141"/>
      <c r="HX2342" s="141"/>
      <c r="HY2342" s="141"/>
      <c r="HZ2342" s="141"/>
      <c r="IA2342" s="141"/>
      <c r="IB2342" s="141"/>
      <c r="IC2342" s="141"/>
    </row>
    <row r="2343" s="138" customFormat="1" ht="15.75" customHeight="1" spans="3:237">
      <c r="C2343" s="103"/>
      <c r="D2343" s="103"/>
      <c r="F2343" s="142"/>
      <c r="HV2343" s="141"/>
      <c r="HW2343" s="141"/>
      <c r="HX2343" s="141"/>
      <c r="HY2343" s="141"/>
      <c r="HZ2343" s="141"/>
      <c r="IA2343" s="141"/>
      <c r="IB2343" s="141"/>
      <c r="IC2343" s="141"/>
    </row>
    <row r="2344" s="138" customFormat="1" ht="15.75" customHeight="1" spans="3:237">
      <c r="C2344" s="103"/>
      <c r="D2344" s="103"/>
      <c r="F2344" s="142"/>
      <c r="HV2344" s="141"/>
      <c r="HW2344" s="141"/>
      <c r="HX2344" s="141"/>
      <c r="HY2344" s="141"/>
      <c r="HZ2344" s="141"/>
      <c r="IA2344" s="141"/>
      <c r="IB2344" s="141"/>
      <c r="IC2344" s="141"/>
    </row>
    <row r="2345" s="138" customFormat="1" ht="15.75" customHeight="1" spans="3:237">
      <c r="C2345" s="103"/>
      <c r="D2345" s="103"/>
      <c r="F2345" s="142"/>
      <c r="HV2345" s="141"/>
      <c r="HW2345" s="141"/>
      <c r="HX2345" s="141"/>
      <c r="HY2345" s="141"/>
      <c r="HZ2345" s="141"/>
      <c r="IA2345" s="141"/>
      <c r="IB2345" s="141"/>
      <c r="IC2345" s="141"/>
    </row>
    <row r="2346" s="138" customFormat="1" ht="15.75" customHeight="1" spans="3:237">
      <c r="C2346" s="103"/>
      <c r="D2346" s="103"/>
      <c r="F2346" s="142"/>
      <c r="HV2346" s="141"/>
      <c r="HW2346" s="141"/>
      <c r="HX2346" s="141"/>
      <c r="HY2346" s="141"/>
      <c r="HZ2346" s="141"/>
      <c r="IA2346" s="141"/>
      <c r="IB2346" s="141"/>
      <c r="IC2346" s="141"/>
    </row>
    <row r="2347" s="138" customFormat="1" ht="15.75" customHeight="1" spans="3:237">
      <c r="C2347" s="103"/>
      <c r="D2347" s="103"/>
      <c r="F2347" s="142"/>
      <c r="HV2347" s="141"/>
      <c r="HW2347" s="141"/>
      <c r="HX2347" s="141"/>
      <c r="HY2347" s="141"/>
      <c r="HZ2347" s="141"/>
      <c r="IA2347" s="141"/>
      <c r="IB2347" s="141"/>
      <c r="IC2347" s="141"/>
    </row>
    <row r="2348" s="138" customFormat="1" ht="15.75" customHeight="1" spans="3:237">
      <c r="C2348" s="103"/>
      <c r="D2348" s="103"/>
      <c r="F2348" s="142"/>
      <c r="HV2348" s="141"/>
      <c r="HW2348" s="141"/>
      <c r="HX2348" s="141"/>
      <c r="HY2348" s="141"/>
      <c r="HZ2348" s="141"/>
      <c r="IA2348" s="141"/>
      <c r="IB2348" s="141"/>
      <c r="IC2348" s="141"/>
    </row>
    <row r="2349" s="138" customFormat="1" ht="15.75" customHeight="1" spans="3:237">
      <c r="C2349" s="103"/>
      <c r="D2349" s="103"/>
      <c r="F2349" s="142"/>
      <c r="HV2349" s="141"/>
      <c r="HW2349" s="141"/>
      <c r="HX2349" s="141"/>
      <c r="HY2349" s="141"/>
      <c r="HZ2349" s="141"/>
      <c r="IA2349" s="141"/>
      <c r="IB2349" s="141"/>
      <c r="IC2349" s="141"/>
    </row>
    <row r="2350" s="138" customFormat="1" ht="15.75" customHeight="1" spans="3:237">
      <c r="C2350" s="103"/>
      <c r="D2350" s="103"/>
      <c r="F2350" s="142"/>
      <c r="HV2350" s="141"/>
      <c r="HW2350" s="141"/>
      <c r="HX2350" s="141"/>
      <c r="HY2350" s="141"/>
      <c r="HZ2350" s="141"/>
      <c r="IA2350" s="141"/>
      <c r="IB2350" s="141"/>
      <c r="IC2350" s="141"/>
    </row>
    <row r="2351" s="138" customFormat="1" ht="15.75" customHeight="1" spans="3:237">
      <c r="C2351" s="103"/>
      <c r="D2351" s="103"/>
      <c r="F2351" s="142"/>
      <c r="HV2351" s="141"/>
      <c r="HW2351" s="141"/>
      <c r="HX2351" s="141"/>
      <c r="HY2351" s="141"/>
      <c r="HZ2351" s="141"/>
      <c r="IA2351" s="141"/>
      <c r="IB2351" s="141"/>
      <c r="IC2351" s="141"/>
    </row>
    <row r="2352" s="138" customFormat="1" ht="15.75" customHeight="1" spans="3:237">
      <c r="C2352" s="103"/>
      <c r="D2352" s="103"/>
      <c r="F2352" s="142"/>
      <c r="HV2352" s="141"/>
      <c r="HW2352" s="141"/>
      <c r="HX2352" s="141"/>
      <c r="HY2352" s="141"/>
      <c r="HZ2352" s="141"/>
      <c r="IA2352" s="141"/>
      <c r="IB2352" s="141"/>
      <c r="IC2352" s="141"/>
    </row>
    <row r="2353" s="138" customFormat="1" ht="15.75" customHeight="1" spans="3:237">
      <c r="C2353" s="103"/>
      <c r="D2353" s="103"/>
      <c r="F2353" s="142"/>
      <c r="HV2353" s="141"/>
      <c r="HW2353" s="141"/>
      <c r="HX2353" s="141"/>
      <c r="HY2353" s="141"/>
      <c r="HZ2353" s="141"/>
      <c r="IA2353" s="141"/>
      <c r="IB2353" s="141"/>
      <c r="IC2353" s="141"/>
    </row>
    <row r="2354" s="138" customFormat="1" ht="15.75" customHeight="1" spans="3:237">
      <c r="C2354" s="103"/>
      <c r="D2354" s="103"/>
      <c r="F2354" s="142"/>
      <c r="HV2354" s="141"/>
      <c r="HW2354" s="141"/>
      <c r="HX2354" s="141"/>
      <c r="HY2354" s="141"/>
      <c r="HZ2354" s="141"/>
      <c r="IA2354" s="141"/>
      <c r="IB2354" s="141"/>
      <c r="IC2354" s="141"/>
    </row>
    <row r="2355" s="138" customFormat="1" ht="15.75" customHeight="1" spans="3:237">
      <c r="C2355" s="103"/>
      <c r="D2355" s="103"/>
      <c r="F2355" s="142"/>
      <c r="HV2355" s="141"/>
      <c r="HW2355" s="141"/>
      <c r="HX2355" s="141"/>
      <c r="HY2355" s="141"/>
      <c r="HZ2355" s="141"/>
      <c r="IA2355" s="141"/>
      <c r="IB2355" s="141"/>
      <c r="IC2355" s="141"/>
    </row>
    <row r="2356" s="138" customFormat="1" ht="15.75" customHeight="1" spans="3:237">
      <c r="C2356" s="103"/>
      <c r="D2356" s="103"/>
      <c r="F2356" s="142"/>
      <c r="HV2356" s="141"/>
      <c r="HW2356" s="141"/>
      <c r="HX2356" s="141"/>
      <c r="HY2356" s="141"/>
      <c r="HZ2356" s="141"/>
      <c r="IA2356" s="141"/>
      <c r="IB2356" s="141"/>
      <c r="IC2356" s="141"/>
    </row>
    <row r="2357" s="138" customFormat="1" ht="15.75" customHeight="1" spans="3:237">
      <c r="C2357" s="103"/>
      <c r="D2357" s="103"/>
      <c r="F2357" s="142"/>
      <c r="HV2357" s="141"/>
      <c r="HW2357" s="141"/>
      <c r="HX2357" s="141"/>
      <c r="HY2357" s="141"/>
      <c r="HZ2357" s="141"/>
      <c r="IA2357" s="141"/>
      <c r="IB2357" s="141"/>
      <c r="IC2357" s="141"/>
    </row>
    <row r="2358" s="138" customFormat="1" ht="15.75" customHeight="1" spans="3:237">
      <c r="C2358" s="103"/>
      <c r="D2358" s="103"/>
      <c r="F2358" s="142"/>
      <c r="HV2358" s="141"/>
      <c r="HW2358" s="141"/>
      <c r="HX2358" s="141"/>
      <c r="HY2358" s="141"/>
      <c r="HZ2358" s="141"/>
      <c r="IA2358" s="141"/>
      <c r="IB2358" s="141"/>
      <c r="IC2358" s="141"/>
    </row>
    <row r="2359" s="138" customFormat="1" ht="15.75" customHeight="1" spans="3:237">
      <c r="C2359" s="103"/>
      <c r="D2359" s="103"/>
      <c r="F2359" s="142"/>
      <c r="HV2359" s="141"/>
      <c r="HW2359" s="141"/>
      <c r="HX2359" s="141"/>
      <c r="HY2359" s="141"/>
      <c r="HZ2359" s="141"/>
      <c r="IA2359" s="141"/>
      <c r="IB2359" s="141"/>
      <c r="IC2359" s="141"/>
    </row>
    <row r="2360" s="138" customFormat="1" ht="15.75" customHeight="1" spans="3:237">
      <c r="C2360" s="103"/>
      <c r="D2360" s="103"/>
      <c r="F2360" s="142"/>
      <c r="HV2360" s="141"/>
      <c r="HW2360" s="141"/>
      <c r="HX2360" s="141"/>
      <c r="HY2360" s="141"/>
      <c r="HZ2360" s="141"/>
      <c r="IA2360" s="141"/>
      <c r="IB2360" s="141"/>
      <c r="IC2360" s="141"/>
    </row>
    <row r="2361" s="138" customFormat="1" ht="15.75" customHeight="1" spans="3:237">
      <c r="C2361" s="103"/>
      <c r="D2361" s="103"/>
      <c r="F2361" s="142"/>
      <c r="HV2361" s="141"/>
      <c r="HW2361" s="141"/>
      <c r="HX2361" s="141"/>
      <c r="HY2361" s="141"/>
      <c r="HZ2361" s="141"/>
      <c r="IA2361" s="141"/>
      <c r="IB2361" s="141"/>
      <c r="IC2361" s="141"/>
    </row>
    <row r="2362" s="138" customFormat="1" ht="15.75" customHeight="1" spans="3:237">
      <c r="C2362" s="103"/>
      <c r="D2362" s="103"/>
      <c r="F2362" s="142"/>
      <c r="HV2362" s="141"/>
      <c r="HW2362" s="141"/>
      <c r="HX2362" s="141"/>
      <c r="HY2362" s="141"/>
      <c r="HZ2362" s="141"/>
      <c r="IA2362" s="141"/>
      <c r="IB2362" s="141"/>
      <c r="IC2362" s="141"/>
    </row>
    <row r="2363" s="138" customFormat="1" ht="15.75" customHeight="1" spans="3:237">
      <c r="C2363" s="103"/>
      <c r="D2363" s="103"/>
      <c r="F2363" s="142"/>
      <c r="HV2363" s="141"/>
      <c r="HW2363" s="141"/>
      <c r="HX2363" s="141"/>
      <c r="HY2363" s="141"/>
      <c r="HZ2363" s="141"/>
      <c r="IA2363" s="141"/>
      <c r="IB2363" s="141"/>
      <c r="IC2363" s="141"/>
    </row>
    <row r="2364" s="138" customFormat="1" ht="15.75" customHeight="1" spans="3:237">
      <c r="C2364" s="103"/>
      <c r="D2364" s="103"/>
      <c r="F2364" s="142"/>
      <c r="HV2364" s="141"/>
      <c r="HW2364" s="141"/>
      <c r="HX2364" s="141"/>
      <c r="HY2364" s="141"/>
      <c r="HZ2364" s="141"/>
      <c r="IA2364" s="141"/>
      <c r="IB2364" s="141"/>
      <c r="IC2364" s="141"/>
    </row>
    <row r="2365" s="138" customFormat="1" ht="15.75" customHeight="1" spans="3:237">
      <c r="C2365" s="103"/>
      <c r="D2365" s="103"/>
      <c r="F2365" s="142"/>
      <c r="HV2365" s="141"/>
      <c r="HW2365" s="141"/>
      <c r="HX2365" s="141"/>
      <c r="HY2365" s="141"/>
      <c r="HZ2365" s="141"/>
      <c r="IA2365" s="141"/>
      <c r="IB2365" s="141"/>
      <c r="IC2365" s="141"/>
    </row>
    <row r="2366" s="138" customFormat="1" ht="15.75" customHeight="1" spans="3:237">
      <c r="C2366" s="103"/>
      <c r="D2366" s="103"/>
      <c r="F2366" s="142"/>
      <c r="HV2366" s="141"/>
      <c r="HW2366" s="141"/>
      <c r="HX2366" s="141"/>
      <c r="HY2366" s="141"/>
      <c r="HZ2366" s="141"/>
      <c r="IA2366" s="141"/>
      <c r="IB2366" s="141"/>
      <c r="IC2366" s="141"/>
    </row>
    <row r="2367" s="138" customFormat="1" ht="15.75" customHeight="1" spans="3:237">
      <c r="C2367" s="103"/>
      <c r="D2367" s="103"/>
      <c r="F2367" s="142"/>
      <c r="HV2367" s="141"/>
      <c r="HW2367" s="141"/>
      <c r="HX2367" s="141"/>
      <c r="HY2367" s="141"/>
      <c r="HZ2367" s="141"/>
      <c r="IA2367" s="141"/>
      <c r="IB2367" s="141"/>
      <c r="IC2367" s="141"/>
    </row>
    <row r="2368" s="138" customFormat="1" ht="15.75" customHeight="1" spans="3:237">
      <c r="C2368" s="103"/>
      <c r="D2368" s="103"/>
      <c r="F2368" s="142"/>
      <c r="HV2368" s="141"/>
      <c r="HW2368" s="141"/>
      <c r="HX2368" s="141"/>
      <c r="HY2368" s="141"/>
      <c r="HZ2368" s="141"/>
      <c r="IA2368" s="141"/>
      <c r="IB2368" s="141"/>
      <c r="IC2368" s="141"/>
    </row>
    <row r="2369" s="138" customFormat="1" ht="15.75" customHeight="1" spans="3:237">
      <c r="C2369" s="103"/>
      <c r="D2369" s="103"/>
      <c r="F2369" s="142"/>
      <c r="HV2369" s="141"/>
      <c r="HW2369" s="141"/>
      <c r="HX2369" s="141"/>
      <c r="HY2369" s="141"/>
      <c r="HZ2369" s="141"/>
      <c r="IA2369" s="141"/>
      <c r="IB2369" s="141"/>
      <c r="IC2369" s="141"/>
    </row>
    <row r="2370" s="138" customFormat="1" ht="15.75" customHeight="1" spans="3:237">
      <c r="C2370" s="103"/>
      <c r="D2370" s="103"/>
      <c r="F2370" s="142"/>
      <c r="HV2370" s="141"/>
      <c r="HW2370" s="141"/>
      <c r="HX2370" s="141"/>
      <c r="HY2370" s="141"/>
      <c r="HZ2370" s="141"/>
      <c r="IA2370" s="141"/>
      <c r="IB2370" s="141"/>
      <c r="IC2370" s="141"/>
    </row>
    <row r="2371" s="138" customFormat="1" ht="15.75" customHeight="1" spans="3:237">
      <c r="C2371" s="103"/>
      <c r="D2371" s="103"/>
      <c r="F2371" s="142"/>
      <c r="HV2371" s="141"/>
      <c r="HW2371" s="141"/>
      <c r="HX2371" s="141"/>
      <c r="HY2371" s="141"/>
      <c r="HZ2371" s="141"/>
      <c r="IA2371" s="141"/>
      <c r="IB2371" s="141"/>
      <c r="IC2371" s="141"/>
    </row>
    <row r="2372" s="138" customFormat="1" ht="15.75" customHeight="1" spans="3:237">
      <c r="C2372" s="103"/>
      <c r="D2372" s="103"/>
      <c r="F2372" s="142"/>
      <c r="HV2372" s="141"/>
      <c r="HW2372" s="141"/>
      <c r="HX2372" s="141"/>
      <c r="HY2372" s="141"/>
      <c r="HZ2372" s="141"/>
      <c r="IA2372" s="141"/>
      <c r="IB2372" s="141"/>
      <c r="IC2372" s="141"/>
    </row>
    <row r="2373" s="138" customFormat="1" ht="15.75" customHeight="1" spans="3:237">
      <c r="C2373" s="103"/>
      <c r="D2373" s="103"/>
      <c r="F2373" s="142"/>
      <c r="HV2373" s="141"/>
      <c r="HW2373" s="141"/>
      <c r="HX2373" s="141"/>
      <c r="HY2373" s="141"/>
      <c r="HZ2373" s="141"/>
      <c r="IA2373" s="141"/>
      <c r="IB2373" s="141"/>
      <c r="IC2373" s="141"/>
    </row>
    <row r="2374" s="138" customFormat="1" ht="15.75" customHeight="1" spans="3:237">
      <c r="C2374" s="103"/>
      <c r="D2374" s="103"/>
      <c r="F2374" s="142"/>
      <c r="HV2374" s="141"/>
      <c r="HW2374" s="141"/>
      <c r="HX2374" s="141"/>
      <c r="HY2374" s="141"/>
      <c r="HZ2374" s="141"/>
      <c r="IA2374" s="141"/>
      <c r="IB2374" s="141"/>
      <c r="IC2374" s="141"/>
    </row>
    <row r="2375" s="138" customFormat="1" ht="15.75" customHeight="1" spans="3:237">
      <c r="C2375" s="103"/>
      <c r="D2375" s="103"/>
      <c r="F2375" s="142"/>
      <c r="HV2375" s="141"/>
      <c r="HW2375" s="141"/>
      <c r="HX2375" s="141"/>
      <c r="HY2375" s="141"/>
      <c r="HZ2375" s="141"/>
      <c r="IA2375" s="141"/>
      <c r="IB2375" s="141"/>
      <c r="IC2375" s="141"/>
    </row>
    <row r="2376" s="138" customFormat="1" ht="15.75" customHeight="1" spans="3:237">
      <c r="C2376" s="103"/>
      <c r="D2376" s="103"/>
      <c r="F2376" s="142"/>
      <c r="HV2376" s="141"/>
      <c r="HW2376" s="141"/>
      <c r="HX2376" s="141"/>
      <c r="HY2376" s="141"/>
      <c r="HZ2376" s="141"/>
      <c r="IA2376" s="141"/>
      <c r="IB2376" s="141"/>
      <c r="IC2376" s="141"/>
    </row>
    <row r="2377" s="138" customFormat="1" ht="15.75" customHeight="1" spans="3:237">
      <c r="C2377" s="103"/>
      <c r="D2377" s="103"/>
      <c r="F2377" s="142"/>
      <c r="HV2377" s="141"/>
      <c r="HW2377" s="141"/>
      <c r="HX2377" s="141"/>
      <c r="HY2377" s="141"/>
      <c r="HZ2377" s="141"/>
      <c r="IA2377" s="141"/>
      <c r="IB2377" s="141"/>
      <c r="IC2377" s="141"/>
    </row>
    <row r="2378" s="138" customFormat="1" ht="15.75" customHeight="1" spans="3:237">
      <c r="C2378" s="103"/>
      <c r="D2378" s="103"/>
      <c r="F2378" s="142"/>
      <c r="HV2378" s="141"/>
      <c r="HW2378" s="141"/>
      <c r="HX2378" s="141"/>
      <c r="HY2378" s="141"/>
      <c r="HZ2378" s="141"/>
      <c r="IA2378" s="141"/>
      <c r="IB2378" s="141"/>
      <c r="IC2378" s="141"/>
    </row>
    <row r="2379" s="138" customFormat="1" ht="15.75" customHeight="1" spans="3:237">
      <c r="C2379" s="103"/>
      <c r="D2379" s="103"/>
      <c r="F2379" s="142"/>
      <c r="HV2379" s="141"/>
      <c r="HW2379" s="141"/>
      <c r="HX2379" s="141"/>
      <c r="HY2379" s="141"/>
      <c r="HZ2379" s="141"/>
      <c r="IA2379" s="141"/>
      <c r="IB2379" s="141"/>
      <c r="IC2379" s="141"/>
    </row>
    <row r="2380" s="138" customFormat="1" ht="15.75" customHeight="1" spans="3:237">
      <c r="C2380" s="103"/>
      <c r="D2380" s="103"/>
      <c r="F2380" s="142"/>
      <c r="HV2380" s="141"/>
      <c r="HW2380" s="141"/>
      <c r="HX2380" s="141"/>
      <c r="HY2380" s="141"/>
      <c r="HZ2380" s="141"/>
      <c r="IA2380" s="141"/>
      <c r="IB2380" s="141"/>
      <c r="IC2380" s="141"/>
    </row>
    <row r="2381" s="138" customFormat="1" ht="15.75" customHeight="1" spans="3:237">
      <c r="C2381" s="103"/>
      <c r="D2381" s="103"/>
      <c r="F2381" s="142"/>
      <c r="HV2381" s="141"/>
      <c r="HW2381" s="141"/>
      <c r="HX2381" s="141"/>
      <c r="HY2381" s="141"/>
      <c r="HZ2381" s="141"/>
      <c r="IA2381" s="141"/>
      <c r="IB2381" s="141"/>
      <c r="IC2381" s="141"/>
    </row>
    <row r="2382" s="138" customFormat="1" ht="15.75" customHeight="1" spans="3:237">
      <c r="C2382" s="103"/>
      <c r="D2382" s="103"/>
      <c r="F2382" s="142"/>
      <c r="HV2382" s="141"/>
      <c r="HW2382" s="141"/>
      <c r="HX2382" s="141"/>
      <c r="HY2382" s="141"/>
      <c r="HZ2382" s="141"/>
      <c r="IA2382" s="141"/>
      <c r="IB2382" s="141"/>
      <c r="IC2382" s="141"/>
    </row>
    <row r="2383" s="138" customFormat="1" ht="15.75" customHeight="1" spans="3:237">
      <c r="C2383" s="103"/>
      <c r="D2383" s="103"/>
      <c r="F2383" s="142"/>
      <c r="HV2383" s="141"/>
      <c r="HW2383" s="141"/>
      <c r="HX2383" s="141"/>
      <c r="HY2383" s="141"/>
      <c r="HZ2383" s="141"/>
      <c r="IA2383" s="141"/>
      <c r="IB2383" s="141"/>
      <c r="IC2383" s="141"/>
    </row>
    <row r="2384" s="138" customFormat="1" ht="15.75" customHeight="1" spans="3:237">
      <c r="C2384" s="103"/>
      <c r="D2384" s="103"/>
      <c r="F2384" s="142"/>
      <c r="HV2384" s="141"/>
      <c r="HW2384" s="141"/>
      <c r="HX2384" s="141"/>
      <c r="HY2384" s="141"/>
      <c r="HZ2384" s="141"/>
      <c r="IA2384" s="141"/>
      <c r="IB2384" s="141"/>
      <c r="IC2384" s="141"/>
    </row>
    <row r="2385" s="138" customFormat="1" ht="15.75" customHeight="1" spans="3:237">
      <c r="C2385" s="103"/>
      <c r="D2385" s="103"/>
      <c r="F2385" s="142"/>
      <c r="HV2385" s="141"/>
      <c r="HW2385" s="141"/>
      <c r="HX2385" s="141"/>
      <c r="HY2385" s="141"/>
      <c r="HZ2385" s="141"/>
      <c r="IA2385" s="141"/>
      <c r="IB2385" s="141"/>
      <c r="IC2385" s="141"/>
    </row>
    <row r="2386" s="138" customFormat="1" ht="15.75" customHeight="1" spans="3:237">
      <c r="C2386" s="103"/>
      <c r="D2386" s="103"/>
      <c r="F2386" s="142"/>
      <c r="HV2386" s="141"/>
      <c r="HW2386" s="141"/>
      <c r="HX2386" s="141"/>
      <c r="HY2386" s="141"/>
      <c r="HZ2386" s="141"/>
      <c r="IA2386" s="141"/>
      <c r="IB2386" s="141"/>
      <c r="IC2386" s="141"/>
    </row>
    <row r="2387" s="138" customFormat="1" ht="15.75" customHeight="1" spans="3:237">
      <c r="C2387" s="103"/>
      <c r="D2387" s="103"/>
      <c r="F2387" s="142"/>
      <c r="HV2387" s="141"/>
      <c r="HW2387" s="141"/>
      <c r="HX2387" s="141"/>
      <c r="HY2387" s="141"/>
      <c r="HZ2387" s="141"/>
      <c r="IA2387" s="141"/>
      <c r="IB2387" s="141"/>
      <c r="IC2387" s="141"/>
    </row>
    <row r="2388" s="138" customFormat="1" ht="15.75" customHeight="1" spans="3:237">
      <c r="C2388" s="103"/>
      <c r="D2388" s="103"/>
      <c r="F2388" s="142"/>
      <c r="HV2388" s="141"/>
      <c r="HW2388" s="141"/>
      <c r="HX2388" s="141"/>
      <c r="HY2388" s="141"/>
      <c r="HZ2388" s="141"/>
      <c r="IA2388" s="141"/>
      <c r="IB2388" s="141"/>
      <c r="IC2388" s="141"/>
    </row>
    <row r="2389" s="138" customFormat="1" ht="15.75" customHeight="1" spans="3:237">
      <c r="C2389" s="103"/>
      <c r="D2389" s="103"/>
      <c r="F2389" s="142"/>
      <c r="HV2389" s="141"/>
      <c r="HW2389" s="141"/>
      <c r="HX2389" s="141"/>
      <c r="HY2389" s="141"/>
      <c r="HZ2389" s="141"/>
      <c r="IA2389" s="141"/>
      <c r="IB2389" s="141"/>
      <c r="IC2389" s="141"/>
    </row>
    <row r="2390" s="138" customFormat="1" ht="15.75" customHeight="1" spans="3:237">
      <c r="C2390" s="103"/>
      <c r="D2390" s="103"/>
      <c r="F2390" s="142"/>
      <c r="HV2390" s="141"/>
      <c r="HW2390" s="141"/>
      <c r="HX2390" s="141"/>
      <c r="HY2390" s="141"/>
      <c r="HZ2390" s="141"/>
      <c r="IA2390" s="141"/>
      <c r="IB2390" s="141"/>
      <c r="IC2390" s="141"/>
    </row>
    <row r="2391" s="138" customFormat="1" ht="15.75" customHeight="1" spans="3:237">
      <c r="C2391" s="103"/>
      <c r="D2391" s="103"/>
      <c r="F2391" s="142"/>
      <c r="HV2391" s="141"/>
      <c r="HW2391" s="141"/>
      <c r="HX2391" s="141"/>
      <c r="HY2391" s="141"/>
      <c r="HZ2391" s="141"/>
      <c r="IA2391" s="141"/>
      <c r="IB2391" s="141"/>
      <c r="IC2391" s="141"/>
    </row>
    <row r="2392" s="138" customFormat="1" ht="15.75" customHeight="1" spans="3:237">
      <c r="C2392" s="103"/>
      <c r="D2392" s="103"/>
      <c r="F2392" s="142"/>
      <c r="HV2392" s="141"/>
      <c r="HW2392" s="141"/>
      <c r="HX2392" s="141"/>
      <c r="HY2392" s="141"/>
      <c r="HZ2392" s="141"/>
      <c r="IA2392" s="141"/>
      <c r="IB2392" s="141"/>
      <c r="IC2392" s="141"/>
    </row>
    <row r="2393" s="138" customFormat="1" ht="15.75" customHeight="1" spans="3:237">
      <c r="C2393" s="103"/>
      <c r="D2393" s="103"/>
      <c r="F2393" s="142"/>
      <c r="HV2393" s="141"/>
      <c r="HW2393" s="141"/>
      <c r="HX2393" s="141"/>
      <c r="HY2393" s="141"/>
      <c r="HZ2393" s="141"/>
      <c r="IA2393" s="141"/>
      <c r="IB2393" s="141"/>
      <c r="IC2393" s="141"/>
    </row>
    <row r="2394" s="138" customFormat="1" ht="15.75" customHeight="1" spans="3:237">
      <c r="C2394" s="103"/>
      <c r="D2394" s="103"/>
      <c r="F2394" s="142"/>
      <c r="HV2394" s="141"/>
      <c r="HW2394" s="141"/>
      <c r="HX2394" s="141"/>
      <c r="HY2394" s="141"/>
      <c r="HZ2394" s="141"/>
      <c r="IA2394" s="141"/>
      <c r="IB2394" s="141"/>
      <c r="IC2394" s="141"/>
    </row>
    <row r="2395" s="138" customFormat="1" ht="15.75" customHeight="1" spans="3:237">
      <c r="C2395" s="103"/>
      <c r="D2395" s="103"/>
      <c r="F2395" s="142"/>
      <c r="HV2395" s="141"/>
      <c r="HW2395" s="141"/>
      <c r="HX2395" s="141"/>
      <c r="HY2395" s="141"/>
      <c r="HZ2395" s="141"/>
      <c r="IA2395" s="141"/>
      <c r="IB2395" s="141"/>
      <c r="IC2395" s="141"/>
    </row>
    <row r="2396" s="138" customFormat="1" ht="15.75" customHeight="1" spans="3:237">
      <c r="C2396" s="103"/>
      <c r="D2396" s="103"/>
      <c r="F2396" s="142"/>
      <c r="HV2396" s="141"/>
      <c r="HW2396" s="141"/>
      <c r="HX2396" s="141"/>
      <c r="HY2396" s="141"/>
      <c r="HZ2396" s="141"/>
      <c r="IA2396" s="141"/>
      <c r="IB2396" s="141"/>
      <c r="IC2396" s="141"/>
    </row>
    <row r="2397" s="138" customFormat="1" ht="15.75" customHeight="1" spans="3:237">
      <c r="C2397" s="103"/>
      <c r="D2397" s="103"/>
      <c r="F2397" s="142"/>
      <c r="HV2397" s="141"/>
      <c r="HW2397" s="141"/>
      <c r="HX2397" s="141"/>
      <c r="HY2397" s="141"/>
      <c r="HZ2397" s="141"/>
      <c r="IA2397" s="141"/>
      <c r="IB2397" s="141"/>
      <c r="IC2397" s="141"/>
    </row>
    <row r="2398" s="138" customFormat="1" ht="15.75" customHeight="1" spans="3:237">
      <c r="C2398" s="103"/>
      <c r="D2398" s="103"/>
      <c r="F2398" s="142"/>
      <c r="HV2398" s="141"/>
      <c r="HW2398" s="141"/>
      <c r="HX2398" s="141"/>
      <c r="HY2398" s="141"/>
      <c r="HZ2398" s="141"/>
      <c r="IA2398" s="141"/>
      <c r="IB2398" s="141"/>
      <c r="IC2398" s="141"/>
    </row>
    <row r="2399" s="138" customFormat="1" ht="15.75" customHeight="1" spans="3:237">
      <c r="C2399" s="103"/>
      <c r="D2399" s="103"/>
      <c r="F2399" s="142"/>
      <c r="HV2399" s="141"/>
      <c r="HW2399" s="141"/>
      <c r="HX2399" s="141"/>
      <c r="HY2399" s="141"/>
      <c r="HZ2399" s="141"/>
      <c r="IA2399" s="141"/>
      <c r="IB2399" s="141"/>
      <c r="IC2399" s="141"/>
    </row>
    <row r="2400" s="138" customFormat="1" ht="15.75" customHeight="1" spans="3:237">
      <c r="C2400" s="103"/>
      <c r="D2400" s="103"/>
      <c r="F2400" s="142"/>
      <c r="HV2400" s="141"/>
      <c r="HW2400" s="141"/>
      <c r="HX2400" s="141"/>
      <c r="HY2400" s="141"/>
      <c r="HZ2400" s="141"/>
      <c r="IA2400" s="141"/>
      <c r="IB2400" s="141"/>
      <c r="IC2400" s="141"/>
    </row>
    <row r="2401" s="138" customFormat="1" ht="15.75" customHeight="1" spans="3:237">
      <c r="C2401" s="103"/>
      <c r="D2401" s="103"/>
      <c r="F2401" s="142"/>
      <c r="HV2401" s="141"/>
      <c r="HW2401" s="141"/>
      <c r="HX2401" s="141"/>
      <c r="HY2401" s="141"/>
      <c r="HZ2401" s="141"/>
      <c r="IA2401" s="141"/>
      <c r="IB2401" s="141"/>
      <c r="IC2401" s="141"/>
    </row>
    <row r="2402" s="138" customFormat="1" ht="15.75" customHeight="1" spans="3:237">
      <c r="C2402" s="103"/>
      <c r="D2402" s="103"/>
      <c r="F2402" s="142"/>
      <c r="HV2402" s="141"/>
      <c r="HW2402" s="141"/>
      <c r="HX2402" s="141"/>
      <c r="HY2402" s="141"/>
      <c r="HZ2402" s="141"/>
      <c r="IA2402" s="141"/>
      <c r="IB2402" s="141"/>
      <c r="IC2402" s="141"/>
    </row>
    <row r="2403" s="138" customFormat="1" ht="15.75" customHeight="1" spans="3:237">
      <c r="C2403" s="103"/>
      <c r="D2403" s="103"/>
      <c r="F2403" s="142"/>
      <c r="HV2403" s="141"/>
      <c r="HW2403" s="141"/>
      <c r="HX2403" s="141"/>
      <c r="HY2403" s="141"/>
      <c r="HZ2403" s="141"/>
      <c r="IA2403" s="141"/>
      <c r="IB2403" s="141"/>
      <c r="IC2403" s="141"/>
    </row>
    <row r="2404" s="138" customFormat="1" ht="15.75" customHeight="1" spans="3:237">
      <c r="C2404" s="103"/>
      <c r="D2404" s="103"/>
      <c r="F2404" s="142"/>
      <c r="HV2404" s="141"/>
      <c r="HW2404" s="141"/>
      <c r="HX2404" s="141"/>
      <c r="HY2404" s="141"/>
      <c r="HZ2404" s="141"/>
      <c r="IA2404" s="141"/>
      <c r="IB2404" s="141"/>
      <c r="IC2404" s="141"/>
    </row>
    <row r="2405" s="138" customFormat="1" ht="15.75" customHeight="1" spans="3:237">
      <c r="C2405" s="103"/>
      <c r="D2405" s="103"/>
      <c r="F2405" s="142"/>
      <c r="HV2405" s="141"/>
      <c r="HW2405" s="141"/>
      <c r="HX2405" s="141"/>
      <c r="HY2405" s="141"/>
      <c r="HZ2405" s="141"/>
      <c r="IA2405" s="141"/>
      <c r="IB2405" s="141"/>
      <c r="IC2405" s="141"/>
    </row>
    <row r="2406" s="138" customFormat="1" ht="15.75" customHeight="1" spans="3:237">
      <c r="C2406" s="103"/>
      <c r="D2406" s="103"/>
      <c r="F2406" s="142"/>
      <c r="HV2406" s="141"/>
      <c r="HW2406" s="141"/>
      <c r="HX2406" s="141"/>
      <c r="HY2406" s="141"/>
      <c r="HZ2406" s="141"/>
      <c r="IA2406" s="141"/>
      <c r="IB2406" s="141"/>
      <c r="IC2406" s="141"/>
    </row>
    <row r="2407" s="138" customFormat="1" ht="15.75" customHeight="1" spans="3:237">
      <c r="C2407" s="103"/>
      <c r="D2407" s="103"/>
      <c r="F2407" s="142"/>
      <c r="HV2407" s="141"/>
      <c r="HW2407" s="141"/>
      <c r="HX2407" s="141"/>
      <c r="HY2407" s="141"/>
      <c r="HZ2407" s="141"/>
      <c r="IA2407" s="141"/>
      <c r="IB2407" s="141"/>
      <c r="IC2407" s="141"/>
    </row>
    <row r="2408" s="138" customFormat="1" ht="15.75" customHeight="1" spans="3:237">
      <c r="C2408" s="103"/>
      <c r="D2408" s="103"/>
      <c r="F2408" s="142"/>
      <c r="HV2408" s="141"/>
      <c r="HW2408" s="141"/>
      <c r="HX2408" s="141"/>
      <c r="HY2408" s="141"/>
      <c r="HZ2408" s="141"/>
      <c r="IA2408" s="141"/>
      <c r="IB2408" s="141"/>
      <c r="IC2408" s="141"/>
    </row>
    <row r="2409" s="138" customFormat="1" ht="15.75" customHeight="1" spans="3:237">
      <c r="C2409" s="103"/>
      <c r="D2409" s="103"/>
      <c r="F2409" s="142"/>
      <c r="HV2409" s="141"/>
      <c r="HW2409" s="141"/>
      <c r="HX2409" s="141"/>
      <c r="HY2409" s="141"/>
      <c r="HZ2409" s="141"/>
      <c r="IA2409" s="141"/>
      <c r="IB2409" s="141"/>
      <c r="IC2409" s="141"/>
    </row>
    <row r="2410" s="138" customFormat="1" ht="15.75" customHeight="1" spans="3:237">
      <c r="C2410" s="103"/>
      <c r="D2410" s="103"/>
      <c r="F2410" s="142"/>
      <c r="HV2410" s="141"/>
      <c r="HW2410" s="141"/>
      <c r="HX2410" s="141"/>
      <c r="HY2410" s="141"/>
      <c r="HZ2410" s="141"/>
      <c r="IA2410" s="141"/>
      <c r="IB2410" s="141"/>
      <c r="IC2410" s="141"/>
    </row>
    <row r="2411" s="138" customFormat="1" ht="15.75" customHeight="1" spans="3:237">
      <c r="C2411" s="103"/>
      <c r="D2411" s="103"/>
      <c r="F2411" s="142"/>
      <c r="HV2411" s="141"/>
      <c r="HW2411" s="141"/>
      <c r="HX2411" s="141"/>
      <c r="HY2411" s="141"/>
      <c r="HZ2411" s="141"/>
      <c r="IA2411" s="141"/>
      <c r="IB2411" s="141"/>
      <c r="IC2411" s="141"/>
    </row>
    <row r="2412" s="138" customFormat="1" ht="15.75" customHeight="1" spans="3:237">
      <c r="C2412" s="103"/>
      <c r="D2412" s="103"/>
      <c r="F2412" s="142"/>
      <c r="HV2412" s="141"/>
      <c r="HW2412" s="141"/>
      <c r="HX2412" s="141"/>
      <c r="HY2412" s="141"/>
      <c r="HZ2412" s="141"/>
      <c r="IA2412" s="141"/>
      <c r="IB2412" s="141"/>
      <c r="IC2412" s="141"/>
    </row>
    <row r="2413" s="138" customFormat="1" ht="15.75" customHeight="1" spans="3:237">
      <c r="C2413" s="103"/>
      <c r="D2413" s="103"/>
      <c r="F2413" s="142"/>
      <c r="HV2413" s="141"/>
      <c r="HW2413" s="141"/>
      <c r="HX2413" s="141"/>
      <c r="HY2413" s="141"/>
      <c r="HZ2413" s="141"/>
      <c r="IA2413" s="141"/>
      <c r="IB2413" s="141"/>
      <c r="IC2413" s="141"/>
    </row>
    <row r="2414" s="138" customFormat="1" ht="15.75" customHeight="1" spans="3:237">
      <c r="C2414" s="103"/>
      <c r="D2414" s="103"/>
      <c r="F2414" s="142"/>
      <c r="HV2414" s="141"/>
      <c r="HW2414" s="141"/>
      <c r="HX2414" s="141"/>
      <c r="HY2414" s="141"/>
      <c r="HZ2414" s="141"/>
      <c r="IA2414" s="141"/>
      <c r="IB2414" s="141"/>
      <c r="IC2414" s="141"/>
    </row>
    <row r="2415" s="138" customFormat="1" ht="15.75" customHeight="1" spans="3:237">
      <c r="C2415" s="103"/>
      <c r="D2415" s="103"/>
      <c r="F2415" s="142"/>
      <c r="HV2415" s="141"/>
      <c r="HW2415" s="141"/>
      <c r="HX2415" s="141"/>
      <c r="HY2415" s="141"/>
      <c r="HZ2415" s="141"/>
      <c r="IA2415" s="141"/>
      <c r="IB2415" s="141"/>
      <c r="IC2415" s="141"/>
    </row>
    <row r="2416" s="138" customFormat="1" ht="15.75" customHeight="1" spans="3:237">
      <c r="C2416" s="103"/>
      <c r="D2416" s="103"/>
      <c r="F2416" s="142"/>
      <c r="HV2416" s="141"/>
      <c r="HW2416" s="141"/>
      <c r="HX2416" s="141"/>
      <c r="HY2416" s="141"/>
      <c r="HZ2416" s="141"/>
      <c r="IA2416" s="141"/>
      <c r="IB2416" s="141"/>
      <c r="IC2416" s="141"/>
    </row>
    <row r="2417" s="138" customFormat="1" ht="15.75" customHeight="1" spans="3:237">
      <c r="C2417" s="103"/>
      <c r="D2417" s="103"/>
      <c r="F2417" s="142"/>
      <c r="HV2417" s="141"/>
      <c r="HW2417" s="141"/>
      <c r="HX2417" s="141"/>
      <c r="HY2417" s="141"/>
      <c r="HZ2417" s="141"/>
      <c r="IA2417" s="141"/>
      <c r="IB2417" s="141"/>
      <c r="IC2417" s="141"/>
    </row>
    <row r="2418" s="138" customFormat="1" ht="15.75" customHeight="1" spans="3:237">
      <c r="C2418" s="103"/>
      <c r="D2418" s="103"/>
      <c r="F2418" s="142"/>
      <c r="HV2418" s="141"/>
      <c r="HW2418" s="141"/>
      <c r="HX2418" s="141"/>
      <c r="HY2418" s="141"/>
      <c r="HZ2418" s="141"/>
      <c r="IA2418" s="141"/>
      <c r="IB2418" s="141"/>
      <c r="IC2418" s="141"/>
    </row>
    <row r="2419" s="138" customFormat="1" ht="15.75" customHeight="1" spans="3:237">
      <c r="C2419" s="103"/>
      <c r="D2419" s="103"/>
      <c r="F2419" s="142"/>
      <c r="HV2419" s="141"/>
      <c r="HW2419" s="141"/>
      <c r="HX2419" s="141"/>
      <c r="HY2419" s="141"/>
      <c r="HZ2419" s="141"/>
      <c r="IA2419" s="141"/>
      <c r="IB2419" s="141"/>
      <c r="IC2419" s="141"/>
    </row>
    <row r="2420" s="138" customFormat="1" ht="15.75" customHeight="1" spans="3:237">
      <c r="C2420" s="103"/>
      <c r="D2420" s="103"/>
      <c r="F2420" s="142"/>
      <c r="HV2420" s="141"/>
      <c r="HW2420" s="141"/>
      <c r="HX2420" s="141"/>
      <c r="HY2420" s="141"/>
      <c r="HZ2420" s="141"/>
      <c r="IA2420" s="141"/>
      <c r="IB2420" s="141"/>
      <c r="IC2420" s="141"/>
    </row>
    <row r="2421" s="138" customFormat="1" ht="15.75" customHeight="1" spans="3:237">
      <c r="C2421" s="103"/>
      <c r="D2421" s="103"/>
      <c r="F2421" s="142"/>
      <c r="HV2421" s="141"/>
      <c r="HW2421" s="141"/>
      <c r="HX2421" s="141"/>
      <c r="HY2421" s="141"/>
      <c r="HZ2421" s="141"/>
      <c r="IA2421" s="141"/>
      <c r="IB2421" s="141"/>
      <c r="IC2421" s="141"/>
    </row>
    <row r="2422" s="138" customFormat="1" ht="15.75" customHeight="1" spans="3:237">
      <c r="C2422" s="103"/>
      <c r="D2422" s="103"/>
      <c r="F2422" s="142"/>
      <c r="HV2422" s="141"/>
      <c r="HW2422" s="141"/>
      <c r="HX2422" s="141"/>
      <c r="HY2422" s="141"/>
      <c r="HZ2422" s="141"/>
      <c r="IA2422" s="141"/>
      <c r="IB2422" s="141"/>
      <c r="IC2422" s="141"/>
    </row>
    <row r="2423" s="138" customFormat="1" ht="15.75" customHeight="1" spans="3:237">
      <c r="C2423" s="103"/>
      <c r="D2423" s="103"/>
      <c r="F2423" s="142"/>
      <c r="HV2423" s="141"/>
      <c r="HW2423" s="141"/>
      <c r="HX2423" s="141"/>
      <c r="HY2423" s="141"/>
      <c r="HZ2423" s="141"/>
      <c r="IA2423" s="141"/>
      <c r="IB2423" s="141"/>
      <c r="IC2423" s="141"/>
    </row>
    <row r="2424" s="138" customFormat="1" ht="15.75" customHeight="1" spans="3:237">
      <c r="C2424" s="103"/>
      <c r="D2424" s="103"/>
      <c r="F2424" s="142"/>
      <c r="HV2424" s="141"/>
      <c r="HW2424" s="141"/>
      <c r="HX2424" s="141"/>
      <c r="HY2424" s="141"/>
      <c r="HZ2424" s="141"/>
      <c r="IA2424" s="141"/>
      <c r="IB2424" s="141"/>
      <c r="IC2424" s="141"/>
    </row>
    <row r="2425" s="138" customFormat="1" ht="15.75" customHeight="1" spans="3:237">
      <c r="C2425" s="103"/>
      <c r="D2425" s="103"/>
      <c r="F2425" s="142"/>
      <c r="HV2425" s="141"/>
      <c r="HW2425" s="141"/>
      <c r="HX2425" s="141"/>
      <c r="HY2425" s="141"/>
      <c r="HZ2425" s="141"/>
      <c r="IA2425" s="141"/>
      <c r="IB2425" s="141"/>
      <c r="IC2425" s="141"/>
    </row>
    <row r="2426" s="138" customFormat="1" ht="15.75" customHeight="1" spans="3:237">
      <c r="C2426" s="103"/>
      <c r="D2426" s="103"/>
      <c r="F2426" s="142"/>
      <c r="HV2426" s="141"/>
      <c r="HW2426" s="141"/>
      <c r="HX2426" s="141"/>
      <c r="HY2426" s="141"/>
      <c r="HZ2426" s="141"/>
      <c r="IA2426" s="141"/>
      <c r="IB2426" s="141"/>
      <c r="IC2426" s="141"/>
    </row>
    <row r="2427" s="138" customFormat="1" ht="15.75" customHeight="1" spans="3:237">
      <c r="C2427" s="103"/>
      <c r="D2427" s="103"/>
      <c r="F2427" s="142"/>
      <c r="HV2427" s="141"/>
      <c r="HW2427" s="141"/>
      <c r="HX2427" s="141"/>
      <c r="HY2427" s="141"/>
      <c r="HZ2427" s="141"/>
      <c r="IA2427" s="141"/>
      <c r="IB2427" s="141"/>
      <c r="IC2427" s="141"/>
    </row>
    <row r="2428" s="138" customFormat="1" ht="15.75" customHeight="1" spans="3:237">
      <c r="C2428" s="103"/>
      <c r="D2428" s="103"/>
      <c r="F2428" s="142"/>
      <c r="HV2428" s="141"/>
      <c r="HW2428" s="141"/>
      <c r="HX2428" s="141"/>
      <c r="HY2428" s="141"/>
      <c r="HZ2428" s="141"/>
      <c r="IA2428" s="141"/>
      <c r="IB2428" s="141"/>
      <c r="IC2428" s="141"/>
    </row>
    <row r="2429" s="138" customFormat="1" ht="15.75" customHeight="1" spans="3:237">
      <c r="C2429" s="103"/>
      <c r="D2429" s="103"/>
      <c r="F2429" s="142"/>
      <c r="HV2429" s="141"/>
      <c r="HW2429" s="141"/>
      <c r="HX2429" s="141"/>
      <c r="HY2429" s="141"/>
      <c r="HZ2429" s="141"/>
      <c r="IA2429" s="141"/>
      <c r="IB2429" s="141"/>
      <c r="IC2429" s="141"/>
    </row>
    <row r="2430" s="138" customFormat="1" ht="15.75" customHeight="1" spans="3:237">
      <c r="C2430" s="103"/>
      <c r="D2430" s="103"/>
      <c r="F2430" s="142"/>
      <c r="HV2430" s="141"/>
      <c r="HW2430" s="141"/>
      <c r="HX2430" s="141"/>
      <c r="HY2430" s="141"/>
      <c r="HZ2430" s="141"/>
      <c r="IA2430" s="141"/>
      <c r="IB2430" s="141"/>
      <c r="IC2430" s="141"/>
    </row>
    <row r="2431" s="138" customFormat="1" ht="15.75" customHeight="1" spans="3:237">
      <c r="C2431" s="103"/>
      <c r="D2431" s="103"/>
      <c r="F2431" s="142"/>
      <c r="HV2431" s="141"/>
      <c r="HW2431" s="141"/>
      <c r="HX2431" s="141"/>
      <c r="HY2431" s="141"/>
      <c r="HZ2431" s="141"/>
      <c r="IA2431" s="141"/>
      <c r="IB2431" s="141"/>
      <c r="IC2431" s="141"/>
    </row>
    <row r="2432" s="138" customFormat="1" ht="15.75" customHeight="1" spans="3:237">
      <c r="C2432" s="103"/>
      <c r="D2432" s="103"/>
      <c r="F2432" s="142"/>
      <c r="HV2432" s="141"/>
      <c r="HW2432" s="141"/>
      <c r="HX2432" s="141"/>
      <c r="HY2432" s="141"/>
      <c r="HZ2432" s="141"/>
      <c r="IA2432" s="141"/>
      <c r="IB2432" s="141"/>
      <c r="IC2432" s="141"/>
    </row>
    <row r="2433" s="138" customFormat="1" ht="15.75" customHeight="1" spans="3:237">
      <c r="C2433" s="103"/>
      <c r="D2433" s="103"/>
      <c r="F2433" s="142"/>
      <c r="HV2433" s="141"/>
      <c r="HW2433" s="141"/>
      <c r="HX2433" s="141"/>
      <c r="HY2433" s="141"/>
      <c r="HZ2433" s="141"/>
      <c r="IA2433" s="141"/>
      <c r="IB2433" s="141"/>
      <c r="IC2433" s="141"/>
    </row>
    <row r="2434" s="138" customFormat="1" ht="15.75" customHeight="1" spans="3:237">
      <c r="C2434" s="103"/>
      <c r="D2434" s="103"/>
      <c r="F2434" s="142"/>
      <c r="HV2434" s="141"/>
      <c r="HW2434" s="141"/>
      <c r="HX2434" s="141"/>
      <c r="HY2434" s="141"/>
      <c r="HZ2434" s="141"/>
      <c r="IA2434" s="141"/>
      <c r="IB2434" s="141"/>
      <c r="IC2434" s="141"/>
    </row>
    <row r="2435" s="138" customFormat="1" ht="15.75" customHeight="1" spans="3:237">
      <c r="C2435" s="103"/>
      <c r="D2435" s="103"/>
      <c r="F2435" s="142"/>
      <c r="HV2435" s="141"/>
      <c r="HW2435" s="141"/>
      <c r="HX2435" s="141"/>
      <c r="HY2435" s="141"/>
      <c r="HZ2435" s="141"/>
      <c r="IA2435" s="141"/>
      <c r="IB2435" s="141"/>
      <c r="IC2435" s="141"/>
    </row>
    <row r="2436" s="138" customFormat="1" ht="15.75" customHeight="1" spans="3:237">
      <c r="C2436" s="103"/>
      <c r="D2436" s="103"/>
      <c r="F2436" s="142"/>
      <c r="HV2436" s="141"/>
      <c r="HW2436" s="141"/>
      <c r="HX2436" s="141"/>
      <c r="HY2436" s="141"/>
      <c r="HZ2436" s="141"/>
      <c r="IA2436" s="141"/>
      <c r="IB2436" s="141"/>
      <c r="IC2436" s="141"/>
    </row>
    <row r="2437" s="138" customFormat="1" ht="15.75" customHeight="1" spans="3:237">
      <c r="C2437" s="103"/>
      <c r="D2437" s="103"/>
      <c r="F2437" s="142"/>
      <c r="HV2437" s="141"/>
      <c r="HW2437" s="141"/>
      <c r="HX2437" s="141"/>
      <c r="HY2437" s="141"/>
      <c r="HZ2437" s="141"/>
      <c r="IA2437" s="141"/>
      <c r="IB2437" s="141"/>
      <c r="IC2437" s="141"/>
    </row>
    <row r="2438" s="138" customFormat="1" ht="15.75" customHeight="1" spans="3:237">
      <c r="C2438" s="103"/>
      <c r="D2438" s="103"/>
      <c r="F2438" s="142"/>
      <c r="HV2438" s="141"/>
      <c r="HW2438" s="141"/>
      <c r="HX2438" s="141"/>
      <c r="HY2438" s="141"/>
      <c r="HZ2438" s="141"/>
      <c r="IA2438" s="141"/>
      <c r="IB2438" s="141"/>
      <c r="IC2438" s="141"/>
    </row>
    <row r="2439" s="138" customFormat="1" ht="15.75" customHeight="1" spans="3:237">
      <c r="C2439" s="103"/>
      <c r="D2439" s="103"/>
      <c r="F2439" s="142"/>
      <c r="HV2439" s="141"/>
      <c r="HW2439" s="141"/>
      <c r="HX2439" s="141"/>
      <c r="HY2439" s="141"/>
      <c r="HZ2439" s="141"/>
      <c r="IA2439" s="141"/>
      <c r="IB2439" s="141"/>
      <c r="IC2439" s="141"/>
    </row>
    <row r="2440" s="138" customFormat="1" ht="15.75" customHeight="1" spans="3:237">
      <c r="C2440" s="103"/>
      <c r="D2440" s="103"/>
      <c r="F2440" s="142"/>
      <c r="HV2440" s="141"/>
      <c r="HW2440" s="141"/>
      <c r="HX2440" s="141"/>
      <c r="HY2440" s="141"/>
      <c r="HZ2440" s="141"/>
      <c r="IA2440" s="141"/>
      <c r="IB2440" s="141"/>
      <c r="IC2440" s="141"/>
    </row>
    <row r="2441" s="138" customFormat="1" ht="15.75" customHeight="1" spans="3:237">
      <c r="C2441" s="103"/>
      <c r="D2441" s="103"/>
      <c r="F2441" s="142"/>
      <c r="HV2441" s="141"/>
      <c r="HW2441" s="141"/>
      <c r="HX2441" s="141"/>
      <c r="HY2441" s="141"/>
      <c r="HZ2441" s="141"/>
      <c r="IA2441" s="141"/>
      <c r="IB2441" s="141"/>
      <c r="IC2441" s="141"/>
    </row>
    <row r="2442" s="138" customFormat="1" ht="15.75" customHeight="1" spans="3:237">
      <c r="C2442" s="103"/>
      <c r="D2442" s="103"/>
      <c r="F2442" s="142"/>
      <c r="HV2442" s="141"/>
      <c r="HW2442" s="141"/>
      <c r="HX2442" s="141"/>
      <c r="HY2442" s="141"/>
      <c r="HZ2442" s="141"/>
      <c r="IA2442" s="141"/>
      <c r="IB2442" s="141"/>
      <c r="IC2442" s="141"/>
    </row>
    <row r="2443" s="138" customFormat="1" ht="15.75" customHeight="1" spans="3:237">
      <c r="C2443" s="103"/>
      <c r="D2443" s="103"/>
      <c r="F2443" s="142"/>
      <c r="HV2443" s="141"/>
      <c r="HW2443" s="141"/>
      <c r="HX2443" s="141"/>
      <c r="HY2443" s="141"/>
      <c r="HZ2443" s="141"/>
      <c r="IA2443" s="141"/>
      <c r="IB2443" s="141"/>
      <c r="IC2443" s="141"/>
    </row>
    <row r="2444" s="138" customFormat="1" ht="15.75" customHeight="1" spans="3:237">
      <c r="C2444" s="103"/>
      <c r="D2444" s="103"/>
      <c r="F2444" s="142"/>
      <c r="HV2444" s="141"/>
      <c r="HW2444" s="141"/>
      <c r="HX2444" s="141"/>
      <c r="HY2444" s="141"/>
      <c r="HZ2444" s="141"/>
      <c r="IA2444" s="141"/>
      <c r="IB2444" s="141"/>
      <c r="IC2444" s="141"/>
    </row>
    <row r="2445" s="138" customFormat="1" ht="15.75" customHeight="1" spans="3:237">
      <c r="C2445" s="103"/>
      <c r="D2445" s="103"/>
      <c r="F2445" s="142"/>
      <c r="HV2445" s="141"/>
      <c r="HW2445" s="141"/>
      <c r="HX2445" s="141"/>
      <c r="HY2445" s="141"/>
      <c r="HZ2445" s="141"/>
      <c r="IA2445" s="141"/>
      <c r="IB2445" s="141"/>
      <c r="IC2445" s="141"/>
    </row>
    <row r="2446" s="138" customFormat="1" ht="15.75" customHeight="1" spans="3:237">
      <c r="C2446" s="103"/>
      <c r="D2446" s="103"/>
      <c r="F2446" s="142"/>
      <c r="HV2446" s="141"/>
      <c r="HW2446" s="141"/>
      <c r="HX2446" s="141"/>
      <c r="HY2446" s="141"/>
      <c r="HZ2446" s="141"/>
      <c r="IA2446" s="141"/>
      <c r="IB2446" s="141"/>
      <c r="IC2446" s="141"/>
    </row>
    <row r="2447" s="138" customFormat="1" ht="15.75" customHeight="1" spans="3:237">
      <c r="C2447" s="103"/>
      <c r="D2447" s="103"/>
      <c r="F2447" s="142"/>
      <c r="HV2447" s="141"/>
      <c r="HW2447" s="141"/>
      <c r="HX2447" s="141"/>
      <c r="HY2447" s="141"/>
      <c r="HZ2447" s="141"/>
      <c r="IA2447" s="141"/>
      <c r="IB2447" s="141"/>
      <c r="IC2447" s="141"/>
    </row>
    <row r="2448" s="138" customFormat="1" ht="15.75" customHeight="1" spans="3:237">
      <c r="C2448" s="103"/>
      <c r="D2448" s="103"/>
      <c r="F2448" s="142"/>
      <c r="HV2448" s="141"/>
      <c r="HW2448" s="141"/>
      <c r="HX2448" s="141"/>
      <c r="HY2448" s="141"/>
      <c r="HZ2448" s="141"/>
      <c r="IA2448" s="141"/>
      <c r="IB2448" s="141"/>
      <c r="IC2448" s="141"/>
    </row>
    <row r="2449" s="138" customFormat="1" ht="15.75" customHeight="1" spans="3:237">
      <c r="C2449" s="103"/>
      <c r="D2449" s="103"/>
      <c r="F2449" s="142"/>
      <c r="HV2449" s="141"/>
      <c r="HW2449" s="141"/>
      <c r="HX2449" s="141"/>
      <c r="HY2449" s="141"/>
      <c r="HZ2449" s="141"/>
      <c r="IA2449" s="141"/>
      <c r="IB2449" s="141"/>
      <c r="IC2449" s="141"/>
    </row>
    <row r="2450" s="138" customFormat="1" ht="15.75" customHeight="1" spans="3:237">
      <c r="C2450" s="103"/>
      <c r="D2450" s="103"/>
      <c r="F2450" s="142"/>
      <c r="HV2450" s="141"/>
      <c r="HW2450" s="141"/>
      <c r="HX2450" s="141"/>
      <c r="HY2450" s="141"/>
      <c r="HZ2450" s="141"/>
      <c r="IA2450" s="141"/>
      <c r="IB2450" s="141"/>
      <c r="IC2450" s="141"/>
    </row>
    <row r="2451" s="138" customFormat="1" ht="15.75" customHeight="1" spans="3:237">
      <c r="C2451" s="103"/>
      <c r="D2451" s="103"/>
      <c r="F2451" s="142"/>
      <c r="HV2451" s="141"/>
      <c r="HW2451" s="141"/>
      <c r="HX2451" s="141"/>
      <c r="HY2451" s="141"/>
      <c r="HZ2451" s="141"/>
      <c r="IA2451" s="141"/>
      <c r="IB2451" s="141"/>
      <c r="IC2451" s="141"/>
    </row>
    <row r="2452" s="138" customFormat="1" ht="15.75" customHeight="1" spans="3:237">
      <c r="C2452" s="103"/>
      <c r="D2452" s="103"/>
      <c r="F2452" s="142"/>
      <c r="HV2452" s="141"/>
      <c r="HW2452" s="141"/>
      <c r="HX2452" s="141"/>
      <c r="HY2452" s="141"/>
      <c r="HZ2452" s="141"/>
      <c r="IA2452" s="141"/>
      <c r="IB2452" s="141"/>
      <c r="IC2452" s="141"/>
    </row>
    <row r="2453" s="138" customFormat="1" ht="15.75" customHeight="1" spans="3:237">
      <c r="C2453" s="103"/>
      <c r="D2453" s="103"/>
      <c r="F2453" s="142"/>
      <c r="HV2453" s="141"/>
      <c r="HW2453" s="141"/>
      <c r="HX2453" s="141"/>
      <c r="HY2453" s="141"/>
      <c r="HZ2453" s="141"/>
      <c r="IA2453" s="141"/>
      <c r="IB2453" s="141"/>
      <c r="IC2453" s="141"/>
    </row>
    <row r="2454" s="138" customFormat="1" ht="15.75" customHeight="1" spans="3:237">
      <c r="C2454" s="103"/>
      <c r="D2454" s="103"/>
      <c r="F2454" s="142"/>
      <c r="HV2454" s="141"/>
      <c r="HW2454" s="141"/>
      <c r="HX2454" s="141"/>
      <c r="HY2454" s="141"/>
      <c r="HZ2454" s="141"/>
      <c r="IA2454" s="141"/>
      <c r="IB2454" s="141"/>
      <c r="IC2454" s="141"/>
    </row>
    <row r="2455" s="138" customFormat="1" ht="15.75" customHeight="1" spans="3:237">
      <c r="C2455" s="103"/>
      <c r="D2455" s="103"/>
      <c r="F2455" s="142"/>
      <c r="HV2455" s="141"/>
      <c r="HW2455" s="141"/>
      <c r="HX2455" s="141"/>
      <c r="HY2455" s="141"/>
      <c r="HZ2455" s="141"/>
      <c r="IA2455" s="141"/>
      <c r="IB2455" s="141"/>
      <c r="IC2455" s="141"/>
    </row>
    <row r="2456" s="138" customFormat="1" ht="15.75" customHeight="1" spans="3:237">
      <c r="C2456" s="103"/>
      <c r="D2456" s="103"/>
      <c r="F2456" s="142"/>
      <c r="HV2456" s="141"/>
      <c r="HW2456" s="141"/>
      <c r="HX2456" s="141"/>
      <c r="HY2456" s="141"/>
      <c r="HZ2456" s="141"/>
      <c r="IA2456" s="141"/>
      <c r="IB2456" s="141"/>
      <c r="IC2456" s="141"/>
    </row>
    <row r="2457" s="138" customFormat="1" ht="15.75" customHeight="1" spans="3:237">
      <c r="C2457" s="103"/>
      <c r="D2457" s="103"/>
      <c r="F2457" s="142"/>
      <c r="HV2457" s="141"/>
      <c r="HW2457" s="141"/>
      <c r="HX2457" s="141"/>
      <c r="HY2457" s="141"/>
      <c r="HZ2457" s="141"/>
      <c r="IA2457" s="141"/>
      <c r="IB2457" s="141"/>
      <c r="IC2457" s="141"/>
    </row>
    <row r="2458" s="138" customFormat="1" ht="15.75" customHeight="1" spans="3:237">
      <c r="C2458" s="103"/>
      <c r="D2458" s="103"/>
      <c r="F2458" s="142"/>
      <c r="HV2458" s="141"/>
      <c r="HW2458" s="141"/>
      <c r="HX2458" s="141"/>
      <c r="HY2458" s="141"/>
      <c r="HZ2458" s="141"/>
      <c r="IA2458" s="141"/>
      <c r="IB2458" s="141"/>
      <c r="IC2458" s="141"/>
    </row>
    <row r="2459" s="138" customFormat="1" ht="15.75" customHeight="1" spans="3:237">
      <c r="C2459" s="103"/>
      <c r="D2459" s="103"/>
      <c r="F2459" s="142"/>
      <c r="HV2459" s="141"/>
      <c r="HW2459" s="141"/>
      <c r="HX2459" s="141"/>
      <c r="HY2459" s="141"/>
      <c r="HZ2459" s="141"/>
      <c r="IA2459" s="141"/>
      <c r="IB2459" s="141"/>
      <c r="IC2459" s="141"/>
    </row>
    <row r="2460" s="138" customFormat="1" ht="15.75" customHeight="1" spans="3:237">
      <c r="C2460" s="103"/>
      <c r="D2460" s="103"/>
      <c r="F2460" s="142"/>
      <c r="HV2460" s="141"/>
      <c r="HW2460" s="141"/>
      <c r="HX2460" s="141"/>
      <c r="HY2460" s="141"/>
      <c r="HZ2460" s="141"/>
      <c r="IA2460" s="141"/>
      <c r="IB2460" s="141"/>
      <c r="IC2460" s="141"/>
    </row>
    <row r="2461" s="138" customFormat="1" ht="15.75" customHeight="1" spans="3:237">
      <c r="C2461" s="103"/>
      <c r="D2461" s="103"/>
      <c r="F2461" s="142"/>
      <c r="HV2461" s="141"/>
      <c r="HW2461" s="141"/>
      <c r="HX2461" s="141"/>
      <c r="HY2461" s="141"/>
      <c r="HZ2461" s="141"/>
      <c r="IA2461" s="141"/>
      <c r="IB2461" s="141"/>
      <c r="IC2461" s="141"/>
    </row>
    <row r="2462" s="138" customFormat="1" ht="15.75" customHeight="1" spans="3:237">
      <c r="C2462" s="103"/>
      <c r="D2462" s="103"/>
      <c r="F2462" s="142"/>
      <c r="HV2462" s="141"/>
      <c r="HW2462" s="141"/>
      <c r="HX2462" s="141"/>
      <c r="HY2462" s="141"/>
      <c r="HZ2462" s="141"/>
      <c r="IA2462" s="141"/>
      <c r="IB2462" s="141"/>
      <c r="IC2462" s="141"/>
    </row>
    <row r="2463" s="138" customFormat="1" ht="15.75" customHeight="1" spans="3:237">
      <c r="C2463" s="103"/>
      <c r="D2463" s="103"/>
      <c r="F2463" s="142"/>
      <c r="HV2463" s="141"/>
      <c r="HW2463" s="141"/>
      <c r="HX2463" s="141"/>
      <c r="HY2463" s="141"/>
      <c r="HZ2463" s="141"/>
      <c r="IA2463" s="141"/>
      <c r="IB2463" s="141"/>
      <c r="IC2463" s="141"/>
    </row>
    <row r="2464" s="138" customFormat="1" ht="15.75" customHeight="1" spans="3:237">
      <c r="C2464" s="103"/>
      <c r="D2464" s="103"/>
      <c r="F2464" s="142"/>
      <c r="HV2464" s="141"/>
      <c r="HW2464" s="141"/>
      <c r="HX2464" s="141"/>
      <c r="HY2464" s="141"/>
      <c r="HZ2464" s="141"/>
      <c r="IA2464" s="141"/>
      <c r="IB2464" s="141"/>
      <c r="IC2464" s="141"/>
    </row>
    <row r="2465" s="138" customFormat="1" ht="15.75" customHeight="1" spans="3:237">
      <c r="C2465" s="103"/>
      <c r="D2465" s="103"/>
      <c r="F2465" s="142"/>
      <c r="HV2465" s="141"/>
      <c r="HW2465" s="141"/>
      <c r="HX2465" s="141"/>
      <c r="HY2465" s="141"/>
      <c r="HZ2465" s="141"/>
      <c r="IA2465" s="141"/>
      <c r="IB2465" s="141"/>
      <c r="IC2465" s="141"/>
    </row>
    <row r="2466" s="138" customFormat="1" ht="15.75" customHeight="1" spans="3:237">
      <c r="C2466" s="103"/>
      <c r="D2466" s="103"/>
      <c r="F2466" s="142"/>
      <c r="HV2466" s="141"/>
      <c r="HW2466" s="141"/>
      <c r="HX2466" s="141"/>
      <c r="HY2466" s="141"/>
      <c r="HZ2466" s="141"/>
      <c r="IA2466" s="141"/>
      <c r="IB2466" s="141"/>
      <c r="IC2466" s="141"/>
    </row>
    <row r="2467" s="138" customFormat="1" ht="15.75" customHeight="1" spans="3:237">
      <c r="C2467" s="103"/>
      <c r="D2467" s="103"/>
      <c r="F2467" s="142"/>
      <c r="HV2467" s="141"/>
      <c r="HW2467" s="141"/>
      <c r="HX2467" s="141"/>
      <c r="HY2467" s="141"/>
      <c r="HZ2467" s="141"/>
      <c r="IA2467" s="141"/>
      <c r="IB2467" s="141"/>
      <c r="IC2467" s="141"/>
    </row>
    <row r="2468" s="138" customFormat="1" ht="15.75" customHeight="1" spans="3:237">
      <c r="C2468" s="103"/>
      <c r="D2468" s="103"/>
      <c r="F2468" s="142"/>
      <c r="HV2468" s="141"/>
      <c r="HW2468" s="141"/>
      <c r="HX2468" s="141"/>
      <c r="HY2468" s="141"/>
      <c r="HZ2468" s="141"/>
      <c r="IA2468" s="141"/>
      <c r="IB2468" s="141"/>
      <c r="IC2468" s="141"/>
    </row>
    <row r="2469" s="138" customFormat="1" ht="15.75" customHeight="1" spans="3:237">
      <c r="C2469" s="103"/>
      <c r="D2469" s="103"/>
      <c r="F2469" s="142"/>
      <c r="HV2469" s="141"/>
      <c r="HW2469" s="141"/>
      <c r="HX2469" s="141"/>
      <c r="HY2469" s="141"/>
      <c r="HZ2469" s="141"/>
      <c r="IA2469" s="141"/>
      <c r="IB2469" s="141"/>
      <c r="IC2469" s="141"/>
    </row>
    <row r="2470" s="138" customFormat="1" ht="15.75" customHeight="1" spans="3:237">
      <c r="C2470" s="103"/>
      <c r="D2470" s="103"/>
      <c r="F2470" s="142"/>
      <c r="HV2470" s="141"/>
      <c r="HW2470" s="141"/>
      <c r="HX2470" s="141"/>
      <c r="HY2470" s="141"/>
      <c r="HZ2470" s="141"/>
      <c r="IA2470" s="141"/>
      <c r="IB2470" s="141"/>
      <c r="IC2470" s="141"/>
    </row>
    <row r="2471" s="138" customFormat="1" ht="15.75" customHeight="1" spans="3:237">
      <c r="C2471" s="103"/>
      <c r="D2471" s="103"/>
      <c r="F2471" s="142"/>
      <c r="HV2471" s="141"/>
      <c r="HW2471" s="141"/>
      <c r="HX2471" s="141"/>
      <c r="HY2471" s="141"/>
      <c r="HZ2471" s="141"/>
      <c r="IA2471" s="141"/>
      <c r="IB2471" s="141"/>
      <c r="IC2471" s="141"/>
    </row>
    <row r="2472" s="138" customFormat="1" ht="15.75" customHeight="1" spans="3:237">
      <c r="C2472" s="103"/>
      <c r="D2472" s="103"/>
      <c r="F2472" s="142"/>
      <c r="HV2472" s="141"/>
      <c r="HW2472" s="141"/>
      <c r="HX2472" s="141"/>
      <c r="HY2472" s="141"/>
      <c r="HZ2472" s="141"/>
      <c r="IA2472" s="141"/>
      <c r="IB2472" s="141"/>
      <c r="IC2472" s="141"/>
    </row>
    <row r="2473" s="138" customFormat="1" ht="15.75" customHeight="1" spans="3:237">
      <c r="C2473" s="103"/>
      <c r="D2473" s="103"/>
      <c r="F2473" s="142"/>
      <c r="HV2473" s="141"/>
      <c r="HW2473" s="141"/>
      <c r="HX2473" s="141"/>
      <c r="HY2473" s="141"/>
      <c r="HZ2473" s="141"/>
      <c r="IA2473" s="141"/>
      <c r="IB2473" s="141"/>
      <c r="IC2473" s="141"/>
    </row>
    <row r="2474" s="138" customFormat="1" ht="15.75" customHeight="1" spans="3:237">
      <c r="C2474" s="103"/>
      <c r="D2474" s="103"/>
      <c r="F2474" s="142"/>
      <c r="HV2474" s="141"/>
      <c r="HW2474" s="141"/>
      <c r="HX2474" s="141"/>
      <c r="HY2474" s="141"/>
      <c r="HZ2474" s="141"/>
      <c r="IA2474" s="141"/>
      <c r="IB2474" s="141"/>
      <c r="IC2474" s="141"/>
    </row>
    <row r="2475" s="138" customFormat="1" ht="15.75" customHeight="1" spans="3:237">
      <c r="C2475" s="103"/>
      <c r="D2475" s="103"/>
      <c r="F2475" s="142"/>
      <c r="HV2475" s="141"/>
      <c r="HW2475" s="141"/>
      <c r="HX2475" s="141"/>
      <c r="HY2475" s="141"/>
      <c r="HZ2475" s="141"/>
      <c r="IA2475" s="141"/>
      <c r="IB2475" s="141"/>
      <c r="IC2475" s="141"/>
    </row>
    <row r="2476" s="138" customFormat="1" ht="15.75" customHeight="1" spans="3:237">
      <c r="C2476" s="103"/>
      <c r="D2476" s="103"/>
      <c r="F2476" s="142"/>
      <c r="HV2476" s="141"/>
      <c r="HW2476" s="141"/>
      <c r="HX2476" s="141"/>
      <c r="HY2476" s="141"/>
      <c r="HZ2476" s="141"/>
      <c r="IA2476" s="141"/>
      <c r="IB2476" s="141"/>
      <c r="IC2476" s="141"/>
    </row>
    <row r="2477" s="138" customFormat="1" ht="15.75" customHeight="1" spans="3:237">
      <c r="C2477" s="103"/>
      <c r="D2477" s="103"/>
      <c r="F2477" s="142"/>
      <c r="HV2477" s="141"/>
      <c r="HW2477" s="141"/>
      <c r="HX2477" s="141"/>
      <c r="HY2477" s="141"/>
      <c r="HZ2477" s="141"/>
      <c r="IA2477" s="141"/>
      <c r="IB2477" s="141"/>
      <c r="IC2477" s="141"/>
    </row>
    <row r="2478" s="138" customFormat="1" ht="15.75" customHeight="1" spans="3:237">
      <c r="C2478" s="103"/>
      <c r="D2478" s="103"/>
      <c r="F2478" s="142"/>
      <c r="HV2478" s="141"/>
      <c r="HW2478" s="141"/>
      <c r="HX2478" s="141"/>
      <c r="HY2478" s="141"/>
      <c r="HZ2478" s="141"/>
      <c r="IA2478" s="141"/>
      <c r="IB2478" s="141"/>
      <c r="IC2478" s="141"/>
    </row>
    <row r="2479" s="138" customFormat="1" ht="15.75" customHeight="1" spans="3:237">
      <c r="C2479" s="103"/>
      <c r="D2479" s="103"/>
      <c r="F2479" s="142"/>
      <c r="HV2479" s="141"/>
      <c r="HW2479" s="141"/>
      <c r="HX2479" s="141"/>
      <c r="HY2479" s="141"/>
      <c r="HZ2479" s="141"/>
      <c r="IA2479" s="141"/>
      <c r="IB2479" s="141"/>
      <c r="IC2479" s="141"/>
    </row>
    <row r="2480" s="138" customFormat="1" ht="15.75" customHeight="1" spans="3:237">
      <c r="C2480" s="103"/>
      <c r="D2480" s="103"/>
      <c r="F2480" s="142"/>
      <c r="HV2480" s="141"/>
      <c r="HW2480" s="141"/>
      <c r="HX2480" s="141"/>
      <c r="HY2480" s="141"/>
      <c r="HZ2480" s="141"/>
      <c r="IA2480" s="141"/>
      <c r="IB2480" s="141"/>
      <c r="IC2480" s="141"/>
    </row>
    <row r="2481" s="138" customFormat="1" ht="15.75" customHeight="1" spans="3:237">
      <c r="C2481" s="103"/>
      <c r="D2481" s="103"/>
      <c r="F2481" s="142"/>
      <c r="HV2481" s="141"/>
      <c r="HW2481" s="141"/>
      <c r="HX2481" s="141"/>
      <c r="HY2481" s="141"/>
      <c r="HZ2481" s="141"/>
      <c r="IA2481" s="141"/>
      <c r="IB2481" s="141"/>
      <c r="IC2481" s="141"/>
    </row>
    <row r="2482" s="138" customFormat="1" ht="15.75" customHeight="1" spans="3:237">
      <c r="C2482" s="103"/>
      <c r="D2482" s="103"/>
      <c r="F2482" s="142"/>
      <c r="HV2482" s="141"/>
      <c r="HW2482" s="141"/>
      <c r="HX2482" s="141"/>
      <c r="HY2482" s="141"/>
      <c r="HZ2482" s="141"/>
      <c r="IA2482" s="141"/>
      <c r="IB2482" s="141"/>
      <c r="IC2482" s="141"/>
    </row>
    <row r="2483" s="138" customFormat="1" ht="15.75" customHeight="1" spans="3:237">
      <c r="C2483" s="103"/>
      <c r="D2483" s="103"/>
      <c r="F2483" s="142"/>
      <c r="HV2483" s="141"/>
      <c r="HW2483" s="141"/>
      <c r="HX2483" s="141"/>
      <c r="HY2483" s="141"/>
      <c r="HZ2483" s="141"/>
      <c r="IA2483" s="141"/>
      <c r="IB2483" s="141"/>
      <c r="IC2483" s="141"/>
    </row>
    <row r="2484" s="138" customFormat="1" ht="15.75" customHeight="1" spans="3:237">
      <c r="C2484" s="103"/>
      <c r="D2484" s="103"/>
      <c r="F2484" s="142"/>
      <c r="HV2484" s="141"/>
      <c r="HW2484" s="141"/>
      <c r="HX2484" s="141"/>
      <c r="HY2484" s="141"/>
      <c r="HZ2484" s="141"/>
      <c r="IA2484" s="141"/>
      <c r="IB2484" s="141"/>
      <c r="IC2484" s="141"/>
    </row>
    <row r="2485" s="138" customFormat="1" ht="15.75" customHeight="1" spans="3:237">
      <c r="C2485" s="103"/>
      <c r="D2485" s="103"/>
      <c r="F2485" s="142"/>
      <c r="HV2485" s="141"/>
      <c r="HW2485" s="141"/>
      <c r="HX2485" s="141"/>
      <c r="HY2485" s="141"/>
      <c r="HZ2485" s="141"/>
      <c r="IA2485" s="141"/>
      <c r="IB2485" s="141"/>
      <c r="IC2485" s="141"/>
    </row>
    <row r="2486" s="138" customFormat="1" ht="15.75" customHeight="1" spans="3:237">
      <c r="C2486" s="103"/>
      <c r="D2486" s="103"/>
      <c r="F2486" s="142"/>
      <c r="HV2486" s="141"/>
      <c r="HW2486" s="141"/>
      <c r="HX2486" s="141"/>
      <c r="HY2486" s="141"/>
      <c r="HZ2486" s="141"/>
      <c r="IA2486" s="141"/>
      <c r="IB2486" s="141"/>
      <c r="IC2486" s="141"/>
    </row>
    <row r="2487" s="138" customFormat="1" ht="15.75" customHeight="1" spans="3:237">
      <c r="C2487" s="103"/>
      <c r="D2487" s="103"/>
      <c r="F2487" s="142"/>
      <c r="HV2487" s="141"/>
      <c r="HW2487" s="141"/>
      <c r="HX2487" s="141"/>
      <c r="HY2487" s="141"/>
      <c r="HZ2487" s="141"/>
      <c r="IA2487" s="141"/>
      <c r="IB2487" s="141"/>
      <c r="IC2487" s="141"/>
    </row>
    <row r="2488" s="138" customFormat="1" ht="15.75" customHeight="1" spans="3:237">
      <c r="C2488" s="103"/>
      <c r="D2488" s="103"/>
      <c r="F2488" s="142"/>
      <c r="HV2488" s="141"/>
      <c r="HW2488" s="141"/>
      <c r="HX2488" s="141"/>
      <c r="HY2488" s="141"/>
      <c r="HZ2488" s="141"/>
      <c r="IA2488" s="141"/>
      <c r="IB2488" s="141"/>
      <c r="IC2488" s="141"/>
    </row>
    <row r="2489" s="138" customFormat="1" ht="15.75" customHeight="1" spans="3:237">
      <c r="C2489" s="103"/>
      <c r="D2489" s="103"/>
      <c r="F2489" s="142"/>
      <c r="HV2489" s="141"/>
      <c r="HW2489" s="141"/>
      <c r="HX2489" s="141"/>
      <c r="HY2489" s="141"/>
      <c r="HZ2489" s="141"/>
      <c r="IA2489" s="141"/>
      <c r="IB2489" s="141"/>
      <c r="IC2489" s="141"/>
    </row>
    <row r="2490" s="138" customFormat="1" ht="15.75" customHeight="1" spans="3:237">
      <c r="C2490" s="103"/>
      <c r="D2490" s="103"/>
      <c r="F2490" s="142"/>
      <c r="HV2490" s="141"/>
      <c r="HW2490" s="141"/>
      <c r="HX2490" s="141"/>
      <c r="HY2490" s="141"/>
      <c r="HZ2490" s="141"/>
      <c r="IA2490" s="141"/>
      <c r="IB2490" s="141"/>
      <c r="IC2490" s="141"/>
    </row>
    <row r="2491" s="138" customFormat="1" ht="15.75" customHeight="1" spans="3:237">
      <c r="C2491" s="103"/>
      <c r="D2491" s="103"/>
      <c r="F2491" s="142"/>
      <c r="HV2491" s="141"/>
      <c r="HW2491" s="141"/>
      <c r="HX2491" s="141"/>
      <c r="HY2491" s="141"/>
      <c r="HZ2491" s="141"/>
      <c r="IA2491" s="141"/>
      <c r="IB2491" s="141"/>
      <c r="IC2491" s="141"/>
    </row>
    <row r="2492" s="138" customFormat="1" ht="15.75" customHeight="1" spans="3:237">
      <c r="C2492" s="103"/>
      <c r="D2492" s="103"/>
      <c r="F2492" s="142"/>
      <c r="HV2492" s="141"/>
      <c r="HW2492" s="141"/>
      <c r="HX2492" s="141"/>
      <c r="HY2492" s="141"/>
      <c r="HZ2492" s="141"/>
      <c r="IA2492" s="141"/>
      <c r="IB2492" s="141"/>
      <c r="IC2492" s="141"/>
    </row>
    <row r="2493" s="138" customFormat="1" ht="15.75" customHeight="1" spans="3:237">
      <c r="C2493" s="103"/>
      <c r="D2493" s="103"/>
      <c r="F2493" s="142"/>
      <c r="HV2493" s="141"/>
      <c r="HW2493" s="141"/>
      <c r="HX2493" s="141"/>
      <c r="HY2493" s="141"/>
      <c r="HZ2493" s="141"/>
      <c r="IA2493" s="141"/>
      <c r="IB2493" s="141"/>
      <c r="IC2493" s="141"/>
    </row>
    <row r="2494" s="138" customFormat="1" ht="15.75" customHeight="1" spans="3:237">
      <c r="C2494" s="103"/>
      <c r="D2494" s="103"/>
      <c r="F2494" s="142"/>
      <c r="HV2494" s="141"/>
      <c r="HW2494" s="141"/>
      <c r="HX2494" s="141"/>
      <c r="HY2494" s="141"/>
      <c r="HZ2494" s="141"/>
      <c r="IA2494" s="141"/>
      <c r="IB2494" s="141"/>
      <c r="IC2494" s="141"/>
    </row>
    <row r="2495" s="138" customFormat="1" ht="15.75" customHeight="1" spans="3:237">
      <c r="C2495" s="103"/>
      <c r="D2495" s="103"/>
      <c r="F2495" s="142"/>
      <c r="HV2495" s="141"/>
      <c r="HW2495" s="141"/>
      <c r="HX2495" s="141"/>
      <c r="HY2495" s="141"/>
      <c r="HZ2495" s="141"/>
      <c r="IA2495" s="141"/>
      <c r="IB2495" s="141"/>
      <c r="IC2495" s="141"/>
    </row>
    <row r="2496" s="138" customFormat="1" ht="15.75" customHeight="1" spans="3:237">
      <c r="C2496" s="103"/>
      <c r="D2496" s="103"/>
      <c r="F2496" s="142"/>
      <c r="HV2496" s="141"/>
      <c r="HW2496" s="141"/>
      <c r="HX2496" s="141"/>
      <c r="HY2496" s="141"/>
      <c r="HZ2496" s="141"/>
      <c r="IA2496" s="141"/>
      <c r="IB2496" s="141"/>
      <c r="IC2496" s="141"/>
    </row>
    <row r="2497" s="138" customFormat="1" ht="15.75" customHeight="1" spans="3:237">
      <c r="C2497" s="103"/>
      <c r="D2497" s="103"/>
      <c r="F2497" s="142"/>
      <c r="HV2497" s="141"/>
      <c r="HW2497" s="141"/>
      <c r="HX2497" s="141"/>
      <c r="HY2497" s="141"/>
      <c r="HZ2497" s="141"/>
      <c r="IA2497" s="141"/>
      <c r="IB2497" s="141"/>
      <c r="IC2497" s="141"/>
    </row>
    <row r="2498" s="138" customFormat="1" ht="15.75" customHeight="1" spans="3:237">
      <c r="C2498" s="103"/>
      <c r="D2498" s="103"/>
      <c r="F2498" s="142"/>
      <c r="HV2498" s="141"/>
      <c r="HW2498" s="141"/>
      <c r="HX2498" s="141"/>
      <c r="HY2498" s="141"/>
      <c r="HZ2498" s="141"/>
      <c r="IA2498" s="141"/>
      <c r="IB2498" s="141"/>
      <c r="IC2498" s="141"/>
    </row>
    <row r="2499" s="138" customFormat="1" ht="15.75" customHeight="1" spans="3:237">
      <c r="C2499" s="103"/>
      <c r="D2499" s="103"/>
      <c r="F2499" s="142"/>
      <c r="HV2499" s="141"/>
      <c r="HW2499" s="141"/>
      <c r="HX2499" s="141"/>
      <c r="HY2499" s="141"/>
      <c r="HZ2499" s="141"/>
      <c r="IA2499" s="141"/>
      <c r="IB2499" s="141"/>
      <c r="IC2499" s="141"/>
    </row>
    <row r="2500" s="138" customFormat="1" ht="15.75" customHeight="1" spans="3:237">
      <c r="C2500" s="103"/>
      <c r="D2500" s="103"/>
      <c r="F2500" s="142"/>
      <c r="HV2500" s="141"/>
      <c r="HW2500" s="141"/>
      <c r="HX2500" s="141"/>
      <c r="HY2500" s="141"/>
      <c r="HZ2500" s="141"/>
      <c r="IA2500" s="141"/>
      <c r="IB2500" s="141"/>
      <c r="IC2500" s="141"/>
    </row>
    <row r="2501" s="138" customFormat="1" ht="15.75" customHeight="1" spans="3:237">
      <c r="C2501" s="103"/>
      <c r="D2501" s="103"/>
      <c r="F2501" s="142"/>
      <c r="HV2501" s="141"/>
      <c r="HW2501" s="141"/>
      <c r="HX2501" s="141"/>
      <c r="HY2501" s="141"/>
      <c r="HZ2501" s="141"/>
      <c r="IA2501" s="141"/>
      <c r="IB2501" s="141"/>
      <c r="IC2501" s="141"/>
    </row>
    <row r="2502" s="138" customFormat="1" ht="15.75" customHeight="1" spans="3:237">
      <c r="C2502" s="103"/>
      <c r="D2502" s="103"/>
      <c r="F2502" s="142"/>
      <c r="HV2502" s="141"/>
      <c r="HW2502" s="141"/>
      <c r="HX2502" s="141"/>
      <c r="HY2502" s="141"/>
      <c r="HZ2502" s="141"/>
      <c r="IA2502" s="141"/>
      <c r="IB2502" s="141"/>
      <c r="IC2502" s="141"/>
    </row>
    <row r="2503" s="138" customFormat="1" ht="15.75" customHeight="1" spans="3:237">
      <c r="C2503" s="103"/>
      <c r="D2503" s="103"/>
      <c r="F2503" s="142"/>
      <c r="HV2503" s="141"/>
      <c r="HW2503" s="141"/>
      <c r="HX2503" s="141"/>
      <c r="HY2503" s="141"/>
      <c r="HZ2503" s="141"/>
      <c r="IA2503" s="141"/>
      <c r="IB2503" s="141"/>
      <c r="IC2503" s="141"/>
    </row>
    <row r="2504" s="138" customFormat="1" ht="15.75" customHeight="1" spans="3:237">
      <c r="C2504" s="103"/>
      <c r="D2504" s="103"/>
      <c r="F2504" s="142"/>
      <c r="HV2504" s="141"/>
      <c r="HW2504" s="141"/>
      <c r="HX2504" s="141"/>
      <c r="HY2504" s="141"/>
      <c r="HZ2504" s="141"/>
      <c r="IA2504" s="141"/>
      <c r="IB2504" s="141"/>
      <c r="IC2504" s="141"/>
    </row>
    <row r="2505" s="138" customFormat="1" ht="15.75" customHeight="1" spans="3:237">
      <c r="C2505" s="103"/>
      <c r="D2505" s="103"/>
      <c r="F2505" s="142"/>
      <c r="HV2505" s="141"/>
      <c r="HW2505" s="141"/>
      <c r="HX2505" s="141"/>
      <c r="HY2505" s="141"/>
      <c r="HZ2505" s="141"/>
      <c r="IA2505" s="141"/>
      <c r="IB2505" s="141"/>
      <c r="IC2505" s="141"/>
    </row>
    <row r="2506" s="138" customFormat="1" ht="15.75" customHeight="1" spans="3:237">
      <c r="C2506" s="103"/>
      <c r="D2506" s="103"/>
      <c r="F2506" s="142"/>
      <c r="HV2506" s="141"/>
      <c r="HW2506" s="141"/>
      <c r="HX2506" s="141"/>
      <c r="HY2506" s="141"/>
      <c r="HZ2506" s="141"/>
      <c r="IA2506" s="141"/>
      <c r="IB2506" s="141"/>
      <c r="IC2506" s="141"/>
    </row>
    <row r="2507" s="138" customFormat="1" ht="15.75" customHeight="1" spans="3:237">
      <c r="C2507" s="103"/>
      <c r="D2507" s="103"/>
      <c r="F2507" s="142"/>
      <c r="HV2507" s="141"/>
      <c r="HW2507" s="141"/>
      <c r="HX2507" s="141"/>
      <c r="HY2507" s="141"/>
      <c r="HZ2507" s="141"/>
      <c r="IA2507" s="141"/>
      <c r="IB2507" s="141"/>
      <c r="IC2507" s="141"/>
    </row>
    <row r="2508" s="138" customFormat="1" ht="15.75" customHeight="1" spans="3:237">
      <c r="C2508" s="103"/>
      <c r="D2508" s="103"/>
      <c r="F2508" s="142"/>
      <c r="HV2508" s="141"/>
      <c r="HW2508" s="141"/>
      <c r="HX2508" s="141"/>
      <c r="HY2508" s="141"/>
      <c r="HZ2508" s="141"/>
      <c r="IA2508" s="141"/>
      <c r="IB2508" s="141"/>
      <c r="IC2508" s="141"/>
    </row>
    <row r="2509" s="138" customFormat="1" ht="15.75" customHeight="1" spans="3:237">
      <c r="C2509" s="103"/>
      <c r="D2509" s="103"/>
      <c r="F2509" s="142"/>
      <c r="HV2509" s="141"/>
      <c r="HW2509" s="141"/>
      <c r="HX2509" s="141"/>
      <c r="HY2509" s="141"/>
      <c r="HZ2509" s="141"/>
      <c r="IA2509" s="141"/>
      <c r="IB2509" s="141"/>
      <c r="IC2509" s="141"/>
    </row>
    <row r="2510" s="138" customFormat="1" ht="15.75" customHeight="1" spans="3:237">
      <c r="C2510" s="103"/>
      <c r="D2510" s="103"/>
      <c r="F2510" s="142"/>
      <c r="HV2510" s="141"/>
      <c r="HW2510" s="141"/>
      <c r="HX2510" s="141"/>
      <c r="HY2510" s="141"/>
      <c r="HZ2510" s="141"/>
      <c r="IA2510" s="141"/>
      <c r="IB2510" s="141"/>
      <c r="IC2510" s="141"/>
    </row>
    <row r="2511" s="138" customFormat="1" ht="15.75" customHeight="1" spans="3:237">
      <c r="C2511" s="103"/>
      <c r="D2511" s="103"/>
      <c r="F2511" s="142"/>
      <c r="HV2511" s="141"/>
      <c r="HW2511" s="141"/>
      <c r="HX2511" s="141"/>
      <c r="HY2511" s="141"/>
      <c r="HZ2511" s="141"/>
      <c r="IA2511" s="141"/>
      <c r="IB2511" s="141"/>
      <c r="IC2511" s="141"/>
    </row>
    <row r="2512" s="138" customFormat="1" ht="15.75" customHeight="1" spans="3:237">
      <c r="C2512" s="103"/>
      <c r="D2512" s="103"/>
      <c r="F2512" s="142"/>
      <c r="HV2512" s="141"/>
      <c r="HW2512" s="141"/>
      <c r="HX2512" s="141"/>
      <c r="HY2512" s="141"/>
      <c r="HZ2512" s="141"/>
      <c r="IA2512" s="141"/>
      <c r="IB2512" s="141"/>
      <c r="IC2512" s="141"/>
    </row>
    <row r="2513" s="138" customFormat="1" ht="15.75" customHeight="1" spans="3:237">
      <c r="C2513" s="103"/>
      <c r="D2513" s="103"/>
      <c r="F2513" s="142"/>
      <c r="HV2513" s="141"/>
      <c r="HW2513" s="141"/>
      <c r="HX2513" s="141"/>
      <c r="HY2513" s="141"/>
      <c r="HZ2513" s="141"/>
      <c r="IA2513" s="141"/>
      <c r="IB2513" s="141"/>
      <c r="IC2513" s="141"/>
    </row>
    <row r="2514" s="138" customFormat="1" ht="15.75" customHeight="1" spans="3:237">
      <c r="C2514" s="103"/>
      <c r="D2514" s="103"/>
      <c r="F2514" s="142"/>
      <c r="HV2514" s="141"/>
      <c r="HW2514" s="141"/>
      <c r="HX2514" s="141"/>
      <c r="HY2514" s="141"/>
      <c r="HZ2514" s="141"/>
      <c r="IA2514" s="141"/>
      <c r="IB2514" s="141"/>
      <c r="IC2514" s="141"/>
    </row>
    <row r="2515" s="138" customFormat="1" ht="15.75" customHeight="1" spans="3:237">
      <c r="C2515" s="103"/>
      <c r="D2515" s="103"/>
      <c r="F2515" s="142"/>
      <c r="HV2515" s="141"/>
      <c r="HW2515" s="141"/>
      <c r="HX2515" s="141"/>
      <c r="HY2515" s="141"/>
      <c r="HZ2515" s="141"/>
      <c r="IA2515" s="141"/>
      <c r="IB2515" s="141"/>
      <c r="IC2515" s="141"/>
    </row>
    <row r="2516" s="138" customFormat="1" ht="15.75" customHeight="1" spans="3:237">
      <c r="C2516" s="103"/>
      <c r="D2516" s="103"/>
      <c r="F2516" s="142"/>
      <c r="HV2516" s="141"/>
      <c r="HW2516" s="141"/>
      <c r="HX2516" s="141"/>
      <c r="HY2516" s="141"/>
      <c r="HZ2516" s="141"/>
      <c r="IA2516" s="141"/>
      <c r="IB2516" s="141"/>
      <c r="IC2516" s="141"/>
    </row>
    <row r="2517" s="138" customFormat="1" ht="15.75" customHeight="1" spans="3:237">
      <c r="C2517" s="103"/>
      <c r="D2517" s="103"/>
      <c r="F2517" s="142"/>
      <c r="HV2517" s="141"/>
      <c r="HW2517" s="141"/>
      <c r="HX2517" s="141"/>
      <c r="HY2517" s="141"/>
      <c r="HZ2517" s="141"/>
      <c r="IA2517" s="141"/>
      <c r="IB2517" s="141"/>
      <c r="IC2517" s="141"/>
    </row>
    <row r="2518" s="138" customFormat="1" ht="15.75" customHeight="1" spans="3:237">
      <c r="C2518" s="103"/>
      <c r="D2518" s="103"/>
      <c r="F2518" s="142"/>
      <c r="HV2518" s="141"/>
      <c r="HW2518" s="141"/>
      <c r="HX2518" s="141"/>
      <c r="HY2518" s="141"/>
      <c r="HZ2518" s="141"/>
      <c r="IA2518" s="141"/>
      <c r="IB2518" s="141"/>
      <c r="IC2518" s="141"/>
    </row>
    <row r="2519" s="138" customFormat="1" ht="15.75" customHeight="1" spans="3:237">
      <c r="C2519" s="103"/>
      <c r="D2519" s="103"/>
      <c r="F2519" s="142"/>
      <c r="HV2519" s="141"/>
      <c r="HW2519" s="141"/>
      <c r="HX2519" s="141"/>
      <c r="HY2519" s="141"/>
      <c r="HZ2519" s="141"/>
      <c r="IA2519" s="141"/>
      <c r="IB2519" s="141"/>
      <c r="IC2519" s="141"/>
    </row>
    <row r="2520" s="138" customFormat="1" ht="15.75" customHeight="1" spans="3:237">
      <c r="C2520" s="103"/>
      <c r="D2520" s="103"/>
      <c r="F2520" s="142"/>
      <c r="HV2520" s="141"/>
      <c r="HW2520" s="141"/>
      <c r="HX2520" s="141"/>
      <c r="HY2520" s="141"/>
      <c r="HZ2520" s="141"/>
      <c r="IA2520" s="141"/>
      <c r="IB2520" s="141"/>
      <c r="IC2520" s="141"/>
    </row>
    <row r="2521" s="138" customFormat="1" ht="15.75" customHeight="1" spans="3:237">
      <c r="C2521" s="103"/>
      <c r="D2521" s="103"/>
      <c r="F2521" s="142"/>
      <c r="HV2521" s="141"/>
      <c r="HW2521" s="141"/>
      <c r="HX2521" s="141"/>
      <c r="HY2521" s="141"/>
      <c r="HZ2521" s="141"/>
      <c r="IA2521" s="141"/>
      <c r="IB2521" s="141"/>
      <c r="IC2521" s="141"/>
    </row>
    <row r="2522" s="138" customFormat="1" ht="15.75" customHeight="1" spans="3:237">
      <c r="C2522" s="103"/>
      <c r="D2522" s="103"/>
      <c r="F2522" s="142"/>
      <c r="HV2522" s="141"/>
      <c r="HW2522" s="141"/>
      <c r="HX2522" s="141"/>
      <c r="HY2522" s="141"/>
      <c r="HZ2522" s="141"/>
      <c r="IA2522" s="141"/>
      <c r="IB2522" s="141"/>
      <c r="IC2522" s="141"/>
    </row>
    <row r="2523" s="138" customFormat="1" ht="15.75" customHeight="1" spans="3:237">
      <c r="C2523" s="103"/>
      <c r="D2523" s="103"/>
      <c r="F2523" s="142"/>
      <c r="HV2523" s="141"/>
      <c r="HW2523" s="141"/>
      <c r="HX2523" s="141"/>
      <c r="HY2523" s="141"/>
      <c r="HZ2523" s="141"/>
      <c r="IA2523" s="141"/>
      <c r="IB2523" s="141"/>
      <c r="IC2523" s="141"/>
    </row>
    <row r="2524" s="138" customFormat="1" ht="15.75" customHeight="1" spans="3:237">
      <c r="C2524" s="103"/>
      <c r="D2524" s="103"/>
      <c r="F2524" s="142"/>
      <c r="HV2524" s="141"/>
      <c r="HW2524" s="141"/>
      <c r="HX2524" s="141"/>
      <c r="HY2524" s="141"/>
      <c r="HZ2524" s="141"/>
      <c r="IA2524" s="141"/>
      <c r="IB2524" s="141"/>
      <c r="IC2524" s="141"/>
    </row>
    <row r="2525" s="138" customFormat="1" ht="15.75" customHeight="1" spans="3:237">
      <c r="C2525" s="103"/>
      <c r="D2525" s="103"/>
      <c r="F2525" s="142"/>
      <c r="HV2525" s="141"/>
      <c r="HW2525" s="141"/>
      <c r="HX2525" s="141"/>
      <c r="HY2525" s="141"/>
      <c r="HZ2525" s="141"/>
      <c r="IA2525" s="141"/>
      <c r="IB2525" s="141"/>
      <c r="IC2525" s="141"/>
    </row>
    <row r="2526" s="138" customFormat="1" ht="15.75" customHeight="1" spans="3:237">
      <c r="C2526" s="103"/>
      <c r="D2526" s="103"/>
      <c r="F2526" s="142"/>
      <c r="HV2526" s="141"/>
      <c r="HW2526" s="141"/>
      <c r="HX2526" s="141"/>
      <c r="HY2526" s="141"/>
      <c r="HZ2526" s="141"/>
      <c r="IA2526" s="141"/>
      <c r="IB2526" s="141"/>
      <c r="IC2526" s="141"/>
    </row>
    <row r="2527" s="138" customFormat="1" ht="15.75" customHeight="1" spans="3:237">
      <c r="C2527" s="103"/>
      <c r="D2527" s="103"/>
      <c r="F2527" s="142"/>
      <c r="HV2527" s="141"/>
      <c r="HW2527" s="141"/>
      <c r="HX2527" s="141"/>
      <c r="HY2527" s="141"/>
      <c r="HZ2527" s="141"/>
      <c r="IA2527" s="141"/>
      <c r="IB2527" s="141"/>
      <c r="IC2527" s="141"/>
    </row>
    <row r="2528" s="138" customFormat="1" ht="15.75" customHeight="1" spans="3:237">
      <c r="C2528" s="103"/>
      <c r="D2528" s="103"/>
      <c r="F2528" s="142"/>
      <c r="HV2528" s="141"/>
      <c r="HW2528" s="141"/>
      <c r="HX2528" s="141"/>
      <c r="HY2528" s="141"/>
      <c r="HZ2528" s="141"/>
      <c r="IA2528" s="141"/>
      <c r="IB2528" s="141"/>
      <c r="IC2528" s="141"/>
    </row>
    <row r="2529" s="138" customFormat="1" ht="15.75" customHeight="1" spans="3:237">
      <c r="C2529" s="103"/>
      <c r="D2529" s="103"/>
      <c r="F2529" s="142"/>
      <c r="HV2529" s="141"/>
      <c r="HW2529" s="141"/>
      <c r="HX2529" s="141"/>
      <c r="HY2529" s="141"/>
      <c r="HZ2529" s="141"/>
      <c r="IA2529" s="141"/>
      <c r="IB2529" s="141"/>
      <c r="IC2529" s="141"/>
    </row>
    <row r="2530" s="138" customFormat="1" ht="15.75" customHeight="1" spans="3:237">
      <c r="C2530" s="103"/>
      <c r="D2530" s="103"/>
      <c r="F2530" s="142"/>
      <c r="HV2530" s="141"/>
      <c r="HW2530" s="141"/>
      <c r="HX2530" s="141"/>
      <c r="HY2530" s="141"/>
      <c r="HZ2530" s="141"/>
      <c r="IA2530" s="141"/>
      <c r="IB2530" s="141"/>
      <c r="IC2530" s="141"/>
    </row>
    <row r="2531" s="138" customFormat="1" ht="15.75" customHeight="1" spans="3:237">
      <c r="C2531" s="103"/>
      <c r="D2531" s="103"/>
      <c r="F2531" s="142"/>
      <c r="HV2531" s="141"/>
      <c r="HW2531" s="141"/>
      <c r="HX2531" s="141"/>
      <c r="HY2531" s="141"/>
      <c r="HZ2531" s="141"/>
      <c r="IA2531" s="141"/>
      <c r="IB2531" s="141"/>
      <c r="IC2531" s="141"/>
    </row>
    <row r="2532" s="138" customFormat="1" ht="15.75" customHeight="1" spans="3:237">
      <c r="C2532" s="103"/>
      <c r="D2532" s="103"/>
      <c r="F2532" s="142"/>
      <c r="HV2532" s="141"/>
      <c r="HW2532" s="141"/>
      <c r="HX2532" s="141"/>
      <c r="HY2532" s="141"/>
      <c r="HZ2532" s="141"/>
      <c r="IA2532" s="141"/>
      <c r="IB2532" s="141"/>
      <c r="IC2532" s="141"/>
    </row>
    <row r="2533" s="138" customFormat="1" ht="15.75" customHeight="1" spans="3:237">
      <c r="C2533" s="103"/>
      <c r="D2533" s="103"/>
      <c r="F2533" s="142"/>
      <c r="HV2533" s="141"/>
      <c r="HW2533" s="141"/>
      <c r="HX2533" s="141"/>
      <c r="HY2533" s="141"/>
      <c r="HZ2533" s="141"/>
      <c r="IA2533" s="141"/>
      <c r="IB2533" s="141"/>
      <c r="IC2533" s="141"/>
    </row>
    <row r="2534" s="138" customFormat="1" ht="15.75" customHeight="1" spans="3:237">
      <c r="C2534" s="103"/>
      <c r="D2534" s="103"/>
      <c r="F2534" s="142"/>
      <c r="HV2534" s="141"/>
      <c r="HW2534" s="141"/>
      <c r="HX2534" s="141"/>
      <c r="HY2534" s="141"/>
      <c r="HZ2534" s="141"/>
      <c r="IA2534" s="141"/>
      <c r="IB2534" s="141"/>
      <c r="IC2534" s="141"/>
    </row>
    <row r="2535" s="138" customFormat="1" ht="15.75" customHeight="1" spans="3:237">
      <c r="C2535" s="103"/>
      <c r="D2535" s="103"/>
      <c r="F2535" s="142"/>
      <c r="HV2535" s="141"/>
      <c r="HW2535" s="141"/>
      <c r="HX2535" s="141"/>
      <c r="HY2535" s="141"/>
      <c r="HZ2535" s="141"/>
      <c r="IA2535" s="141"/>
      <c r="IB2535" s="141"/>
      <c r="IC2535" s="141"/>
    </row>
    <row r="2536" s="138" customFormat="1" ht="15.75" customHeight="1" spans="3:237">
      <c r="C2536" s="103"/>
      <c r="D2536" s="103"/>
      <c r="F2536" s="142"/>
      <c r="HV2536" s="141"/>
      <c r="HW2536" s="141"/>
      <c r="HX2536" s="141"/>
      <c r="HY2536" s="141"/>
      <c r="HZ2536" s="141"/>
      <c r="IA2536" s="141"/>
      <c r="IB2536" s="141"/>
      <c r="IC2536" s="141"/>
    </row>
    <row r="2537" s="138" customFormat="1" ht="15.75" customHeight="1" spans="3:237">
      <c r="C2537" s="103"/>
      <c r="D2537" s="103"/>
      <c r="F2537" s="142"/>
      <c r="HV2537" s="141"/>
      <c r="HW2537" s="141"/>
      <c r="HX2537" s="141"/>
      <c r="HY2537" s="141"/>
      <c r="HZ2537" s="141"/>
      <c r="IA2537" s="141"/>
      <c r="IB2537" s="141"/>
      <c r="IC2537" s="141"/>
    </row>
    <row r="2538" s="138" customFormat="1" ht="15.75" customHeight="1" spans="3:237">
      <c r="C2538" s="103"/>
      <c r="D2538" s="103"/>
      <c r="F2538" s="142"/>
      <c r="HV2538" s="141"/>
      <c r="HW2538" s="141"/>
      <c r="HX2538" s="141"/>
      <c r="HY2538" s="141"/>
      <c r="HZ2538" s="141"/>
      <c r="IA2538" s="141"/>
      <c r="IB2538" s="141"/>
      <c r="IC2538" s="141"/>
    </row>
    <row r="2539" s="138" customFormat="1" ht="15.75" customHeight="1" spans="3:237">
      <c r="C2539" s="103"/>
      <c r="D2539" s="103"/>
      <c r="F2539" s="142"/>
      <c r="HV2539" s="141"/>
      <c r="HW2539" s="141"/>
      <c r="HX2539" s="141"/>
      <c r="HY2539" s="141"/>
      <c r="HZ2539" s="141"/>
      <c r="IA2539" s="141"/>
      <c r="IB2539" s="141"/>
      <c r="IC2539" s="141"/>
    </row>
    <row r="2540" s="138" customFormat="1" ht="15.75" customHeight="1" spans="3:237">
      <c r="C2540" s="103"/>
      <c r="D2540" s="103"/>
      <c r="F2540" s="142"/>
      <c r="HV2540" s="141"/>
      <c r="HW2540" s="141"/>
      <c r="HX2540" s="141"/>
      <c r="HY2540" s="141"/>
      <c r="HZ2540" s="141"/>
      <c r="IA2540" s="141"/>
      <c r="IB2540" s="141"/>
      <c r="IC2540" s="141"/>
    </row>
    <row r="2541" s="138" customFormat="1" ht="15.75" customHeight="1" spans="3:237">
      <c r="C2541" s="103"/>
      <c r="D2541" s="103"/>
      <c r="F2541" s="142"/>
      <c r="HV2541" s="141"/>
      <c r="HW2541" s="141"/>
      <c r="HX2541" s="141"/>
      <c r="HY2541" s="141"/>
      <c r="HZ2541" s="141"/>
      <c r="IA2541" s="141"/>
      <c r="IB2541" s="141"/>
      <c r="IC2541" s="141"/>
    </row>
    <row r="2542" s="138" customFormat="1" ht="15.75" customHeight="1" spans="3:237">
      <c r="C2542" s="103"/>
      <c r="D2542" s="103"/>
      <c r="F2542" s="142"/>
      <c r="HV2542" s="141"/>
      <c r="HW2542" s="141"/>
      <c r="HX2542" s="141"/>
      <c r="HY2542" s="141"/>
      <c r="HZ2542" s="141"/>
      <c r="IA2542" s="141"/>
      <c r="IB2542" s="141"/>
      <c r="IC2542" s="141"/>
    </row>
    <row r="2543" s="138" customFormat="1" ht="15.75" customHeight="1" spans="3:237">
      <c r="C2543" s="103"/>
      <c r="D2543" s="103"/>
      <c r="F2543" s="142"/>
      <c r="HV2543" s="141"/>
      <c r="HW2543" s="141"/>
      <c r="HX2543" s="141"/>
      <c r="HY2543" s="141"/>
      <c r="HZ2543" s="141"/>
      <c r="IA2543" s="141"/>
      <c r="IB2543" s="141"/>
      <c r="IC2543" s="141"/>
    </row>
    <row r="2544" s="138" customFormat="1" ht="15.75" customHeight="1" spans="3:237">
      <c r="C2544" s="103"/>
      <c r="D2544" s="103"/>
      <c r="F2544" s="142"/>
      <c r="HV2544" s="141"/>
      <c r="HW2544" s="141"/>
      <c r="HX2544" s="141"/>
      <c r="HY2544" s="141"/>
      <c r="HZ2544" s="141"/>
      <c r="IA2544" s="141"/>
      <c r="IB2544" s="141"/>
      <c r="IC2544" s="141"/>
    </row>
    <row r="2545" s="138" customFormat="1" ht="15.75" customHeight="1" spans="3:237">
      <c r="C2545" s="103"/>
      <c r="D2545" s="103"/>
      <c r="F2545" s="142"/>
      <c r="HV2545" s="141"/>
      <c r="HW2545" s="141"/>
      <c r="HX2545" s="141"/>
      <c r="HY2545" s="141"/>
      <c r="HZ2545" s="141"/>
      <c r="IA2545" s="141"/>
      <c r="IB2545" s="141"/>
      <c r="IC2545" s="141"/>
    </row>
    <row r="2546" s="138" customFormat="1" ht="15.75" customHeight="1" spans="3:237">
      <c r="C2546" s="103"/>
      <c r="D2546" s="103"/>
      <c r="F2546" s="142"/>
      <c r="HV2546" s="141"/>
      <c r="HW2546" s="141"/>
      <c r="HX2546" s="141"/>
      <c r="HY2546" s="141"/>
      <c r="HZ2546" s="141"/>
      <c r="IA2546" s="141"/>
      <c r="IB2546" s="141"/>
      <c r="IC2546" s="141"/>
    </row>
    <row r="2547" s="138" customFormat="1" ht="15.75" customHeight="1" spans="3:237">
      <c r="C2547" s="103"/>
      <c r="D2547" s="103"/>
      <c r="F2547" s="142"/>
      <c r="HV2547" s="141"/>
      <c r="HW2547" s="141"/>
      <c r="HX2547" s="141"/>
      <c r="HY2547" s="141"/>
      <c r="HZ2547" s="141"/>
      <c r="IA2547" s="141"/>
      <c r="IB2547" s="141"/>
      <c r="IC2547" s="141"/>
    </row>
    <row r="2548" s="138" customFormat="1" ht="15.75" customHeight="1" spans="3:237">
      <c r="C2548" s="103"/>
      <c r="D2548" s="103"/>
      <c r="F2548" s="142"/>
      <c r="HV2548" s="141"/>
      <c r="HW2548" s="141"/>
      <c r="HX2548" s="141"/>
      <c r="HY2548" s="141"/>
      <c r="HZ2548" s="141"/>
      <c r="IA2548" s="141"/>
      <c r="IB2548" s="141"/>
      <c r="IC2548" s="141"/>
    </row>
    <row r="2549" s="138" customFormat="1" ht="15.75" customHeight="1" spans="3:237">
      <c r="C2549" s="103"/>
      <c r="D2549" s="103"/>
      <c r="F2549" s="142"/>
      <c r="HV2549" s="141"/>
      <c r="HW2549" s="141"/>
      <c r="HX2549" s="141"/>
      <c r="HY2549" s="141"/>
      <c r="HZ2549" s="141"/>
      <c r="IA2549" s="141"/>
      <c r="IB2549" s="141"/>
      <c r="IC2549" s="141"/>
    </row>
    <row r="2550" s="138" customFormat="1" ht="15.75" customHeight="1" spans="3:237">
      <c r="C2550" s="103"/>
      <c r="D2550" s="103"/>
      <c r="F2550" s="142"/>
      <c r="HV2550" s="141"/>
      <c r="HW2550" s="141"/>
      <c r="HX2550" s="141"/>
      <c r="HY2550" s="141"/>
      <c r="HZ2550" s="141"/>
      <c r="IA2550" s="141"/>
      <c r="IB2550" s="141"/>
      <c r="IC2550" s="141"/>
    </row>
    <row r="2551" s="138" customFormat="1" ht="15.75" customHeight="1" spans="3:237">
      <c r="C2551" s="103"/>
      <c r="D2551" s="103"/>
      <c r="F2551" s="142"/>
      <c r="HV2551" s="141"/>
      <c r="HW2551" s="141"/>
      <c r="HX2551" s="141"/>
      <c r="HY2551" s="141"/>
      <c r="HZ2551" s="141"/>
      <c r="IA2551" s="141"/>
      <c r="IB2551" s="141"/>
      <c r="IC2551" s="141"/>
    </row>
    <row r="2552" s="138" customFormat="1" ht="15.75" customHeight="1" spans="3:237">
      <c r="C2552" s="103"/>
      <c r="D2552" s="103"/>
      <c r="F2552" s="142"/>
      <c r="HV2552" s="141"/>
      <c r="HW2552" s="141"/>
      <c r="HX2552" s="141"/>
      <c r="HY2552" s="141"/>
      <c r="HZ2552" s="141"/>
      <c r="IA2552" s="141"/>
      <c r="IB2552" s="141"/>
      <c r="IC2552" s="141"/>
    </row>
    <row r="2553" s="138" customFormat="1" ht="15.75" customHeight="1" spans="3:237">
      <c r="C2553" s="103"/>
      <c r="D2553" s="103"/>
      <c r="F2553" s="142"/>
      <c r="HV2553" s="141"/>
      <c r="HW2553" s="141"/>
      <c r="HX2553" s="141"/>
      <c r="HY2553" s="141"/>
      <c r="HZ2553" s="141"/>
      <c r="IA2553" s="141"/>
      <c r="IB2553" s="141"/>
      <c r="IC2553" s="141"/>
    </row>
    <row r="2554" s="138" customFormat="1" ht="15.75" customHeight="1" spans="3:237">
      <c r="C2554" s="103"/>
      <c r="D2554" s="103"/>
      <c r="F2554" s="142"/>
      <c r="HV2554" s="141"/>
      <c r="HW2554" s="141"/>
      <c r="HX2554" s="141"/>
      <c r="HY2554" s="141"/>
      <c r="HZ2554" s="141"/>
      <c r="IA2554" s="141"/>
      <c r="IB2554" s="141"/>
      <c r="IC2554" s="141"/>
    </row>
    <row r="2555" s="138" customFormat="1" ht="15.75" customHeight="1" spans="3:237">
      <c r="C2555" s="103"/>
      <c r="D2555" s="103"/>
      <c r="F2555" s="142"/>
      <c r="HV2555" s="141"/>
      <c r="HW2555" s="141"/>
      <c r="HX2555" s="141"/>
      <c r="HY2555" s="141"/>
      <c r="HZ2555" s="141"/>
      <c r="IA2555" s="141"/>
      <c r="IB2555" s="141"/>
      <c r="IC2555" s="141"/>
    </row>
    <row r="2556" s="138" customFormat="1" ht="15.75" customHeight="1" spans="3:237">
      <c r="C2556" s="103"/>
      <c r="D2556" s="103"/>
      <c r="F2556" s="142"/>
      <c r="HV2556" s="141"/>
      <c r="HW2556" s="141"/>
      <c r="HX2556" s="141"/>
      <c r="HY2556" s="141"/>
      <c r="HZ2556" s="141"/>
      <c r="IA2556" s="141"/>
      <c r="IB2556" s="141"/>
      <c r="IC2556" s="141"/>
    </row>
    <row r="2557" s="138" customFormat="1" ht="15.75" customHeight="1" spans="3:237">
      <c r="C2557" s="103"/>
      <c r="D2557" s="103"/>
      <c r="F2557" s="142"/>
      <c r="HV2557" s="141"/>
      <c r="HW2557" s="141"/>
      <c r="HX2557" s="141"/>
      <c r="HY2557" s="141"/>
      <c r="HZ2557" s="141"/>
      <c r="IA2557" s="141"/>
      <c r="IB2557" s="141"/>
      <c r="IC2557" s="141"/>
    </row>
    <row r="2558" s="138" customFormat="1" ht="15.75" customHeight="1" spans="3:237">
      <c r="C2558" s="103"/>
      <c r="D2558" s="103"/>
      <c r="F2558" s="142"/>
      <c r="HV2558" s="141"/>
      <c r="HW2558" s="141"/>
      <c r="HX2558" s="141"/>
      <c r="HY2558" s="141"/>
      <c r="HZ2558" s="141"/>
      <c r="IA2558" s="141"/>
      <c r="IB2558" s="141"/>
      <c r="IC2558" s="141"/>
    </row>
    <row r="2559" s="138" customFormat="1" ht="15.75" customHeight="1" spans="3:237">
      <c r="C2559" s="103"/>
      <c r="D2559" s="103"/>
      <c r="F2559" s="142"/>
      <c r="HV2559" s="141"/>
      <c r="HW2559" s="141"/>
      <c r="HX2559" s="141"/>
      <c r="HY2559" s="141"/>
      <c r="HZ2559" s="141"/>
      <c r="IA2559" s="141"/>
      <c r="IB2559" s="141"/>
      <c r="IC2559" s="141"/>
    </row>
    <row r="2560" s="138" customFormat="1" ht="15.75" customHeight="1" spans="3:237">
      <c r="C2560" s="103"/>
      <c r="D2560" s="103"/>
      <c r="F2560" s="142"/>
      <c r="HV2560" s="141"/>
      <c r="HW2560" s="141"/>
      <c r="HX2560" s="141"/>
      <c r="HY2560" s="141"/>
      <c r="HZ2560" s="141"/>
      <c r="IA2560" s="141"/>
      <c r="IB2560" s="141"/>
      <c r="IC2560" s="141"/>
    </row>
    <row r="2561" s="138" customFormat="1" ht="15.75" customHeight="1" spans="3:237">
      <c r="C2561" s="103"/>
      <c r="D2561" s="103"/>
      <c r="F2561" s="142"/>
      <c r="HV2561" s="141"/>
      <c r="HW2561" s="141"/>
      <c r="HX2561" s="141"/>
      <c r="HY2561" s="141"/>
      <c r="HZ2561" s="141"/>
      <c r="IA2561" s="141"/>
      <c r="IB2561" s="141"/>
      <c r="IC2561" s="141"/>
    </row>
    <row r="2562" s="138" customFormat="1" ht="15.75" customHeight="1" spans="3:237">
      <c r="C2562" s="103"/>
      <c r="D2562" s="103"/>
      <c r="F2562" s="142"/>
      <c r="HV2562" s="141"/>
      <c r="HW2562" s="141"/>
      <c r="HX2562" s="141"/>
      <c r="HY2562" s="141"/>
      <c r="HZ2562" s="141"/>
      <c r="IA2562" s="141"/>
      <c r="IB2562" s="141"/>
      <c r="IC2562" s="141"/>
    </row>
    <row r="2563" s="138" customFormat="1" ht="15.75" customHeight="1" spans="3:237">
      <c r="C2563" s="103"/>
      <c r="D2563" s="103"/>
      <c r="F2563" s="142"/>
      <c r="HV2563" s="141"/>
      <c r="HW2563" s="141"/>
      <c r="HX2563" s="141"/>
      <c r="HY2563" s="141"/>
      <c r="HZ2563" s="141"/>
      <c r="IA2563" s="141"/>
      <c r="IB2563" s="141"/>
      <c r="IC2563" s="141"/>
    </row>
    <row r="2564" s="138" customFormat="1" ht="15.75" customHeight="1" spans="3:237">
      <c r="C2564" s="103"/>
      <c r="D2564" s="103"/>
      <c r="F2564" s="142"/>
      <c r="HV2564" s="141"/>
      <c r="HW2564" s="141"/>
      <c r="HX2564" s="141"/>
      <c r="HY2564" s="141"/>
      <c r="HZ2564" s="141"/>
      <c r="IA2564" s="141"/>
      <c r="IB2564" s="141"/>
      <c r="IC2564" s="141"/>
    </row>
    <row r="2565" s="138" customFormat="1" ht="15.75" customHeight="1" spans="3:237">
      <c r="C2565" s="103"/>
      <c r="D2565" s="103"/>
      <c r="F2565" s="142"/>
      <c r="HV2565" s="141"/>
      <c r="HW2565" s="141"/>
      <c r="HX2565" s="141"/>
      <c r="HY2565" s="141"/>
      <c r="HZ2565" s="141"/>
      <c r="IA2565" s="141"/>
      <c r="IB2565" s="141"/>
      <c r="IC2565" s="141"/>
    </row>
    <row r="2566" s="138" customFormat="1" ht="15.75" customHeight="1" spans="3:237">
      <c r="C2566" s="103"/>
      <c r="D2566" s="103"/>
      <c r="F2566" s="142"/>
      <c r="HV2566" s="141"/>
      <c r="HW2566" s="141"/>
      <c r="HX2566" s="141"/>
      <c r="HY2566" s="141"/>
      <c r="HZ2566" s="141"/>
      <c r="IA2566" s="141"/>
      <c r="IB2566" s="141"/>
      <c r="IC2566" s="141"/>
    </row>
    <row r="2567" s="138" customFormat="1" ht="15.75" customHeight="1" spans="3:237">
      <c r="C2567" s="103"/>
      <c r="D2567" s="103"/>
      <c r="F2567" s="142"/>
      <c r="HV2567" s="141"/>
      <c r="HW2567" s="141"/>
      <c r="HX2567" s="141"/>
      <c r="HY2567" s="141"/>
      <c r="HZ2567" s="141"/>
      <c r="IA2567" s="141"/>
      <c r="IB2567" s="141"/>
      <c r="IC2567" s="141"/>
    </row>
    <row r="2568" s="138" customFormat="1" ht="15.75" customHeight="1" spans="3:237">
      <c r="C2568" s="103"/>
      <c r="D2568" s="103"/>
      <c r="F2568" s="142"/>
      <c r="HV2568" s="141"/>
      <c r="HW2568" s="141"/>
      <c r="HX2568" s="141"/>
      <c r="HY2568" s="141"/>
      <c r="HZ2568" s="141"/>
      <c r="IA2568" s="141"/>
      <c r="IB2568" s="141"/>
      <c r="IC2568" s="141"/>
    </row>
    <row r="2569" s="138" customFormat="1" ht="15.75" customHeight="1" spans="3:237">
      <c r="C2569" s="103"/>
      <c r="D2569" s="103"/>
      <c r="F2569" s="142"/>
      <c r="HV2569" s="141"/>
      <c r="HW2569" s="141"/>
      <c r="HX2569" s="141"/>
      <c r="HY2569" s="141"/>
      <c r="HZ2569" s="141"/>
      <c r="IA2569" s="141"/>
      <c r="IB2569" s="141"/>
      <c r="IC2569" s="141"/>
    </row>
    <row r="2570" s="138" customFormat="1" ht="15.75" customHeight="1" spans="3:237">
      <c r="C2570" s="103"/>
      <c r="D2570" s="103"/>
      <c r="F2570" s="142"/>
      <c r="HV2570" s="141"/>
      <c r="HW2570" s="141"/>
      <c r="HX2570" s="141"/>
      <c r="HY2570" s="141"/>
      <c r="HZ2570" s="141"/>
      <c r="IA2570" s="141"/>
      <c r="IB2570" s="141"/>
      <c r="IC2570" s="141"/>
    </row>
    <row r="2571" s="138" customFormat="1" ht="15.75" customHeight="1" spans="3:237">
      <c r="C2571" s="103"/>
      <c r="D2571" s="103"/>
      <c r="F2571" s="142"/>
      <c r="HV2571" s="141"/>
      <c r="HW2571" s="141"/>
      <c r="HX2571" s="141"/>
      <c r="HY2571" s="141"/>
      <c r="HZ2571" s="141"/>
      <c r="IA2571" s="141"/>
      <c r="IB2571" s="141"/>
      <c r="IC2571" s="141"/>
    </row>
    <row r="2572" s="138" customFormat="1" ht="15.75" customHeight="1" spans="3:237">
      <c r="C2572" s="103"/>
      <c r="D2572" s="103"/>
      <c r="F2572" s="142"/>
      <c r="HV2572" s="141"/>
      <c r="HW2572" s="141"/>
      <c r="HX2572" s="141"/>
      <c r="HY2572" s="141"/>
      <c r="HZ2572" s="141"/>
      <c r="IA2572" s="141"/>
      <c r="IB2572" s="141"/>
      <c r="IC2572" s="141"/>
    </row>
    <row r="2573" s="138" customFormat="1" ht="15.75" customHeight="1" spans="3:237">
      <c r="C2573" s="103"/>
      <c r="D2573" s="103"/>
      <c r="F2573" s="142"/>
      <c r="HV2573" s="141"/>
      <c r="HW2573" s="141"/>
      <c r="HX2573" s="141"/>
      <c r="HY2573" s="141"/>
      <c r="HZ2573" s="141"/>
      <c r="IA2573" s="141"/>
      <c r="IB2573" s="141"/>
      <c r="IC2573" s="141"/>
    </row>
    <row r="2574" s="138" customFormat="1" ht="15.75" customHeight="1" spans="3:237">
      <c r="C2574" s="103"/>
      <c r="D2574" s="103"/>
      <c r="F2574" s="142"/>
      <c r="HV2574" s="141"/>
      <c r="HW2574" s="141"/>
      <c r="HX2574" s="141"/>
      <c r="HY2574" s="141"/>
      <c r="HZ2574" s="141"/>
      <c r="IA2574" s="141"/>
      <c r="IB2574" s="141"/>
      <c r="IC2574" s="141"/>
    </row>
    <row r="2575" s="138" customFormat="1" ht="15.75" customHeight="1" spans="3:237">
      <c r="C2575" s="103"/>
      <c r="D2575" s="103"/>
      <c r="F2575" s="142"/>
      <c r="HV2575" s="141"/>
      <c r="HW2575" s="141"/>
      <c r="HX2575" s="141"/>
      <c r="HY2575" s="141"/>
      <c r="HZ2575" s="141"/>
      <c r="IA2575" s="141"/>
      <c r="IB2575" s="141"/>
      <c r="IC2575" s="141"/>
    </row>
    <row r="2576" s="138" customFormat="1" ht="15.75" customHeight="1" spans="3:237">
      <c r="C2576" s="103"/>
      <c r="D2576" s="103"/>
      <c r="F2576" s="142"/>
      <c r="HV2576" s="141"/>
      <c r="HW2576" s="141"/>
      <c r="HX2576" s="141"/>
      <c r="HY2576" s="141"/>
      <c r="HZ2576" s="141"/>
      <c r="IA2576" s="141"/>
      <c r="IB2576" s="141"/>
      <c r="IC2576" s="141"/>
    </row>
    <row r="2577" s="138" customFormat="1" ht="15.75" customHeight="1" spans="3:237">
      <c r="C2577" s="103"/>
      <c r="D2577" s="103"/>
      <c r="F2577" s="142"/>
      <c r="HV2577" s="141"/>
      <c r="HW2577" s="141"/>
      <c r="HX2577" s="141"/>
      <c r="HY2577" s="141"/>
      <c r="HZ2577" s="141"/>
      <c r="IA2577" s="141"/>
      <c r="IB2577" s="141"/>
      <c r="IC2577" s="141"/>
    </row>
    <row r="2578" s="138" customFormat="1" ht="15.75" customHeight="1" spans="3:237">
      <c r="C2578" s="103"/>
      <c r="D2578" s="103"/>
      <c r="F2578" s="142"/>
      <c r="HV2578" s="141"/>
      <c r="HW2578" s="141"/>
      <c r="HX2578" s="141"/>
      <c r="HY2578" s="141"/>
      <c r="HZ2578" s="141"/>
      <c r="IA2578" s="141"/>
      <c r="IB2578" s="141"/>
      <c r="IC2578" s="141"/>
    </row>
    <row r="2579" s="138" customFormat="1" ht="15.75" customHeight="1" spans="3:237">
      <c r="C2579" s="103"/>
      <c r="D2579" s="103"/>
      <c r="F2579" s="142"/>
      <c r="HV2579" s="141"/>
      <c r="HW2579" s="141"/>
      <c r="HX2579" s="141"/>
      <c r="HY2579" s="141"/>
      <c r="HZ2579" s="141"/>
      <c r="IA2579" s="141"/>
      <c r="IB2579" s="141"/>
      <c r="IC2579" s="141"/>
    </row>
    <row r="2580" s="138" customFormat="1" ht="15.75" customHeight="1" spans="3:237">
      <c r="C2580" s="103"/>
      <c r="D2580" s="103"/>
      <c r="F2580" s="142"/>
      <c r="HV2580" s="141"/>
      <c r="HW2580" s="141"/>
      <c r="HX2580" s="141"/>
      <c r="HY2580" s="141"/>
      <c r="HZ2580" s="141"/>
      <c r="IA2580" s="141"/>
      <c r="IB2580" s="141"/>
      <c r="IC2580" s="141"/>
    </row>
    <row r="2581" s="138" customFormat="1" ht="15.75" customHeight="1" spans="3:237">
      <c r="C2581" s="103"/>
      <c r="D2581" s="103"/>
      <c r="F2581" s="142"/>
      <c r="HV2581" s="141"/>
      <c r="HW2581" s="141"/>
      <c r="HX2581" s="141"/>
      <c r="HY2581" s="141"/>
      <c r="HZ2581" s="141"/>
      <c r="IA2581" s="141"/>
      <c r="IB2581" s="141"/>
      <c r="IC2581" s="141"/>
    </row>
    <row r="2582" s="138" customFormat="1" ht="15.75" customHeight="1" spans="3:237">
      <c r="C2582" s="103"/>
      <c r="D2582" s="103"/>
      <c r="F2582" s="142"/>
      <c r="HV2582" s="141"/>
      <c r="HW2582" s="141"/>
      <c r="HX2582" s="141"/>
      <c r="HY2582" s="141"/>
      <c r="HZ2582" s="141"/>
      <c r="IA2582" s="141"/>
      <c r="IB2582" s="141"/>
      <c r="IC2582" s="141"/>
    </row>
    <row r="2583" s="138" customFormat="1" ht="15.75" customHeight="1" spans="3:237">
      <c r="C2583" s="103"/>
      <c r="D2583" s="103"/>
      <c r="F2583" s="142"/>
      <c r="HV2583" s="141"/>
      <c r="HW2583" s="141"/>
      <c r="HX2583" s="141"/>
      <c r="HY2583" s="141"/>
      <c r="HZ2583" s="141"/>
      <c r="IA2583" s="141"/>
      <c r="IB2583" s="141"/>
      <c r="IC2583" s="141"/>
    </row>
    <row r="2584" s="138" customFormat="1" ht="15.75" customHeight="1" spans="3:237">
      <c r="C2584" s="103"/>
      <c r="D2584" s="103"/>
      <c r="F2584" s="142"/>
      <c r="HV2584" s="141"/>
      <c r="HW2584" s="141"/>
      <c r="HX2584" s="141"/>
      <c r="HY2584" s="141"/>
      <c r="HZ2584" s="141"/>
      <c r="IA2584" s="141"/>
      <c r="IB2584" s="141"/>
      <c r="IC2584" s="141"/>
    </row>
    <row r="2585" s="138" customFormat="1" ht="15.75" customHeight="1" spans="3:237">
      <c r="C2585" s="103"/>
      <c r="D2585" s="103"/>
      <c r="F2585" s="142"/>
      <c r="HV2585" s="141"/>
      <c r="HW2585" s="141"/>
      <c r="HX2585" s="141"/>
      <c r="HY2585" s="141"/>
      <c r="HZ2585" s="141"/>
      <c r="IA2585" s="141"/>
      <c r="IB2585" s="141"/>
      <c r="IC2585" s="141"/>
    </row>
    <row r="2586" s="138" customFormat="1" ht="15.75" customHeight="1" spans="3:237">
      <c r="C2586" s="103"/>
      <c r="D2586" s="103"/>
      <c r="F2586" s="142"/>
      <c r="HV2586" s="141"/>
      <c r="HW2586" s="141"/>
      <c r="HX2586" s="141"/>
      <c r="HY2586" s="141"/>
      <c r="HZ2586" s="141"/>
      <c r="IA2586" s="141"/>
      <c r="IB2586" s="141"/>
      <c r="IC2586" s="141"/>
    </row>
    <row r="2587" s="138" customFormat="1" ht="15.75" customHeight="1" spans="3:237">
      <c r="C2587" s="103"/>
      <c r="D2587" s="103"/>
      <c r="F2587" s="142"/>
      <c r="HV2587" s="141"/>
      <c r="HW2587" s="141"/>
      <c r="HX2587" s="141"/>
      <c r="HY2587" s="141"/>
      <c r="HZ2587" s="141"/>
      <c r="IA2587" s="141"/>
      <c r="IB2587" s="141"/>
      <c r="IC2587" s="141"/>
    </row>
    <row r="2588" s="138" customFormat="1" ht="15.75" customHeight="1" spans="3:237">
      <c r="C2588" s="103"/>
      <c r="D2588" s="103"/>
      <c r="F2588" s="142"/>
      <c r="HV2588" s="141"/>
      <c r="HW2588" s="141"/>
      <c r="HX2588" s="141"/>
      <c r="HY2588" s="141"/>
      <c r="HZ2588" s="141"/>
      <c r="IA2588" s="141"/>
      <c r="IB2588" s="141"/>
      <c r="IC2588" s="141"/>
    </row>
    <row r="2589" s="138" customFormat="1" ht="15.75" customHeight="1" spans="3:237">
      <c r="C2589" s="103"/>
      <c r="D2589" s="103"/>
      <c r="F2589" s="142"/>
      <c r="HV2589" s="141"/>
      <c r="HW2589" s="141"/>
      <c r="HX2589" s="141"/>
      <c r="HY2589" s="141"/>
      <c r="HZ2589" s="141"/>
      <c r="IA2589" s="141"/>
      <c r="IB2589" s="141"/>
      <c r="IC2589" s="141"/>
    </row>
    <row r="2590" s="138" customFormat="1" ht="15.75" customHeight="1" spans="3:237">
      <c r="C2590" s="103"/>
      <c r="D2590" s="103"/>
      <c r="F2590" s="142"/>
      <c r="HV2590" s="141"/>
      <c r="HW2590" s="141"/>
      <c r="HX2590" s="141"/>
      <c r="HY2590" s="141"/>
      <c r="HZ2590" s="141"/>
      <c r="IA2590" s="141"/>
      <c r="IB2590" s="141"/>
      <c r="IC2590" s="141"/>
    </row>
    <row r="2591" s="138" customFormat="1" ht="15.75" customHeight="1" spans="3:237">
      <c r="C2591" s="103"/>
      <c r="D2591" s="103"/>
      <c r="F2591" s="142"/>
      <c r="HV2591" s="141"/>
      <c r="HW2591" s="141"/>
      <c r="HX2591" s="141"/>
      <c r="HY2591" s="141"/>
      <c r="HZ2591" s="141"/>
      <c r="IA2591" s="141"/>
      <c r="IB2591" s="141"/>
      <c r="IC2591" s="141"/>
    </row>
    <row r="2592" s="138" customFormat="1" ht="15.75" customHeight="1" spans="3:237">
      <c r="C2592" s="103"/>
      <c r="D2592" s="103"/>
      <c r="F2592" s="142"/>
      <c r="HV2592" s="141"/>
      <c r="HW2592" s="141"/>
      <c r="HX2592" s="141"/>
      <c r="HY2592" s="141"/>
      <c r="HZ2592" s="141"/>
      <c r="IA2592" s="141"/>
      <c r="IB2592" s="141"/>
      <c r="IC2592" s="141"/>
    </row>
    <row r="2593" s="138" customFormat="1" ht="15.75" customHeight="1" spans="3:237">
      <c r="C2593" s="103"/>
      <c r="D2593" s="103"/>
      <c r="F2593" s="142"/>
      <c r="HV2593" s="141"/>
      <c r="HW2593" s="141"/>
      <c r="HX2593" s="141"/>
      <c r="HY2593" s="141"/>
      <c r="HZ2593" s="141"/>
      <c r="IA2593" s="141"/>
      <c r="IB2593" s="141"/>
      <c r="IC2593" s="141"/>
    </row>
    <row r="2594" s="138" customFormat="1" ht="15.75" customHeight="1" spans="3:237">
      <c r="C2594" s="103"/>
      <c r="D2594" s="103"/>
      <c r="F2594" s="142"/>
      <c r="HV2594" s="141"/>
      <c r="HW2594" s="141"/>
      <c r="HX2594" s="141"/>
      <c r="HY2594" s="141"/>
      <c r="HZ2594" s="141"/>
      <c r="IA2594" s="141"/>
      <c r="IB2594" s="141"/>
      <c r="IC2594" s="141"/>
    </row>
    <row r="2595" s="138" customFormat="1" ht="15.75" customHeight="1" spans="3:237">
      <c r="C2595" s="103"/>
      <c r="D2595" s="103"/>
      <c r="F2595" s="142"/>
      <c r="HV2595" s="141"/>
      <c r="HW2595" s="141"/>
      <c r="HX2595" s="141"/>
      <c r="HY2595" s="141"/>
      <c r="HZ2595" s="141"/>
      <c r="IA2595" s="141"/>
      <c r="IB2595" s="141"/>
      <c r="IC2595" s="141"/>
    </row>
    <row r="2596" s="138" customFormat="1" ht="15.75" customHeight="1" spans="3:237">
      <c r="C2596" s="103"/>
      <c r="D2596" s="103"/>
      <c r="F2596" s="142"/>
      <c r="HV2596" s="141"/>
      <c r="HW2596" s="141"/>
      <c r="HX2596" s="141"/>
      <c r="HY2596" s="141"/>
      <c r="HZ2596" s="141"/>
      <c r="IA2596" s="141"/>
      <c r="IB2596" s="141"/>
      <c r="IC2596" s="141"/>
    </row>
    <row r="2597" s="138" customFormat="1" ht="15.75" customHeight="1" spans="3:237">
      <c r="C2597" s="103"/>
      <c r="D2597" s="103"/>
      <c r="F2597" s="142"/>
      <c r="HV2597" s="141"/>
      <c r="HW2597" s="141"/>
      <c r="HX2597" s="141"/>
      <c r="HY2597" s="141"/>
      <c r="HZ2597" s="141"/>
      <c r="IA2597" s="141"/>
      <c r="IB2597" s="141"/>
      <c r="IC2597" s="141"/>
    </row>
    <row r="2598" s="138" customFormat="1" ht="15.75" customHeight="1" spans="3:237">
      <c r="C2598" s="103"/>
      <c r="D2598" s="103"/>
      <c r="F2598" s="142"/>
      <c r="HV2598" s="141"/>
      <c r="HW2598" s="141"/>
      <c r="HX2598" s="141"/>
      <c r="HY2598" s="141"/>
      <c r="HZ2598" s="141"/>
      <c r="IA2598" s="141"/>
      <c r="IB2598" s="141"/>
      <c r="IC2598" s="141"/>
    </row>
    <row r="2599" s="138" customFormat="1" ht="15.75" customHeight="1" spans="3:237">
      <c r="C2599" s="103"/>
      <c r="D2599" s="103"/>
      <c r="F2599" s="142"/>
      <c r="HV2599" s="141"/>
      <c r="HW2599" s="141"/>
      <c r="HX2599" s="141"/>
      <c r="HY2599" s="141"/>
      <c r="HZ2599" s="141"/>
      <c r="IA2599" s="141"/>
      <c r="IB2599" s="141"/>
      <c r="IC2599" s="141"/>
    </row>
    <row r="2600" s="138" customFormat="1" ht="15.75" customHeight="1" spans="3:237">
      <c r="C2600" s="103"/>
      <c r="D2600" s="103"/>
      <c r="F2600" s="142"/>
      <c r="HV2600" s="141"/>
      <c r="HW2600" s="141"/>
      <c r="HX2600" s="141"/>
      <c r="HY2600" s="141"/>
      <c r="HZ2600" s="141"/>
      <c r="IA2600" s="141"/>
      <c r="IB2600" s="141"/>
      <c r="IC2600" s="141"/>
    </row>
    <row r="2601" s="138" customFormat="1" ht="15.75" customHeight="1" spans="3:237">
      <c r="C2601" s="103"/>
      <c r="D2601" s="103"/>
      <c r="F2601" s="142"/>
      <c r="HV2601" s="141"/>
      <c r="HW2601" s="141"/>
      <c r="HX2601" s="141"/>
      <c r="HY2601" s="141"/>
      <c r="HZ2601" s="141"/>
      <c r="IA2601" s="141"/>
      <c r="IB2601" s="141"/>
      <c r="IC2601" s="141"/>
    </row>
    <row r="2602" s="138" customFormat="1" ht="15.75" customHeight="1" spans="3:237">
      <c r="C2602" s="103"/>
      <c r="D2602" s="103"/>
      <c r="F2602" s="142"/>
      <c r="HV2602" s="141"/>
      <c r="HW2602" s="141"/>
      <c r="HX2602" s="141"/>
      <c r="HY2602" s="141"/>
      <c r="HZ2602" s="141"/>
      <c r="IA2602" s="141"/>
      <c r="IB2602" s="141"/>
      <c r="IC2602" s="141"/>
    </row>
    <row r="2603" s="138" customFormat="1" ht="15.75" customHeight="1" spans="3:237">
      <c r="C2603" s="103"/>
      <c r="D2603" s="103"/>
      <c r="F2603" s="142"/>
      <c r="HV2603" s="141"/>
      <c r="HW2603" s="141"/>
      <c r="HX2603" s="141"/>
      <c r="HY2603" s="141"/>
      <c r="HZ2603" s="141"/>
      <c r="IA2603" s="141"/>
      <c r="IB2603" s="141"/>
      <c r="IC2603" s="141"/>
    </row>
    <row r="2604" s="138" customFormat="1" ht="15.75" customHeight="1" spans="3:237">
      <c r="C2604" s="103"/>
      <c r="D2604" s="103"/>
      <c r="F2604" s="142"/>
      <c r="HV2604" s="141"/>
      <c r="HW2604" s="141"/>
      <c r="HX2604" s="141"/>
      <c r="HY2604" s="141"/>
      <c r="HZ2604" s="141"/>
      <c r="IA2604" s="141"/>
      <c r="IB2604" s="141"/>
      <c r="IC2604" s="141"/>
    </row>
    <row r="2605" s="138" customFormat="1" ht="15.75" customHeight="1" spans="3:237">
      <c r="C2605" s="103"/>
      <c r="D2605" s="103"/>
      <c r="F2605" s="142"/>
      <c r="HV2605" s="141"/>
      <c r="HW2605" s="141"/>
      <c r="HX2605" s="141"/>
      <c r="HY2605" s="141"/>
      <c r="HZ2605" s="141"/>
      <c r="IA2605" s="141"/>
      <c r="IB2605" s="141"/>
      <c r="IC2605" s="141"/>
    </row>
    <row r="2606" s="138" customFormat="1" ht="15.75" customHeight="1" spans="3:237">
      <c r="C2606" s="103"/>
      <c r="D2606" s="103"/>
      <c r="F2606" s="142"/>
      <c r="HV2606" s="141"/>
      <c r="HW2606" s="141"/>
      <c r="HX2606" s="141"/>
      <c r="HY2606" s="141"/>
      <c r="HZ2606" s="141"/>
      <c r="IA2606" s="141"/>
      <c r="IB2606" s="141"/>
      <c r="IC2606" s="141"/>
    </row>
    <row r="2607" s="138" customFormat="1" ht="15.75" customHeight="1" spans="3:237">
      <c r="C2607" s="103"/>
      <c r="D2607" s="103"/>
      <c r="F2607" s="142"/>
      <c r="HV2607" s="141"/>
      <c r="HW2607" s="141"/>
      <c r="HX2607" s="141"/>
      <c r="HY2607" s="141"/>
      <c r="HZ2607" s="141"/>
      <c r="IA2607" s="141"/>
      <c r="IB2607" s="141"/>
      <c r="IC2607" s="141"/>
    </row>
    <row r="2608" s="138" customFormat="1" ht="15.75" customHeight="1" spans="3:237">
      <c r="C2608" s="103"/>
      <c r="D2608" s="103"/>
      <c r="F2608" s="142"/>
      <c r="HV2608" s="141"/>
      <c r="HW2608" s="141"/>
      <c r="HX2608" s="141"/>
      <c r="HY2608" s="141"/>
      <c r="HZ2608" s="141"/>
      <c r="IA2608" s="141"/>
      <c r="IB2608" s="141"/>
      <c r="IC2608" s="141"/>
    </row>
    <row r="2609" s="138" customFormat="1" ht="15.75" customHeight="1" spans="3:237">
      <c r="C2609" s="103"/>
      <c r="D2609" s="103"/>
      <c r="F2609" s="142"/>
      <c r="HV2609" s="141"/>
      <c r="HW2609" s="141"/>
      <c r="HX2609" s="141"/>
      <c r="HY2609" s="141"/>
      <c r="HZ2609" s="141"/>
      <c r="IA2609" s="141"/>
      <c r="IB2609" s="141"/>
      <c r="IC2609" s="141"/>
    </row>
    <row r="2610" s="138" customFormat="1" ht="15.75" customHeight="1" spans="3:237">
      <c r="C2610" s="103"/>
      <c r="D2610" s="103"/>
      <c r="F2610" s="142"/>
      <c r="HV2610" s="141"/>
      <c r="HW2610" s="141"/>
      <c r="HX2610" s="141"/>
      <c r="HY2610" s="141"/>
      <c r="HZ2610" s="141"/>
      <c r="IA2610" s="141"/>
      <c r="IB2610" s="141"/>
      <c r="IC2610" s="141"/>
    </row>
    <row r="2611" s="138" customFormat="1" ht="15.75" customHeight="1" spans="3:237">
      <c r="C2611" s="103"/>
      <c r="D2611" s="103"/>
      <c r="F2611" s="142"/>
      <c r="HV2611" s="141"/>
      <c r="HW2611" s="141"/>
      <c r="HX2611" s="141"/>
      <c r="HY2611" s="141"/>
      <c r="HZ2611" s="141"/>
      <c r="IA2611" s="141"/>
      <c r="IB2611" s="141"/>
      <c r="IC2611" s="141"/>
    </row>
    <row r="2612" s="138" customFormat="1" ht="15.75" customHeight="1" spans="3:237">
      <c r="C2612" s="103"/>
      <c r="D2612" s="103"/>
      <c r="F2612" s="142"/>
      <c r="HV2612" s="141"/>
      <c r="HW2612" s="141"/>
      <c r="HX2612" s="141"/>
      <c r="HY2612" s="141"/>
      <c r="HZ2612" s="141"/>
      <c r="IA2612" s="141"/>
      <c r="IB2612" s="141"/>
      <c r="IC2612" s="141"/>
    </row>
    <row r="2613" s="138" customFormat="1" ht="15.75" customHeight="1" spans="3:237">
      <c r="C2613" s="103"/>
      <c r="D2613" s="103"/>
      <c r="F2613" s="142"/>
      <c r="HV2613" s="141"/>
      <c r="HW2613" s="141"/>
      <c r="HX2613" s="141"/>
      <c r="HY2613" s="141"/>
      <c r="HZ2613" s="141"/>
      <c r="IA2613" s="141"/>
      <c r="IB2613" s="141"/>
      <c r="IC2613" s="141"/>
    </row>
    <row r="2614" s="138" customFormat="1" ht="15.75" customHeight="1" spans="3:237">
      <c r="C2614" s="103"/>
      <c r="D2614" s="103"/>
      <c r="F2614" s="142"/>
      <c r="HV2614" s="141"/>
      <c r="HW2614" s="141"/>
      <c r="HX2614" s="141"/>
      <c r="HY2614" s="141"/>
      <c r="HZ2614" s="141"/>
      <c r="IA2614" s="141"/>
      <c r="IB2614" s="141"/>
      <c r="IC2614" s="141"/>
    </row>
    <row r="2615" s="138" customFormat="1" ht="15.75" customHeight="1" spans="3:237">
      <c r="C2615" s="103"/>
      <c r="D2615" s="103"/>
      <c r="F2615" s="142"/>
      <c r="HV2615" s="141"/>
      <c r="HW2615" s="141"/>
      <c r="HX2615" s="141"/>
      <c r="HY2615" s="141"/>
      <c r="HZ2615" s="141"/>
      <c r="IA2615" s="141"/>
      <c r="IB2615" s="141"/>
      <c r="IC2615" s="141"/>
    </row>
    <row r="2616" s="138" customFormat="1" ht="15.75" customHeight="1" spans="3:237">
      <c r="C2616" s="103"/>
      <c r="D2616" s="103"/>
      <c r="F2616" s="142"/>
      <c r="HV2616" s="141"/>
      <c r="HW2616" s="141"/>
      <c r="HX2616" s="141"/>
      <c r="HY2616" s="141"/>
      <c r="HZ2616" s="141"/>
      <c r="IA2616" s="141"/>
      <c r="IB2616" s="141"/>
      <c r="IC2616" s="141"/>
    </row>
    <row r="2617" s="138" customFormat="1" ht="15.75" customHeight="1" spans="3:237">
      <c r="C2617" s="103"/>
      <c r="D2617" s="103"/>
      <c r="F2617" s="142"/>
      <c r="HV2617" s="141"/>
      <c r="HW2617" s="141"/>
      <c r="HX2617" s="141"/>
      <c r="HY2617" s="141"/>
      <c r="HZ2617" s="141"/>
      <c r="IA2617" s="141"/>
      <c r="IB2617" s="141"/>
      <c r="IC2617" s="141"/>
    </row>
    <row r="2618" s="138" customFormat="1" ht="15.75" customHeight="1" spans="3:237">
      <c r="C2618" s="103"/>
      <c r="D2618" s="103"/>
      <c r="F2618" s="142"/>
      <c r="HV2618" s="141"/>
      <c r="HW2618" s="141"/>
      <c r="HX2618" s="141"/>
      <c r="HY2618" s="141"/>
      <c r="HZ2618" s="141"/>
      <c r="IA2618" s="141"/>
      <c r="IB2618" s="141"/>
      <c r="IC2618" s="141"/>
    </row>
    <row r="2619" s="138" customFormat="1" ht="15.75" customHeight="1" spans="3:237">
      <c r="C2619" s="103"/>
      <c r="D2619" s="103"/>
      <c r="F2619" s="142"/>
      <c r="HV2619" s="141"/>
      <c r="HW2619" s="141"/>
      <c r="HX2619" s="141"/>
      <c r="HY2619" s="141"/>
      <c r="HZ2619" s="141"/>
      <c r="IA2619" s="141"/>
      <c r="IB2619" s="141"/>
      <c r="IC2619" s="141"/>
    </row>
    <row r="2620" s="138" customFormat="1" ht="15.75" customHeight="1" spans="3:237">
      <c r="C2620" s="103"/>
      <c r="D2620" s="103"/>
      <c r="F2620" s="142"/>
      <c r="HV2620" s="141"/>
      <c r="HW2620" s="141"/>
      <c r="HX2620" s="141"/>
      <c r="HY2620" s="141"/>
      <c r="HZ2620" s="141"/>
      <c r="IA2620" s="141"/>
      <c r="IB2620" s="141"/>
      <c r="IC2620" s="141"/>
    </row>
    <row r="2621" s="138" customFormat="1" ht="15.75" customHeight="1" spans="3:237">
      <c r="C2621" s="103"/>
      <c r="D2621" s="103"/>
      <c r="F2621" s="142"/>
      <c r="HV2621" s="141"/>
      <c r="HW2621" s="141"/>
      <c r="HX2621" s="141"/>
      <c r="HY2621" s="141"/>
      <c r="HZ2621" s="141"/>
      <c r="IA2621" s="141"/>
      <c r="IB2621" s="141"/>
      <c r="IC2621" s="141"/>
    </row>
    <row r="2622" s="138" customFormat="1" ht="15.75" customHeight="1" spans="3:237">
      <c r="C2622" s="103"/>
      <c r="D2622" s="103"/>
      <c r="F2622" s="142"/>
      <c r="HV2622" s="141"/>
      <c r="HW2622" s="141"/>
      <c r="HX2622" s="141"/>
      <c r="HY2622" s="141"/>
      <c r="HZ2622" s="141"/>
      <c r="IA2622" s="141"/>
      <c r="IB2622" s="141"/>
      <c r="IC2622" s="141"/>
    </row>
    <row r="2623" s="138" customFormat="1" ht="15.75" customHeight="1" spans="3:237">
      <c r="C2623" s="103"/>
      <c r="D2623" s="103"/>
      <c r="F2623" s="142"/>
      <c r="HV2623" s="141"/>
      <c r="HW2623" s="141"/>
      <c r="HX2623" s="141"/>
      <c r="HY2623" s="141"/>
      <c r="HZ2623" s="141"/>
      <c r="IA2623" s="141"/>
      <c r="IB2623" s="141"/>
      <c r="IC2623" s="141"/>
    </row>
    <row r="2624" s="138" customFormat="1" ht="15.75" customHeight="1" spans="3:237">
      <c r="C2624" s="103"/>
      <c r="D2624" s="103"/>
      <c r="F2624" s="142"/>
      <c r="HV2624" s="141"/>
      <c r="HW2624" s="141"/>
      <c r="HX2624" s="141"/>
      <c r="HY2624" s="141"/>
      <c r="HZ2624" s="141"/>
      <c r="IA2624" s="141"/>
      <c r="IB2624" s="141"/>
      <c r="IC2624" s="141"/>
    </row>
    <row r="2625" s="138" customFormat="1" ht="15.75" customHeight="1" spans="3:237">
      <c r="C2625" s="103"/>
      <c r="D2625" s="103"/>
      <c r="F2625" s="142"/>
      <c r="HV2625" s="141"/>
      <c r="HW2625" s="141"/>
      <c r="HX2625" s="141"/>
      <c r="HY2625" s="141"/>
      <c r="HZ2625" s="141"/>
      <c r="IA2625" s="141"/>
      <c r="IB2625" s="141"/>
      <c r="IC2625" s="141"/>
    </row>
    <row r="2626" s="138" customFormat="1" ht="15.75" customHeight="1" spans="3:237">
      <c r="C2626" s="103"/>
      <c r="D2626" s="103"/>
      <c r="F2626" s="142"/>
      <c r="HV2626" s="141"/>
      <c r="HW2626" s="141"/>
      <c r="HX2626" s="141"/>
      <c r="HY2626" s="141"/>
      <c r="HZ2626" s="141"/>
      <c r="IA2626" s="141"/>
      <c r="IB2626" s="141"/>
      <c r="IC2626" s="141"/>
    </row>
    <row r="2627" s="138" customFormat="1" ht="15.75" customHeight="1" spans="3:237">
      <c r="C2627" s="103"/>
      <c r="D2627" s="103"/>
      <c r="F2627" s="142"/>
      <c r="HV2627" s="141"/>
      <c r="HW2627" s="141"/>
      <c r="HX2627" s="141"/>
      <c r="HY2627" s="141"/>
      <c r="HZ2627" s="141"/>
      <c r="IA2627" s="141"/>
      <c r="IB2627" s="141"/>
      <c r="IC2627" s="141"/>
    </row>
    <row r="2628" s="138" customFormat="1" ht="15.75" customHeight="1" spans="3:237">
      <c r="C2628" s="103"/>
      <c r="D2628" s="103"/>
      <c r="F2628" s="142"/>
      <c r="HV2628" s="141"/>
      <c r="HW2628" s="141"/>
      <c r="HX2628" s="141"/>
      <c r="HY2628" s="141"/>
      <c r="HZ2628" s="141"/>
      <c r="IA2628" s="141"/>
      <c r="IB2628" s="141"/>
      <c r="IC2628" s="141"/>
    </row>
    <row r="2629" s="138" customFormat="1" ht="15.75" customHeight="1" spans="3:237">
      <c r="C2629" s="103"/>
      <c r="D2629" s="103"/>
      <c r="F2629" s="142"/>
      <c r="HV2629" s="141"/>
      <c r="HW2629" s="141"/>
      <c r="HX2629" s="141"/>
      <c r="HY2629" s="141"/>
      <c r="HZ2629" s="141"/>
      <c r="IA2629" s="141"/>
      <c r="IB2629" s="141"/>
      <c r="IC2629" s="141"/>
    </row>
    <row r="2630" s="138" customFormat="1" ht="15.75" customHeight="1" spans="3:237">
      <c r="C2630" s="103"/>
      <c r="D2630" s="103"/>
      <c r="F2630" s="142"/>
      <c r="HV2630" s="141"/>
      <c r="HW2630" s="141"/>
      <c r="HX2630" s="141"/>
      <c r="HY2630" s="141"/>
      <c r="HZ2630" s="141"/>
      <c r="IA2630" s="141"/>
      <c r="IB2630" s="141"/>
      <c r="IC2630" s="141"/>
    </row>
    <row r="2631" s="138" customFormat="1" ht="15.75" customHeight="1" spans="3:237">
      <c r="C2631" s="103"/>
      <c r="D2631" s="103"/>
      <c r="F2631" s="142"/>
      <c r="HV2631" s="141"/>
      <c r="HW2631" s="141"/>
      <c r="HX2631" s="141"/>
      <c r="HY2631" s="141"/>
      <c r="HZ2631" s="141"/>
      <c r="IA2631" s="141"/>
      <c r="IB2631" s="141"/>
      <c r="IC2631" s="141"/>
    </row>
    <row r="2632" s="138" customFormat="1" ht="15.75" customHeight="1" spans="3:237">
      <c r="C2632" s="103"/>
      <c r="D2632" s="103"/>
      <c r="F2632" s="142"/>
      <c r="HV2632" s="141"/>
      <c r="HW2632" s="141"/>
      <c r="HX2632" s="141"/>
      <c r="HY2632" s="141"/>
      <c r="HZ2632" s="141"/>
      <c r="IA2632" s="141"/>
      <c r="IB2632" s="141"/>
      <c r="IC2632" s="141"/>
    </row>
    <row r="2633" s="138" customFormat="1" ht="15.75" customHeight="1" spans="3:237">
      <c r="C2633" s="103"/>
      <c r="D2633" s="103"/>
      <c r="F2633" s="142"/>
      <c r="HV2633" s="141"/>
      <c r="HW2633" s="141"/>
      <c r="HX2633" s="141"/>
      <c r="HY2633" s="141"/>
      <c r="HZ2633" s="141"/>
      <c r="IA2633" s="141"/>
      <c r="IB2633" s="141"/>
      <c r="IC2633" s="141"/>
    </row>
    <row r="2634" s="138" customFormat="1" ht="15.75" customHeight="1" spans="3:237">
      <c r="C2634" s="103"/>
      <c r="D2634" s="103"/>
      <c r="F2634" s="142"/>
      <c r="HV2634" s="141"/>
      <c r="HW2634" s="141"/>
      <c r="HX2634" s="141"/>
      <c r="HY2634" s="141"/>
      <c r="HZ2634" s="141"/>
      <c r="IA2634" s="141"/>
      <c r="IB2634" s="141"/>
      <c r="IC2634" s="141"/>
    </row>
    <row r="2635" s="138" customFormat="1" ht="15.75" customHeight="1" spans="3:237">
      <c r="C2635" s="103"/>
      <c r="D2635" s="103"/>
      <c r="F2635" s="142"/>
      <c r="HV2635" s="141"/>
      <c r="HW2635" s="141"/>
      <c r="HX2635" s="141"/>
      <c r="HY2635" s="141"/>
      <c r="HZ2635" s="141"/>
      <c r="IA2635" s="141"/>
      <c r="IB2635" s="141"/>
      <c r="IC2635" s="141"/>
    </row>
    <row r="2636" s="138" customFormat="1" ht="15.75" customHeight="1" spans="3:237">
      <c r="C2636" s="103"/>
      <c r="D2636" s="103"/>
      <c r="F2636" s="142"/>
      <c r="HV2636" s="141"/>
      <c r="HW2636" s="141"/>
      <c r="HX2636" s="141"/>
      <c r="HY2636" s="141"/>
      <c r="HZ2636" s="141"/>
      <c r="IA2636" s="141"/>
      <c r="IB2636" s="141"/>
      <c r="IC2636" s="141"/>
    </row>
    <row r="2637" s="138" customFormat="1" ht="15.75" customHeight="1" spans="3:237">
      <c r="C2637" s="103"/>
      <c r="D2637" s="103"/>
      <c r="F2637" s="142"/>
      <c r="HV2637" s="141"/>
      <c r="HW2637" s="141"/>
      <c r="HX2637" s="141"/>
      <c r="HY2637" s="141"/>
      <c r="HZ2637" s="141"/>
      <c r="IA2637" s="141"/>
      <c r="IB2637" s="141"/>
      <c r="IC2637" s="141"/>
    </row>
    <row r="2638" s="138" customFormat="1" ht="15.75" customHeight="1" spans="3:237">
      <c r="C2638" s="103"/>
      <c r="D2638" s="103"/>
      <c r="F2638" s="142"/>
      <c r="HV2638" s="141"/>
      <c r="HW2638" s="141"/>
      <c r="HX2638" s="141"/>
      <c r="HY2638" s="141"/>
      <c r="HZ2638" s="141"/>
      <c r="IA2638" s="141"/>
      <c r="IB2638" s="141"/>
      <c r="IC2638" s="141"/>
    </row>
    <row r="2639" s="138" customFormat="1" ht="15.75" customHeight="1" spans="3:237">
      <c r="C2639" s="103"/>
      <c r="D2639" s="103"/>
      <c r="F2639" s="142"/>
      <c r="HV2639" s="141"/>
      <c r="HW2639" s="141"/>
      <c r="HX2639" s="141"/>
      <c r="HY2639" s="141"/>
      <c r="HZ2639" s="141"/>
      <c r="IA2639" s="141"/>
      <c r="IB2639" s="141"/>
      <c r="IC2639" s="141"/>
    </row>
    <row r="2640" s="138" customFormat="1" ht="15.75" customHeight="1" spans="3:237">
      <c r="C2640" s="103"/>
      <c r="D2640" s="103"/>
      <c r="F2640" s="142"/>
      <c r="HV2640" s="141"/>
      <c r="HW2640" s="141"/>
      <c r="HX2640" s="141"/>
      <c r="HY2640" s="141"/>
      <c r="HZ2640" s="141"/>
      <c r="IA2640" s="141"/>
      <c r="IB2640" s="141"/>
      <c r="IC2640" s="141"/>
    </row>
    <row r="2641" s="138" customFormat="1" ht="15.75" customHeight="1" spans="3:237">
      <c r="C2641" s="103"/>
      <c r="D2641" s="103"/>
      <c r="F2641" s="142"/>
      <c r="HV2641" s="141"/>
      <c r="HW2641" s="141"/>
      <c r="HX2641" s="141"/>
      <c r="HY2641" s="141"/>
      <c r="HZ2641" s="141"/>
      <c r="IA2641" s="141"/>
      <c r="IB2641" s="141"/>
      <c r="IC2641" s="141"/>
    </row>
    <row r="2642" s="138" customFormat="1" ht="15.75" customHeight="1" spans="3:237">
      <c r="C2642" s="103"/>
      <c r="D2642" s="103"/>
      <c r="F2642" s="142"/>
      <c r="HV2642" s="141"/>
      <c r="HW2642" s="141"/>
      <c r="HX2642" s="141"/>
      <c r="HY2642" s="141"/>
      <c r="HZ2642" s="141"/>
      <c r="IA2642" s="141"/>
      <c r="IB2642" s="141"/>
      <c r="IC2642" s="141"/>
    </row>
    <row r="2643" s="138" customFormat="1" ht="15.75" customHeight="1" spans="3:237">
      <c r="C2643" s="103"/>
      <c r="D2643" s="103"/>
      <c r="F2643" s="142"/>
      <c r="HV2643" s="141"/>
      <c r="HW2643" s="141"/>
      <c r="HX2643" s="141"/>
      <c r="HY2643" s="141"/>
      <c r="HZ2643" s="141"/>
      <c r="IA2643" s="141"/>
      <c r="IB2643" s="141"/>
      <c r="IC2643" s="141"/>
    </row>
    <row r="2644" s="138" customFormat="1" ht="15.75" customHeight="1" spans="3:237">
      <c r="C2644" s="103"/>
      <c r="D2644" s="103"/>
      <c r="F2644" s="142"/>
      <c r="HV2644" s="141"/>
      <c r="HW2644" s="141"/>
      <c r="HX2644" s="141"/>
      <c r="HY2644" s="141"/>
      <c r="HZ2644" s="141"/>
      <c r="IA2644" s="141"/>
      <c r="IB2644" s="141"/>
      <c r="IC2644" s="141"/>
    </row>
    <row r="2645" s="138" customFormat="1" ht="15.75" customHeight="1" spans="3:237">
      <c r="C2645" s="103"/>
      <c r="D2645" s="103"/>
      <c r="F2645" s="142"/>
      <c r="HV2645" s="141"/>
      <c r="HW2645" s="141"/>
      <c r="HX2645" s="141"/>
      <c r="HY2645" s="141"/>
      <c r="HZ2645" s="141"/>
      <c r="IA2645" s="141"/>
      <c r="IB2645" s="141"/>
      <c r="IC2645" s="141"/>
    </row>
    <row r="2646" s="138" customFormat="1" ht="15.75" customHeight="1" spans="3:237">
      <c r="C2646" s="103"/>
      <c r="D2646" s="103"/>
      <c r="F2646" s="142"/>
      <c r="HV2646" s="141"/>
      <c r="HW2646" s="141"/>
      <c r="HX2646" s="141"/>
      <c r="HY2646" s="141"/>
      <c r="HZ2646" s="141"/>
      <c r="IA2646" s="141"/>
      <c r="IB2646" s="141"/>
      <c r="IC2646" s="141"/>
    </row>
    <row r="2647" s="138" customFormat="1" ht="15.75" customHeight="1" spans="3:237">
      <c r="C2647" s="103"/>
      <c r="D2647" s="103"/>
      <c r="F2647" s="142"/>
      <c r="HV2647" s="141"/>
      <c r="HW2647" s="141"/>
      <c r="HX2647" s="141"/>
      <c r="HY2647" s="141"/>
      <c r="HZ2647" s="141"/>
      <c r="IA2647" s="141"/>
      <c r="IB2647" s="141"/>
      <c r="IC2647" s="141"/>
    </row>
    <row r="2648" s="138" customFormat="1" ht="15.75" customHeight="1" spans="3:237">
      <c r="C2648" s="103"/>
      <c r="D2648" s="103"/>
      <c r="F2648" s="142"/>
      <c r="HV2648" s="141"/>
      <c r="HW2648" s="141"/>
      <c r="HX2648" s="141"/>
      <c r="HY2648" s="141"/>
      <c r="HZ2648" s="141"/>
      <c r="IA2648" s="141"/>
      <c r="IB2648" s="141"/>
      <c r="IC2648" s="141"/>
    </row>
    <row r="2649" s="138" customFormat="1" ht="15.75" customHeight="1" spans="3:237">
      <c r="C2649" s="103"/>
      <c r="D2649" s="103"/>
      <c r="F2649" s="142"/>
      <c r="HV2649" s="141"/>
      <c r="HW2649" s="141"/>
      <c r="HX2649" s="141"/>
      <c r="HY2649" s="141"/>
      <c r="HZ2649" s="141"/>
      <c r="IA2649" s="141"/>
      <c r="IB2649" s="141"/>
      <c r="IC2649" s="141"/>
    </row>
    <row r="2650" s="138" customFormat="1" ht="15.75" customHeight="1" spans="3:237">
      <c r="C2650" s="103"/>
      <c r="D2650" s="103"/>
      <c r="F2650" s="142"/>
      <c r="HV2650" s="141"/>
      <c r="HW2650" s="141"/>
      <c r="HX2650" s="141"/>
      <c r="HY2650" s="141"/>
      <c r="HZ2650" s="141"/>
      <c r="IA2650" s="141"/>
      <c r="IB2650" s="141"/>
      <c r="IC2650" s="141"/>
    </row>
    <row r="2651" s="138" customFormat="1" ht="15.75" customHeight="1" spans="3:237">
      <c r="C2651" s="103"/>
      <c r="D2651" s="103"/>
      <c r="F2651" s="142"/>
      <c r="HV2651" s="141"/>
      <c r="HW2651" s="141"/>
      <c r="HX2651" s="141"/>
      <c r="HY2651" s="141"/>
      <c r="HZ2651" s="141"/>
      <c r="IA2651" s="141"/>
      <c r="IB2651" s="141"/>
      <c r="IC2651" s="141"/>
    </row>
    <row r="2652" s="138" customFormat="1" ht="15.75" customHeight="1" spans="3:237">
      <c r="C2652" s="103"/>
      <c r="D2652" s="103"/>
      <c r="F2652" s="142"/>
      <c r="HV2652" s="141"/>
      <c r="HW2652" s="141"/>
      <c r="HX2652" s="141"/>
      <c r="HY2652" s="141"/>
      <c r="HZ2652" s="141"/>
      <c r="IA2652" s="141"/>
      <c r="IB2652" s="141"/>
      <c r="IC2652" s="141"/>
    </row>
    <row r="2653" s="138" customFormat="1" ht="15.75" customHeight="1" spans="3:237">
      <c r="C2653" s="103"/>
      <c r="D2653" s="103"/>
      <c r="F2653" s="142"/>
      <c r="HV2653" s="141"/>
      <c r="HW2653" s="141"/>
      <c r="HX2653" s="141"/>
      <c r="HY2653" s="141"/>
      <c r="HZ2653" s="141"/>
      <c r="IA2653" s="141"/>
      <c r="IB2653" s="141"/>
      <c r="IC2653" s="141"/>
    </row>
    <row r="2654" s="138" customFormat="1" ht="15.75" customHeight="1" spans="3:237">
      <c r="C2654" s="103"/>
      <c r="D2654" s="103"/>
      <c r="F2654" s="142"/>
      <c r="HV2654" s="141"/>
      <c r="HW2654" s="141"/>
      <c r="HX2654" s="141"/>
      <c r="HY2654" s="141"/>
      <c r="HZ2654" s="141"/>
      <c r="IA2654" s="141"/>
      <c r="IB2654" s="141"/>
      <c r="IC2654" s="141"/>
    </row>
    <row r="2655" s="138" customFormat="1" ht="15.75" customHeight="1" spans="3:237">
      <c r="C2655" s="103"/>
      <c r="D2655" s="103"/>
      <c r="F2655" s="142"/>
      <c r="HV2655" s="141"/>
      <c r="HW2655" s="141"/>
      <c r="HX2655" s="141"/>
      <c r="HY2655" s="141"/>
      <c r="HZ2655" s="141"/>
      <c r="IA2655" s="141"/>
      <c r="IB2655" s="141"/>
      <c r="IC2655" s="141"/>
    </row>
    <row r="2656" s="138" customFormat="1" ht="15.75" customHeight="1" spans="3:237">
      <c r="C2656" s="103"/>
      <c r="D2656" s="103"/>
      <c r="F2656" s="142"/>
      <c r="HV2656" s="141"/>
      <c r="HW2656" s="141"/>
      <c r="HX2656" s="141"/>
      <c r="HY2656" s="141"/>
      <c r="HZ2656" s="141"/>
      <c r="IA2656" s="141"/>
      <c r="IB2656" s="141"/>
      <c r="IC2656" s="141"/>
    </row>
    <row r="2657" s="138" customFormat="1" ht="15.75" customHeight="1" spans="3:237">
      <c r="C2657" s="103"/>
      <c r="D2657" s="103"/>
      <c r="F2657" s="142"/>
      <c r="HV2657" s="141"/>
      <c r="HW2657" s="141"/>
      <c r="HX2657" s="141"/>
      <c r="HY2657" s="141"/>
      <c r="HZ2657" s="141"/>
      <c r="IA2657" s="141"/>
      <c r="IB2657" s="141"/>
      <c r="IC2657" s="141"/>
    </row>
    <row r="2658" s="138" customFormat="1" ht="15.75" customHeight="1" spans="3:237">
      <c r="C2658" s="103"/>
      <c r="D2658" s="103"/>
      <c r="F2658" s="142"/>
      <c r="HV2658" s="141"/>
      <c r="HW2658" s="141"/>
      <c r="HX2658" s="141"/>
      <c r="HY2658" s="141"/>
      <c r="HZ2658" s="141"/>
      <c r="IA2658" s="141"/>
      <c r="IB2658" s="141"/>
      <c r="IC2658" s="141"/>
    </row>
    <row r="2659" s="138" customFormat="1" ht="15.75" customHeight="1" spans="3:237">
      <c r="C2659" s="103"/>
      <c r="D2659" s="103"/>
      <c r="F2659" s="142"/>
      <c r="HV2659" s="141"/>
      <c r="HW2659" s="141"/>
      <c r="HX2659" s="141"/>
      <c r="HY2659" s="141"/>
      <c r="HZ2659" s="141"/>
      <c r="IA2659" s="141"/>
      <c r="IB2659" s="141"/>
      <c r="IC2659" s="141"/>
    </row>
    <row r="2660" s="138" customFormat="1" ht="15.75" customHeight="1" spans="3:237">
      <c r="C2660" s="103"/>
      <c r="D2660" s="103"/>
      <c r="F2660" s="142"/>
      <c r="HV2660" s="141"/>
      <c r="HW2660" s="141"/>
      <c r="HX2660" s="141"/>
      <c r="HY2660" s="141"/>
      <c r="HZ2660" s="141"/>
      <c r="IA2660" s="141"/>
      <c r="IB2660" s="141"/>
      <c r="IC2660" s="141"/>
    </row>
    <row r="2661" s="138" customFormat="1" ht="15.75" customHeight="1" spans="3:237">
      <c r="C2661" s="103"/>
      <c r="D2661" s="103"/>
      <c r="F2661" s="142"/>
      <c r="HV2661" s="141"/>
      <c r="HW2661" s="141"/>
      <c r="HX2661" s="141"/>
      <c r="HY2661" s="141"/>
      <c r="HZ2661" s="141"/>
      <c r="IA2661" s="141"/>
      <c r="IB2661" s="141"/>
      <c r="IC2661" s="141"/>
    </row>
    <row r="2662" s="138" customFormat="1" ht="15.75" customHeight="1" spans="3:237">
      <c r="C2662" s="103"/>
      <c r="D2662" s="103"/>
      <c r="F2662" s="142"/>
      <c r="HV2662" s="141"/>
      <c r="HW2662" s="141"/>
      <c r="HX2662" s="141"/>
      <c r="HY2662" s="141"/>
      <c r="HZ2662" s="141"/>
      <c r="IA2662" s="141"/>
      <c r="IB2662" s="141"/>
      <c r="IC2662" s="141"/>
    </row>
    <row r="2663" s="138" customFormat="1" ht="15.75" customHeight="1" spans="3:237">
      <c r="C2663" s="103"/>
      <c r="D2663" s="103"/>
      <c r="F2663" s="142"/>
      <c r="HV2663" s="141"/>
      <c r="HW2663" s="141"/>
      <c r="HX2663" s="141"/>
      <c r="HY2663" s="141"/>
      <c r="HZ2663" s="141"/>
      <c r="IA2663" s="141"/>
      <c r="IB2663" s="141"/>
      <c r="IC2663" s="141"/>
    </row>
    <row r="2664" s="138" customFormat="1" ht="15.75" customHeight="1" spans="3:237">
      <c r="C2664" s="103"/>
      <c r="D2664" s="103"/>
      <c r="F2664" s="142"/>
      <c r="HV2664" s="141"/>
      <c r="HW2664" s="141"/>
      <c r="HX2664" s="141"/>
      <c r="HY2664" s="141"/>
      <c r="HZ2664" s="141"/>
      <c r="IA2664" s="141"/>
      <c r="IB2664" s="141"/>
      <c r="IC2664" s="141"/>
    </row>
    <row r="2665" s="138" customFormat="1" ht="15.75" customHeight="1" spans="3:237">
      <c r="C2665" s="103"/>
      <c r="D2665" s="103"/>
      <c r="F2665" s="142"/>
      <c r="HV2665" s="141"/>
      <c r="HW2665" s="141"/>
      <c r="HX2665" s="141"/>
      <c r="HY2665" s="141"/>
      <c r="HZ2665" s="141"/>
      <c r="IA2665" s="141"/>
      <c r="IB2665" s="141"/>
      <c r="IC2665" s="141"/>
    </row>
    <row r="2666" s="138" customFormat="1" ht="15.75" customHeight="1" spans="3:237">
      <c r="C2666" s="103"/>
      <c r="D2666" s="103"/>
      <c r="F2666" s="142"/>
      <c r="HV2666" s="141"/>
      <c r="HW2666" s="141"/>
      <c r="HX2666" s="141"/>
      <c r="HY2666" s="141"/>
      <c r="HZ2666" s="141"/>
      <c r="IA2666" s="141"/>
      <c r="IB2666" s="141"/>
      <c r="IC2666" s="141"/>
    </row>
    <row r="2667" s="138" customFormat="1" ht="15.75" customHeight="1" spans="3:237">
      <c r="C2667" s="103"/>
      <c r="D2667" s="103"/>
      <c r="F2667" s="142"/>
      <c r="HV2667" s="141"/>
      <c r="HW2667" s="141"/>
      <c r="HX2667" s="141"/>
      <c r="HY2667" s="141"/>
      <c r="HZ2667" s="141"/>
      <c r="IA2667" s="141"/>
      <c r="IB2667" s="141"/>
      <c r="IC2667" s="141"/>
    </row>
    <row r="2668" s="138" customFormat="1" ht="15.75" customHeight="1" spans="3:237">
      <c r="C2668" s="103"/>
      <c r="D2668" s="103"/>
      <c r="F2668" s="142"/>
      <c r="HV2668" s="141"/>
      <c r="HW2668" s="141"/>
      <c r="HX2668" s="141"/>
      <c r="HY2668" s="141"/>
      <c r="HZ2668" s="141"/>
      <c r="IA2668" s="141"/>
      <c r="IB2668" s="141"/>
      <c r="IC2668" s="141"/>
    </row>
    <row r="2669" s="138" customFormat="1" ht="15.75" customHeight="1" spans="3:237">
      <c r="C2669" s="103"/>
      <c r="D2669" s="103"/>
      <c r="F2669" s="142"/>
      <c r="HV2669" s="141"/>
      <c r="HW2669" s="141"/>
      <c r="HX2669" s="141"/>
      <c r="HY2669" s="141"/>
      <c r="HZ2669" s="141"/>
      <c r="IA2669" s="141"/>
      <c r="IB2669" s="141"/>
      <c r="IC2669" s="141"/>
    </row>
    <row r="2670" s="138" customFormat="1" ht="15.75" customHeight="1" spans="3:237">
      <c r="C2670" s="103"/>
      <c r="D2670" s="103"/>
      <c r="F2670" s="142"/>
      <c r="HV2670" s="141"/>
      <c r="HW2670" s="141"/>
      <c r="HX2670" s="141"/>
      <c r="HY2670" s="141"/>
      <c r="HZ2670" s="141"/>
      <c r="IA2670" s="141"/>
      <c r="IB2670" s="141"/>
      <c r="IC2670" s="141"/>
    </row>
    <row r="2671" s="138" customFormat="1" ht="15.75" customHeight="1" spans="3:237">
      <c r="C2671" s="103"/>
      <c r="D2671" s="103"/>
      <c r="F2671" s="142"/>
      <c r="HV2671" s="141"/>
      <c r="HW2671" s="141"/>
      <c r="HX2671" s="141"/>
      <c r="HY2671" s="141"/>
      <c r="HZ2671" s="141"/>
      <c r="IA2671" s="141"/>
      <c r="IB2671" s="141"/>
      <c r="IC2671" s="141"/>
    </row>
    <row r="2672" s="138" customFormat="1" ht="15.75" customHeight="1" spans="3:237">
      <c r="C2672" s="103"/>
      <c r="D2672" s="103"/>
      <c r="F2672" s="142"/>
      <c r="HV2672" s="141"/>
      <c r="HW2672" s="141"/>
      <c r="HX2672" s="141"/>
      <c r="HY2672" s="141"/>
      <c r="HZ2672" s="141"/>
      <c r="IA2672" s="141"/>
      <c r="IB2672" s="141"/>
      <c r="IC2672" s="141"/>
    </row>
    <row r="2673" s="138" customFormat="1" ht="15.75" customHeight="1" spans="3:237">
      <c r="C2673" s="103"/>
      <c r="D2673" s="103"/>
      <c r="F2673" s="142"/>
      <c r="HV2673" s="141"/>
      <c r="HW2673" s="141"/>
      <c r="HX2673" s="141"/>
      <c r="HY2673" s="141"/>
      <c r="HZ2673" s="141"/>
      <c r="IA2673" s="141"/>
      <c r="IB2673" s="141"/>
      <c r="IC2673" s="141"/>
    </row>
    <row r="2674" s="138" customFormat="1" ht="15.75" customHeight="1" spans="3:237">
      <c r="C2674" s="103"/>
      <c r="D2674" s="103"/>
      <c r="F2674" s="142"/>
      <c r="HV2674" s="141"/>
      <c r="HW2674" s="141"/>
      <c r="HX2674" s="141"/>
      <c r="HY2674" s="141"/>
      <c r="HZ2674" s="141"/>
      <c r="IA2674" s="141"/>
      <c r="IB2674" s="141"/>
      <c r="IC2674" s="141"/>
    </row>
    <row r="2675" s="138" customFormat="1" ht="15.75" customHeight="1" spans="3:237">
      <c r="C2675" s="103"/>
      <c r="D2675" s="103"/>
      <c r="F2675" s="142"/>
      <c r="HV2675" s="141"/>
      <c r="HW2675" s="141"/>
      <c r="HX2675" s="141"/>
      <c r="HY2675" s="141"/>
      <c r="HZ2675" s="141"/>
      <c r="IA2675" s="141"/>
      <c r="IB2675" s="141"/>
      <c r="IC2675" s="141"/>
    </row>
    <row r="2676" s="138" customFormat="1" ht="15.75" customHeight="1" spans="3:237">
      <c r="C2676" s="103"/>
      <c r="D2676" s="103"/>
      <c r="F2676" s="142"/>
      <c r="HV2676" s="141"/>
      <c r="HW2676" s="141"/>
      <c r="HX2676" s="141"/>
      <c r="HY2676" s="141"/>
      <c r="HZ2676" s="141"/>
      <c r="IA2676" s="141"/>
      <c r="IB2676" s="141"/>
      <c r="IC2676" s="141"/>
    </row>
    <row r="2677" s="138" customFormat="1" ht="15.75" customHeight="1" spans="3:237">
      <c r="C2677" s="103"/>
      <c r="D2677" s="103"/>
      <c r="F2677" s="142"/>
      <c r="HV2677" s="141"/>
      <c r="HW2677" s="141"/>
      <c r="HX2677" s="141"/>
      <c r="HY2677" s="141"/>
      <c r="HZ2677" s="141"/>
      <c r="IA2677" s="141"/>
      <c r="IB2677" s="141"/>
      <c r="IC2677" s="141"/>
    </row>
    <row r="2678" s="138" customFormat="1" ht="15.75" customHeight="1" spans="3:237">
      <c r="C2678" s="103"/>
      <c r="D2678" s="103"/>
      <c r="F2678" s="142"/>
      <c r="HV2678" s="141"/>
      <c r="HW2678" s="141"/>
      <c r="HX2678" s="141"/>
      <c r="HY2678" s="141"/>
      <c r="HZ2678" s="141"/>
      <c r="IA2678" s="141"/>
      <c r="IB2678" s="141"/>
      <c r="IC2678" s="141"/>
    </row>
    <row r="2679" s="138" customFormat="1" ht="15.75" customHeight="1" spans="3:237">
      <c r="C2679" s="103"/>
      <c r="D2679" s="103"/>
      <c r="F2679" s="142"/>
      <c r="HV2679" s="141"/>
      <c r="HW2679" s="141"/>
      <c r="HX2679" s="141"/>
      <c r="HY2679" s="141"/>
      <c r="HZ2679" s="141"/>
      <c r="IA2679" s="141"/>
      <c r="IB2679" s="141"/>
      <c r="IC2679" s="141"/>
    </row>
    <row r="2680" s="138" customFormat="1" ht="15.75" customHeight="1" spans="3:237">
      <c r="C2680" s="103"/>
      <c r="D2680" s="103"/>
      <c r="F2680" s="142"/>
      <c r="HV2680" s="141"/>
      <c r="HW2680" s="141"/>
      <c r="HX2680" s="141"/>
      <c r="HY2680" s="141"/>
      <c r="HZ2680" s="141"/>
      <c r="IA2680" s="141"/>
      <c r="IB2680" s="141"/>
      <c r="IC2680" s="141"/>
    </row>
    <row r="2681" s="138" customFormat="1" ht="15.75" customHeight="1" spans="3:237">
      <c r="C2681" s="103"/>
      <c r="D2681" s="103"/>
      <c r="F2681" s="142"/>
      <c r="HV2681" s="141"/>
      <c r="HW2681" s="141"/>
      <c r="HX2681" s="141"/>
      <c r="HY2681" s="141"/>
      <c r="HZ2681" s="141"/>
      <c r="IA2681" s="141"/>
      <c r="IB2681" s="141"/>
      <c r="IC2681" s="141"/>
    </row>
    <row r="2682" s="138" customFormat="1" ht="15.75" customHeight="1" spans="3:237">
      <c r="C2682" s="103"/>
      <c r="D2682" s="103"/>
      <c r="F2682" s="142"/>
      <c r="HV2682" s="141"/>
      <c r="HW2682" s="141"/>
      <c r="HX2682" s="141"/>
      <c r="HY2682" s="141"/>
      <c r="HZ2682" s="141"/>
      <c r="IA2682" s="141"/>
      <c r="IB2682" s="141"/>
      <c r="IC2682" s="141"/>
    </row>
    <row r="2683" s="138" customFormat="1" ht="15.75" customHeight="1" spans="3:237">
      <c r="C2683" s="103"/>
      <c r="D2683" s="103"/>
      <c r="F2683" s="142"/>
      <c r="HV2683" s="141"/>
      <c r="HW2683" s="141"/>
      <c r="HX2683" s="141"/>
      <c r="HY2683" s="141"/>
      <c r="HZ2683" s="141"/>
      <c r="IA2683" s="141"/>
      <c r="IB2683" s="141"/>
      <c r="IC2683" s="141"/>
    </row>
    <row r="2684" s="138" customFormat="1" ht="15.75" customHeight="1" spans="3:237">
      <c r="C2684" s="103"/>
      <c r="D2684" s="103"/>
      <c r="F2684" s="142"/>
      <c r="HV2684" s="141"/>
      <c r="HW2684" s="141"/>
      <c r="HX2684" s="141"/>
      <c r="HY2684" s="141"/>
      <c r="HZ2684" s="141"/>
      <c r="IA2684" s="141"/>
      <c r="IB2684" s="141"/>
      <c r="IC2684" s="141"/>
    </row>
    <row r="2685" s="138" customFormat="1" ht="15.75" customHeight="1" spans="3:237">
      <c r="C2685" s="103"/>
      <c r="D2685" s="103"/>
      <c r="F2685" s="142"/>
      <c r="HV2685" s="141"/>
      <c r="HW2685" s="141"/>
      <c r="HX2685" s="141"/>
      <c r="HY2685" s="141"/>
      <c r="HZ2685" s="141"/>
      <c r="IA2685" s="141"/>
      <c r="IB2685" s="141"/>
      <c r="IC2685" s="141"/>
    </row>
    <row r="2686" s="138" customFormat="1" ht="15.75" customHeight="1" spans="3:237">
      <c r="C2686" s="103"/>
      <c r="D2686" s="103"/>
      <c r="F2686" s="142"/>
      <c r="HV2686" s="141"/>
      <c r="HW2686" s="141"/>
      <c r="HX2686" s="141"/>
      <c r="HY2686" s="141"/>
      <c r="HZ2686" s="141"/>
      <c r="IA2686" s="141"/>
      <c r="IB2686" s="141"/>
      <c r="IC2686" s="141"/>
    </row>
    <row r="2687" s="138" customFormat="1" ht="15.75" customHeight="1" spans="3:237">
      <c r="C2687" s="103"/>
      <c r="D2687" s="103"/>
      <c r="F2687" s="142"/>
      <c r="HV2687" s="141"/>
      <c r="HW2687" s="141"/>
      <c r="HX2687" s="141"/>
      <c r="HY2687" s="141"/>
      <c r="HZ2687" s="141"/>
      <c r="IA2687" s="141"/>
      <c r="IB2687" s="141"/>
      <c r="IC2687" s="141"/>
    </row>
    <row r="2688" s="138" customFormat="1" ht="15.75" customHeight="1" spans="3:237">
      <c r="C2688" s="103"/>
      <c r="D2688" s="103"/>
      <c r="F2688" s="142"/>
      <c r="HV2688" s="141"/>
      <c r="HW2688" s="141"/>
      <c r="HX2688" s="141"/>
      <c r="HY2688" s="141"/>
      <c r="HZ2688" s="141"/>
      <c r="IA2688" s="141"/>
      <c r="IB2688" s="141"/>
      <c r="IC2688" s="141"/>
    </row>
    <row r="2689" s="138" customFormat="1" ht="15.75" customHeight="1" spans="3:237">
      <c r="C2689" s="103"/>
      <c r="D2689" s="103"/>
      <c r="F2689" s="142"/>
      <c r="HV2689" s="141"/>
      <c r="HW2689" s="141"/>
      <c r="HX2689" s="141"/>
      <c r="HY2689" s="141"/>
      <c r="HZ2689" s="141"/>
      <c r="IA2689" s="141"/>
      <c r="IB2689" s="141"/>
      <c r="IC2689" s="141"/>
    </row>
    <row r="2690" s="138" customFormat="1" ht="15.75" customHeight="1" spans="3:237">
      <c r="C2690" s="103"/>
      <c r="D2690" s="103"/>
      <c r="F2690" s="142"/>
      <c r="HV2690" s="141"/>
      <c r="HW2690" s="141"/>
      <c r="HX2690" s="141"/>
      <c r="HY2690" s="141"/>
      <c r="HZ2690" s="141"/>
      <c r="IA2690" s="141"/>
      <c r="IB2690" s="141"/>
      <c r="IC2690" s="141"/>
    </row>
    <row r="2691" s="138" customFormat="1" ht="15.75" customHeight="1" spans="3:237">
      <c r="C2691" s="103"/>
      <c r="D2691" s="103"/>
      <c r="F2691" s="142"/>
      <c r="HV2691" s="141"/>
      <c r="HW2691" s="141"/>
      <c r="HX2691" s="141"/>
      <c r="HY2691" s="141"/>
      <c r="HZ2691" s="141"/>
      <c r="IA2691" s="141"/>
      <c r="IB2691" s="141"/>
      <c r="IC2691" s="141"/>
    </row>
    <row r="2692" s="138" customFormat="1" ht="15.75" customHeight="1" spans="3:237">
      <c r="C2692" s="103"/>
      <c r="D2692" s="103"/>
      <c r="F2692" s="142"/>
      <c r="HV2692" s="141"/>
      <c r="HW2692" s="141"/>
      <c r="HX2692" s="141"/>
      <c r="HY2692" s="141"/>
      <c r="HZ2692" s="141"/>
      <c r="IA2692" s="141"/>
      <c r="IB2692" s="141"/>
      <c r="IC2692" s="141"/>
    </row>
    <row r="2693" s="138" customFormat="1" ht="15.75" customHeight="1" spans="3:237">
      <c r="C2693" s="103"/>
      <c r="D2693" s="103"/>
      <c r="F2693" s="142"/>
      <c r="HV2693" s="141"/>
      <c r="HW2693" s="141"/>
      <c r="HX2693" s="141"/>
      <c r="HY2693" s="141"/>
      <c r="HZ2693" s="141"/>
      <c r="IA2693" s="141"/>
      <c r="IB2693" s="141"/>
      <c r="IC2693" s="141"/>
    </row>
    <row r="2694" s="138" customFormat="1" ht="15.75" customHeight="1" spans="3:237">
      <c r="C2694" s="103"/>
      <c r="D2694" s="103"/>
      <c r="F2694" s="142"/>
      <c r="HV2694" s="141"/>
      <c r="HW2694" s="141"/>
      <c r="HX2694" s="141"/>
      <c r="HY2694" s="141"/>
      <c r="HZ2694" s="141"/>
      <c r="IA2694" s="141"/>
      <c r="IB2694" s="141"/>
      <c r="IC2694" s="141"/>
    </row>
    <row r="2695" s="138" customFormat="1" ht="15.75" customHeight="1" spans="3:237">
      <c r="C2695" s="103"/>
      <c r="D2695" s="103"/>
      <c r="F2695" s="142"/>
      <c r="HV2695" s="141"/>
      <c r="HW2695" s="141"/>
      <c r="HX2695" s="141"/>
      <c r="HY2695" s="141"/>
      <c r="HZ2695" s="141"/>
      <c r="IA2695" s="141"/>
      <c r="IB2695" s="141"/>
      <c r="IC2695" s="141"/>
    </row>
    <row r="2696" s="138" customFormat="1" ht="15.75" customHeight="1" spans="3:237">
      <c r="C2696" s="103"/>
      <c r="D2696" s="103"/>
      <c r="F2696" s="142"/>
      <c r="HV2696" s="141"/>
      <c r="HW2696" s="141"/>
      <c r="HX2696" s="141"/>
      <c r="HY2696" s="141"/>
      <c r="HZ2696" s="141"/>
      <c r="IA2696" s="141"/>
      <c r="IB2696" s="141"/>
      <c r="IC2696" s="141"/>
    </row>
    <row r="2697" s="138" customFormat="1" ht="15.75" customHeight="1" spans="3:237">
      <c r="C2697" s="103"/>
      <c r="D2697" s="103"/>
      <c r="F2697" s="142"/>
      <c r="HV2697" s="141"/>
      <c r="HW2697" s="141"/>
      <c r="HX2697" s="141"/>
      <c r="HY2697" s="141"/>
      <c r="HZ2697" s="141"/>
      <c r="IA2697" s="141"/>
      <c r="IB2697" s="141"/>
      <c r="IC2697" s="141"/>
    </row>
    <row r="2698" s="138" customFormat="1" ht="15.75" customHeight="1" spans="3:237">
      <c r="C2698" s="103"/>
      <c r="D2698" s="103"/>
      <c r="F2698" s="142"/>
      <c r="HV2698" s="141"/>
      <c r="HW2698" s="141"/>
      <c r="HX2698" s="141"/>
      <c r="HY2698" s="141"/>
      <c r="HZ2698" s="141"/>
      <c r="IA2698" s="141"/>
      <c r="IB2698" s="141"/>
      <c r="IC2698" s="141"/>
    </row>
    <row r="2699" s="138" customFormat="1" ht="15.75" customHeight="1" spans="3:237">
      <c r="C2699" s="103"/>
      <c r="D2699" s="103"/>
      <c r="F2699" s="142"/>
      <c r="HV2699" s="141"/>
      <c r="HW2699" s="141"/>
      <c r="HX2699" s="141"/>
      <c r="HY2699" s="141"/>
      <c r="HZ2699" s="141"/>
      <c r="IA2699" s="141"/>
      <c r="IB2699" s="141"/>
      <c r="IC2699" s="141"/>
    </row>
    <row r="2700" s="138" customFormat="1" ht="15.75" customHeight="1" spans="3:237">
      <c r="C2700" s="103"/>
      <c r="D2700" s="103"/>
      <c r="F2700" s="142"/>
      <c r="HV2700" s="141"/>
      <c r="HW2700" s="141"/>
      <c r="HX2700" s="141"/>
      <c r="HY2700" s="141"/>
      <c r="HZ2700" s="141"/>
      <c r="IA2700" s="141"/>
      <c r="IB2700" s="141"/>
      <c r="IC2700" s="141"/>
    </row>
    <row r="2701" s="138" customFormat="1" ht="15.75" customHeight="1" spans="3:237">
      <c r="C2701" s="103"/>
      <c r="D2701" s="103"/>
      <c r="F2701" s="142"/>
      <c r="HV2701" s="141"/>
      <c r="HW2701" s="141"/>
      <c r="HX2701" s="141"/>
      <c r="HY2701" s="141"/>
      <c r="HZ2701" s="141"/>
      <c r="IA2701" s="141"/>
      <c r="IB2701" s="141"/>
      <c r="IC2701" s="141"/>
    </row>
    <row r="2702" s="138" customFormat="1" ht="15.75" customHeight="1" spans="3:237">
      <c r="C2702" s="103"/>
      <c r="D2702" s="103"/>
      <c r="F2702" s="142"/>
      <c r="HV2702" s="141"/>
      <c r="HW2702" s="141"/>
      <c r="HX2702" s="141"/>
      <c r="HY2702" s="141"/>
      <c r="HZ2702" s="141"/>
      <c r="IA2702" s="141"/>
      <c r="IB2702" s="141"/>
      <c r="IC2702" s="141"/>
    </row>
    <row r="2703" s="138" customFormat="1" ht="15.75" customHeight="1" spans="3:237">
      <c r="C2703" s="103"/>
      <c r="D2703" s="103"/>
      <c r="F2703" s="142"/>
      <c r="HV2703" s="141"/>
      <c r="HW2703" s="141"/>
      <c r="HX2703" s="141"/>
      <c r="HY2703" s="141"/>
      <c r="HZ2703" s="141"/>
      <c r="IA2703" s="141"/>
      <c r="IB2703" s="141"/>
      <c r="IC2703" s="141"/>
    </row>
    <row r="2704" s="138" customFormat="1" ht="15.75" customHeight="1" spans="3:237">
      <c r="C2704" s="103"/>
      <c r="D2704" s="103"/>
      <c r="F2704" s="142"/>
      <c r="HV2704" s="141"/>
      <c r="HW2704" s="141"/>
      <c r="HX2704" s="141"/>
      <c r="HY2704" s="141"/>
      <c r="HZ2704" s="141"/>
      <c r="IA2704" s="141"/>
      <c r="IB2704" s="141"/>
      <c r="IC2704" s="141"/>
    </row>
    <row r="2705" s="138" customFormat="1" ht="15.75" customHeight="1" spans="3:237">
      <c r="C2705" s="103"/>
      <c r="D2705" s="103"/>
      <c r="F2705" s="142"/>
      <c r="HV2705" s="141"/>
      <c r="HW2705" s="141"/>
      <c r="HX2705" s="141"/>
      <c r="HY2705" s="141"/>
      <c r="HZ2705" s="141"/>
      <c r="IA2705" s="141"/>
      <c r="IB2705" s="141"/>
      <c r="IC2705" s="141"/>
    </row>
    <row r="2706" s="138" customFormat="1" ht="15.75" customHeight="1" spans="3:237">
      <c r="C2706" s="103"/>
      <c r="D2706" s="103"/>
      <c r="F2706" s="142"/>
      <c r="HV2706" s="141"/>
      <c r="HW2706" s="141"/>
      <c r="HX2706" s="141"/>
      <c r="HY2706" s="141"/>
      <c r="HZ2706" s="141"/>
      <c r="IA2706" s="141"/>
      <c r="IB2706" s="141"/>
      <c r="IC2706" s="141"/>
    </row>
    <row r="2707" s="138" customFormat="1" ht="15.75" customHeight="1" spans="3:237">
      <c r="C2707" s="103"/>
      <c r="D2707" s="103"/>
      <c r="F2707" s="142"/>
      <c r="HV2707" s="141"/>
      <c r="HW2707" s="141"/>
      <c r="HX2707" s="141"/>
      <c r="HY2707" s="141"/>
      <c r="HZ2707" s="141"/>
      <c r="IA2707" s="141"/>
      <c r="IB2707" s="141"/>
      <c r="IC2707" s="141"/>
    </row>
    <row r="2708" s="138" customFormat="1" ht="15.75" customHeight="1" spans="3:237">
      <c r="C2708" s="103"/>
      <c r="D2708" s="103"/>
      <c r="F2708" s="142"/>
      <c r="HV2708" s="141"/>
      <c r="HW2708" s="141"/>
      <c r="HX2708" s="141"/>
      <c r="HY2708" s="141"/>
      <c r="HZ2708" s="141"/>
      <c r="IA2708" s="141"/>
      <c r="IB2708" s="141"/>
      <c r="IC2708" s="141"/>
    </row>
    <row r="2709" s="138" customFormat="1" ht="15.75" customHeight="1" spans="3:237">
      <c r="C2709" s="103"/>
      <c r="D2709" s="103"/>
      <c r="F2709" s="142"/>
      <c r="HV2709" s="141"/>
      <c r="HW2709" s="141"/>
      <c r="HX2709" s="141"/>
      <c r="HY2709" s="141"/>
      <c r="HZ2709" s="141"/>
      <c r="IA2709" s="141"/>
      <c r="IB2709" s="141"/>
      <c r="IC2709" s="141"/>
    </row>
    <row r="2710" s="138" customFormat="1" ht="15.75" customHeight="1" spans="3:237">
      <c r="C2710" s="103"/>
      <c r="D2710" s="103"/>
      <c r="F2710" s="142"/>
      <c r="HV2710" s="141"/>
      <c r="HW2710" s="141"/>
      <c r="HX2710" s="141"/>
      <c r="HY2710" s="141"/>
      <c r="HZ2710" s="141"/>
      <c r="IA2710" s="141"/>
      <c r="IB2710" s="141"/>
      <c r="IC2710" s="141"/>
    </row>
    <row r="2711" s="138" customFormat="1" ht="15.75" customHeight="1" spans="3:237">
      <c r="C2711" s="103"/>
      <c r="D2711" s="103"/>
      <c r="F2711" s="142"/>
      <c r="HV2711" s="141"/>
      <c r="HW2711" s="141"/>
      <c r="HX2711" s="141"/>
      <c r="HY2711" s="141"/>
      <c r="HZ2711" s="141"/>
      <c r="IA2711" s="141"/>
      <c r="IB2711" s="141"/>
      <c r="IC2711" s="141"/>
    </row>
    <row r="2712" s="138" customFormat="1" ht="15.75" customHeight="1" spans="3:237">
      <c r="C2712" s="103"/>
      <c r="D2712" s="103"/>
      <c r="F2712" s="142"/>
      <c r="HV2712" s="141"/>
      <c r="HW2712" s="141"/>
      <c r="HX2712" s="141"/>
      <c r="HY2712" s="141"/>
      <c r="HZ2712" s="141"/>
      <c r="IA2712" s="141"/>
      <c r="IB2712" s="141"/>
      <c r="IC2712" s="141"/>
    </row>
    <row r="2713" s="138" customFormat="1" ht="15.75" customHeight="1" spans="3:237">
      <c r="C2713" s="103"/>
      <c r="D2713" s="103"/>
      <c r="F2713" s="142"/>
      <c r="HV2713" s="141"/>
      <c r="HW2713" s="141"/>
      <c r="HX2713" s="141"/>
      <c r="HY2713" s="141"/>
      <c r="HZ2713" s="141"/>
      <c r="IA2713" s="141"/>
      <c r="IB2713" s="141"/>
      <c r="IC2713" s="141"/>
    </row>
    <row r="2714" s="138" customFormat="1" ht="15.75" customHeight="1" spans="3:237">
      <c r="C2714" s="103"/>
      <c r="D2714" s="103"/>
      <c r="F2714" s="142"/>
      <c r="HV2714" s="141"/>
      <c r="HW2714" s="141"/>
      <c r="HX2714" s="141"/>
      <c r="HY2714" s="141"/>
      <c r="HZ2714" s="141"/>
      <c r="IA2714" s="141"/>
      <c r="IB2714" s="141"/>
      <c r="IC2714" s="141"/>
    </row>
    <row r="2715" s="138" customFormat="1" ht="15.75" customHeight="1" spans="3:237">
      <c r="C2715" s="103"/>
      <c r="D2715" s="103"/>
      <c r="F2715" s="142"/>
      <c r="HV2715" s="141"/>
      <c r="HW2715" s="141"/>
      <c r="HX2715" s="141"/>
      <c r="HY2715" s="141"/>
      <c r="HZ2715" s="141"/>
      <c r="IA2715" s="141"/>
      <c r="IB2715" s="141"/>
      <c r="IC2715" s="141"/>
    </row>
    <row r="2716" s="138" customFormat="1" ht="15.75" customHeight="1" spans="3:237">
      <c r="C2716" s="103"/>
      <c r="D2716" s="103"/>
      <c r="F2716" s="142"/>
      <c r="HV2716" s="141"/>
      <c r="HW2716" s="141"/>
      <c r="HX2716" s="141"/>
      <c r="HY2716" s="141"/>
      <c r="HZ2716" s="141"/>
      <c r="IA2716" s="141"/>
      <c r="IB2716" s="141"/>
      <c r="IC2716" s="141"/>
    </row>
    <row r="2717" s="138" customFormat="1" ht="15.75" customHeight="1" spans="3:237">
      <c r="C2717" s="103"/>
      <c r="D2717" s="103"/>
      <c r="F2717" s="142"/>
      <c r="HV2717" s="141"/>
      <c r="HW2717" s="141"/>
      <c r="HX2717" s="141"/>
      <c r="HY2717" s="141"/>
      <c r="HZ2717" s="141"/>
      <c r="IA2717" s="141"/>
      <c r="IB2717" s="141"/>
      <c r="IC2717" s="141"/>
    </row>
    <row r="2718" s="138" customFormat="1" ht="15.75" customHeight="1" spans="3:237">
      <c r="C2718" s="103"/>
      <c r="D2718" s="103"/>
      <c r="F2718" s="142"/>
      <c r="HV2718" s="141"/>
      <c r="HW2718" s="141"/>
      <c r="HX2718" s="141"/>
      <c r="HY2718" s="141"/>
      <c r="HZ2718" s="141"/>
      <c r="IA2718" s="141"/>
      <c r="IB2718" s="141"/>
      <c r="IC2718" s="141"/>
    </row>
    <row r="2719" s="138" customFormat="1" ht="15.75" customHeight="1" spans="3:237">
      <c r="C2719" s="103"/>
      <c r="D2719" s="103"/>
      <c r="F2719" s="142"/>
      <c r="HV2719" s="141"/>
      <c r="HW2719" s="141"/>
      <c r="HX2719" s="141"/>
      <c r="HY2719" s="141"/>
      <c r="HZ2719" s="141"/>
      <c r="IA2719" s="141"/>
      <c r="IB2719" s="141"/>
      <c r="IC2719" s="141"/>
    </row>
    <row r="2720" s="138" customFormat="1" ht="15.75" customHeight="1" spans="3:237">
      <c r="C2720" s="103"/>
      <c r="D2720" s="103"/>
      <c r="F2720" s="142"/>
      <c r="HV2720" s="141"/>
      <c r="HW2720" s="141"/>
      <c r="HX2720" s="141"/>
      <c r="HY2720" s="141"/>
      <c r="HZ2720" s="141"/>
      <c r="IA2720" s="141"/>
      <c r="IB2720" s="141"/>
      <c r="IC2720" s="141"/>
    </row>
    <row r="2721" s="138" customFormat="1" ht="15.75" customHeight="1" spans="3:237">
      <c r="C2721" s="103"/>
      <c r="D2721" s="103"/>
      <c r="F2721" s="142"/>
      <c r="HV2721" s="141"/>
      <c r="HW2721" s="141"/>
      <c r="HX2721" s="141"/>
      <c r="HY2721" s="141"/>
      <c r="HZ2721" s="141"/>
      <c r="IA2721" s="141"/>
      <c r="IB2721" s="141"/>
      <c r="IC2721" s="141"/>
    </row>
    <row r="2722" s="138" customFormat="1" ht="15.75" customHeight="1" spans="3:237">
      <c r="C2722" s="103"/>
      <c r="D2722" s="103"/>
      <c r="F2722" s="142"/>
      <c r="HV2722" s="141"/>
      <c r="HW2722" s="141"/>
      <c r="HX2722" s="141"/>
      <c r="HY2722" s="141"/>
      <c r="HZ2722" s="141"/>
      <c r="IA2722" s="141"/>
      <c r="IB2722" s="141"/>
      <c r="IC2722" s="141"/>
    </row>
    <row r="2723" s="138" customFormat="1" ht="15.75" customHeight="1" spans="3:237">
      <c r="C2723" s="103"/>
      <c r="D2723" s="103"/>
      <c r="F2723" s="142"/>
      <c r="HV2723" s="141"/>
      <c r="HW2723" s="141"/>
      <c r="HX2723" s="141"/>
      <c r="HY2723" s="141"/>
      <c r="HZ2723" s="141"/>
      <c r="IA2723" s="141"/>
      <c r="IB2723" s="141"/>
      <c r="IC2723" s="141"/>
    </row>
    <row r="2724" s="138" customFormat="1" ht="15.75" customHeight="1" spans="3:237">
      <c r="C2724" s="103"/>
      <c r="D2724" s="103"/>
      <c r="F2724" s="142"/>
      <c r="HV2724" s="141"/>
      <c r="HW2724" s="141"/>
      <c r="HX2724" s="141"/>
      <c r="HY2724" s="141"/>
      <c r="HZ2724" s="141"/>
      <c r="IA2724" s="141"/>
      <c r="IB2724" s="141"/>
      <c r="IC2724" s="141"/>
    </row>
    <row r="2725" s="138" customFormat="1" ht="15.75" customHeight="1" spans="3:237">
      <c r="C2725" s="103"/>
      <c r="D2725" s="103"/>
      <c r="F2725" s="142"/>
      <c r="HV2725" s="141"/>
      <c r="HW2725" s="141"/>
      <c r="HX2725" s="141"/>
      <c r="HY2725" s="141"/>
      <c r="HZ2725" s="141"/>
      <c r="IA2725" s="141"/>
      <c r="IB2725" s="141"/>
      <c r="IC2725" s="141"/>
    </row>
    <row r="2726" s="138" customFormat="1" ht="15.75" customHeight="1" spans="3:237">
      <c r="C2726" s="103"/>
      <c r="D2726" s="103"/>
      <c r="F2726" s="142"/>
      <c r="HV2726" s="141"/>
      <c r="HW2726" s="141"/>
      <c r="HX2726" s="141"/>
      <c r="HY2726" s="141"/>
      <c r="HZ2726" s="141"/>
      <c r="IA2726" s="141"/>
      <c r="IB2726" s="141"/>
      <c r="IC2726" s="141"/>
    </row>
    <row r="2727" s="138" customFormat="1" ht="15.75" customHeight="1" spans="3:237">
      <c r="C2727" s="103"/>
      <c r="D2727" s="103"/>
      <c r="F2727" s="142"/>
      <c r="HV2727" s="141"/>
      <c r="HW2727" s="141"/>
      <c r="HX2727" s="141"/>
      <c r="HY2727" s="141"/>
      <c r="HZ2727" s="141"/>
      <c r="IA2727" s="141"/>
      <c r="IB2727" s="141"/>
      <c r="IC2727" s="141"/>
    </row>
    <row r="2728" s="138" customFormat="1" ht="15.75" customHeight="1" spans="3:237">
      <c r="C2728" s="103"/>
      <c r="D2728" s="103"/>
      <c r="F2728" s="142"/>
      <c r="HV2728" s="141"/>
      <c r="HW2728" s="141"/>
      <c r="HX2728" s="141"/>
      <c r="HY2728" s="141"/>
      <c r="HZ2728" s="141"/>
      <c r="IA2728" s="141"/>
      <c r="IB2728" s="141"/>
      <c r="IC2728" s="141"/>
    </row>
    <row r="2729" s="138" customFormat="1" ht="15.75" customHeight="1" spans="3:237">
      <c r="C2729" s="103"/>
      <c r="D2729" s="103"/>
      <c r="F2729" s="142"/>
      <c r="HV2729" s="141"/>
      <c r="HW2729" s="141"/>
      <c r="HX2729" s="141"/>
      <c r="HY2729" s="141"/>
      <c r="HZ2729" s="141"/>
      <c r="IA2729" s="141"/>
      <c r="IB2729" s="141"/>
      <c r="IC2729" s="141"/>
    </row>
    <row r="2730" s="138" customFormat="1" ht="15.75" customHeight="1" spans="3:237">
      <c r="C2730" s="103"/>
      <c r="D2730" s="103"/>
      <c r="F2730" s="142"/>
      <c r="HV2730" s="141"/>
      <c r="HW2730" s="141"/>
      <c r="HX2730" s="141"/>
      <c r="HY2730" s="141"/>
      <c r="HZ2730" s="141"/>
      <c r="IA2730" s="141"/>
      <c r="IB2730" s="141"/>
      <c r="IC2730" s="141"/>
    </row>
    <row r="2731" s="138" customFormat="1" ht="15.75" customHeight="1" spans="3:237">
      <c r="C2731" s="103"/>
      <c r="D2731" s="103"/>
      <c r="F2731" s="142"/>
      <c r="HV2731" s="141"/>
      <c r="HW2731" s="141"/>
      <c r="HX2731" s="141"/>
      <c r="HY2731" s="141"/>
      <c r="HZ2731" s="141"/>
      <c r="IA2731" s="141"/>
      <c r="IB2731" s="141"/>
      <c r="IC2731" s="141"/>
    </row>
    <row r="2732" s="138" customFormat="1" ht="15.75" customHeight="1" spans="3:237">
      <c r="C2732" s="103"/>
      <c r="D2732" s="103"/>
      <c r="F2732" s="142"/>
      <c r="HV2732" s="141"/>
      <c r="HW2732" s="141"/>
      <c r="HX2732" s="141"/>
      <c r="HY2732" s="141"/>
      <c r="HZ2732" s="141"/>
      <c r="IA2732" s="141"/>
      <c r="IB2732" s="141"/>
      <c r="IC2732" s="141"/>
    </row>
    <row r="2733" s="138" customFormat="1" ht="15.75" customHeight="1" spans="3:237">
      <c r="C2733" s="103"/>
      <c r="D2733" s="103"/>
      <c r="F2733" s="142"/>
      <c r="HV2733" s="141"/>
      <c r="HW2733" s="141"/>
      <c r="HX2733" s="141"/>
      <c r="HY2733" s="141"/>
      <c r="HZ2733" s="141"/>
      <c r="IA2733" s="141"/>
      <c r="IB2733" s="141"/>
      <c r="IC2733" s="141"/>
    </row>
    <row r="2734" s="138" customFormat="1" ht="15.75" customHeight="1" spans="3:237">
      <c r="C2734" s="103"/>
      <c r="D2734" s="103"/>
      <c r="F2734" s="142"/>
      <c r="HV2734" s="141"/>
      <c r="HW2734" s="141"/>
      <c r="HX2734" s="141"/>
      <c r="HY2734" s="141"/>
      <c r="HZ2734" s="141"/>
      <c r="IA2734" s="141"/>
      <c r="IB2734" s="141"/>
      <c r="IC2734" s="141"/>
    </row>
    <row r="2735" s="138" customFormat="1" ht="15.75" customHeight="1" spans="3:237">
      <c r="C2735" s="103"/>
      <c r="D2735" s="103"/>
      <c r="F2735" s="142"/>
      <c r="HV2735" s="141"/>
      <c r="HW2735" s="141"/>
      <c r="HX2735" s="141"/>
      <c r="HY2735" s="141"/>
      <c r="HZ2735" s="141"/>
      <c r="IA2735" s="141"/>
      <c r="IB2735" s="141"/>
      <c r="IC2735" s="141"/>
    </row>
    <row r="2736" s="138" customFormat="1" ht="15.75" customHeight="1" spans="3:237">
      <c r="C2736" s="103"/>
      <c r="D2736" s="103"/>
      <c r="F2736" s="142"/>
      <c r="HV2736" s="141"/>
      <c r="HW2736" s="141"/>
      <c r="HX2736" s="141"/>
      <c r="HY2736" s="141"/>
      <c r="HZ2736" s="141"/>
      <c r="IA2736" s="141"/>
      <c r="IB2736" s="141"/>
      <c r="IC2736" s="141"/>
    </row>
    <row r="2737" s="138" customFormat="1" ht="15.75" customHeight="1" spans="3:237">
      <c r="C2737" s="103"/>
      <c r="D2737" s="103"/>
      <c r="F2737" s="142"/>
      <c r="HV2737" s="141"/>
      <c r="HW2737" s="141"/>
      <c r="HX2737" s="141"/>
      <c r="HY2737" s="141"/>
      <c r="HZ2737" s="141"/>
      <c r="IA2737" s="141"/>
      <c r="IB2737" s="141"/>
      <c r="IC2737" s="141"/>
    </row>
    <row r="2738" s="138" customFormat="1" ht="15.75" customHeight="1" spans="3:237">
      <c r="C2738" s="103"/>
      <c r="D2738" s="103"/>
      <c r="F2738" s="142"/>
      <c r="HV2738" s="141"/>
      <c r="HW2738" s="141"/>
      <c r="HX2738" s="141"/>
      <c r="HY2738" s="141"/>
      <c r="HZ2738" s="141"/>
      <c r="IA2738" s="141"/>
      <c r="IB2738" s="141"/>
      <c r="IC2738" s="141"/>
    </row>
    <row r="2739" s="138" customFormat="1" ht="15.75" customHeight="1" spans="3:237">
      <c r="C2739" s="103"/>
      <c r="D2739" s="103"/>
      <c r="F2739" s="142"/>
      <c r="HV2739" s="141"/>
      <c r="HW2739" s="141"/>
      <c r="HX2739" s="141"/>
      <c r="HY2739" s="141"/>
      <c r="HZ2739" s="141"/>
      <c r="IA2739" s="141"/>
      <c r="IB2739" s="141"/>
      <c r="IC2739" s="141"/>
    </row>
    <row r="2740" s="138" customFormat="1" ht="15.75" customHeight="1" spans="3:237">
      <c r="C2740" s="103"/>
      <c r="D2740" s="103"/>
      <c r="F2740" s="142"/>
      <c r="HV2740" s="141"/>
      <c r="HW2740" s="141"/>
      <c r="HX2740" s="141"/>
      <c r="HY2740" s="141"/>
      <c r="HZ2740" s="141"/>
      <c r="IA2740" s="141"/>
      <c r="IB2740" s="141"/>
      <c r="IC2740" s="141"/>
    </row>
    <row r="2741" s="138" customFormat="1" ht="15.75" customHeight="1" spans="3:237">
      <c r="C2741" s="103"/>
      <c r="D2741" s="103"/>
      <c r="F2741" s="142"/>
      <c r="HV2741" s="141"/>
      <c r="HW2741" s="141"/>
      <c r="HX2741" s="141"/>
      <c r="HY2741" s="141"/>
      <c r="HZ2741" s="141"/>
      <c r="IA2741" s="141"/>
      <c r="IB2741" s="141"/>
      <c r="IC2741" s="141"/>
    </row>
    <row r="2742" s="138" customFormat="1" ht="15.75" customHeight="1" spans="3:237">
      <c r="C2742" s="103"/>
      <c r="D2742" s="103"/>
      <c r="F2742" s="142"/>
      <c r="HV2742" s="141"/>
      <c r="HW2742" s="141"/>
      <c r="HX2742" s="141"/>
      <c r="HY2742" s="141"/>
      <c r="HZ2742" s="141"/>
      <c r="IA2742" s="141"/>
      <c r="IB2742" s="141"/>
      <c r="IC2742" s="141"/>
    </row>
    <row r="2743" s="138" customFormat="1" ht="15.75" customHeight="1" spans="3:237">
      <c r="C2743" s="103"/>
      <c r="D2743" s="103"/>
      <c r="F2743" s="142"/>
      <c r="HV2743" s="141"/>
      <c r="HW2743" s="141"/>
      <c r="HX2743" s="141"/>
      <c r="HY2743" s="141"/>
      <c r="HZ2743" s="141"/>
      <c r="IA2743" s="141"/>
      <c r="IB2743" s="141"/>
      <c r="IC2743" s="141"/>
    </row>
    <row r="2744" s="138" customFormat="1" ht="15.75" customHeight="1" spans="3:237">
      <c r="C2744" s="103"/>
      <c r="D2744" s="103"/>
      <c r="F2744" s="142"/>
      <c r="HV2744" s="141"/>
      <c r="HW2744" s="141"/>
      <c r="HX2744" s="141"/>
      <c r="HY2744" s="141"/>
      <c r="HZ2744" s="141"/>
      <c r="IA2744" s="141"/>
      <c r="IB2744" s="141"/>
      <c r="IC2744" s="141"/>
    </row>
    <row r="2745" s="138" customFormat="1" ht="15.75" customHeight="1" spans="3:237">
      <c r="C2745" s="103"/>
      <c r="D2745" s="103"/>
      <c r="F2745" s="142"/>
      <c r="HV2745" s="141"/>
      <c r="HW2745" s="141"/>
      <c r="HX2745" s="141"/>
      <c r="HY2745" s="141"/>
      <c r="HZ2745" s="141"/>
      <c r="IA2745" s="141"/>
      <c r="IB2745" s="141"/>
      <c r="IC2745" s="141"/>
    </row>
    <row r="2746" s="138" customFormat="1" ht="15.75" customHeight="1" spans="3:237">
      <c r="C2746" s="103"/>
      <c r="D2746" s="103"/>
      <c r="F2746" s="142"/>
      <c r="HV2746" s="141"/>
      <c r="HW2746" s="141"/>
      <c r="HX2746" s="141"/>
      <c r="HY2746" s="141"/>
      <c r="HZ2746" s="141"/>
      <c r="IA2746" s="141"/>
      <c r="IB2746" s="141"/>
      <c r="IC2746" s="141"/>
    </row>
    <row r="2747" s="138" customFormat="1" ht="15.75" customHeight="1" spans="3:237">
      <c r="C2747" s="103"/>
      <c r="D2747" s="103"/>
      <c r="F2747" s="142"/>
      <c r="HV2747" s="141"/>
      <c r="HW2747" s="141"/>
      <c r="HX2747" s="141"/>
      <c r="HY2747" s="141"/>
      <c r="HZ2747" s="141"/>
      <c r="IA2747" s="141"/>
      <c r="IB2747" s="141"/>
      <c r="IC2747" s="141"/>
    </row>
    <row r="2748" s="138" customFormat="1" ht="15.75" customHeight="1" spans="3:237">
      <c r="C2748" s="103"/>
      <c r="D2748" s="103"/>
      <c r="F2748" s="142"/>
      <c r="HV2748" s="141"/>
      <c r="HW2748" s="141"/>
      <c r="HX2748" s="141"/>
      <c r="HY2748" s="141"/>
      <c r="HZ2748" s="141"/>
      <c r="IA2748" s="141"/>
      <c r="IB2748" s="141"/>
      <c r="IC2748" s="141"/>
    </row>
    <row r="2749" s="138" customFormat="1" ht="15.75" customHeight="1" spans="3:237">
      <c r="C2749" s="103"/>
      <c r="D2749" s="103"/>
      <c r="F2749" s="142"/>
      <c r="HV2749" s="141"/>
      <c r="HW2749" s="141"/>
      <c r="HX2749" s="141"/>
      <c r="HY2749" s="141"/>
      <c r="HZ2749" s="141"/>
      <c r="IA2749" s="141"/>
      <c r="IB2749" s="141"/>
      <c r="IC2749" s="141"/>
    </row>
    <row r="2750" s="138" customFormat="1" ht="15.75" customHeight="1" spans="3:237">
      <c r="C2750" s="103"/>
      <c r="D2750" s="103"/>
      <c r="F2750" s="142"/>
      <c r="HV2750" s="141"/>
      <c r="HW2750" s="141"/>
      <c r="HX2750" s="141"/>
      <c r="HY2750" s="141"/>
      <c r="HZ2750" s="141"/>
      <c r="IA2750" s="141"/>
      <c r="IB2750" s="141"/>
      <c r="IC2750" s="141"/>
    </row>
    <row r="2751" s="138" customFormat="1" ht="15.75" customHeight="1" spans="3:237">
      <c r="C2751" s="103"/>
      <c r="D2751" s="103"/>
      <c r="F2751" s="142"/>
      <c r="HV2751" s="141"/>
      <c r="HW2751" s="141"/>
      <c r="HX2751" s="141"/>
      <c r="HY2751" s="141"/>
      <c r="HZ2751" s="141"/>
      <c r="IA2751" s="141"/>
      <c r="IB2751" s="141"/>
      <c r="IC2751" s="141"/>
    </row>
    <row r="2752" s="138" customFormat="1" ht="15.75" customHeight="1" spans="3:237">
      <c r="C2752" s="103"/>
      <c r="D2752" s="103"/>
      <c r="F2752" s="142"/>
      <c r="HV2752" s="141"/>
      <c r="HW2752" s="141"/>
      <c r="HX2752" s="141"/>
      <c r="HY2752" s="141"/>
      <c r="HZ2752" s="141"/>
      <c r="IA2752" s="141"/>
      <c r="IB2752" s="141"/>
      <c r="IC2752" s="141"/>
    </row>
    <row r="2753" s="138" customFormat="1" ht="15.75" customHeight="1" spans="3:237">
      <c r="C2753" s="103"/>
      <c r="D2753" s="103"/>
      <c r="F2753" s="142"/>
      <c r="HV2753" s="141"/>
      <c r="HW2753" s="141"/>
      <c r="HX2753" s="141"/>
      <c r="HY2753" s="141"/>
      <c r="HZ2753" s="141"/>
      <c r="IA2753" s="141"/>
      <c r="IB2753" s="141"/>
      <c r="IC2753" s="141"/>
    </row>
    <row r="2754" s="138" customFormat="1" ht="15.75" customHeight="1" spans="3:237">
      <c r="C2754" s="103"/>
      <c r="D2754" s="103"/>
      <c r="F2754" s="142"/>
      <c r="HV2754" s="141"/>
      <c r="HW2754" s="141"/>
      <c r="HX2754" s="141"/>
      <c r="HY2754" s="141"/>
      <c r="HZ2754" s="141"/>
      <c r="IA2754" s="141"/>
      <c r="IB2754" s="141"/>
      <c r="IC2754" s="141"/>
    </row>
    <row r="2755" s="138" customFormat="1" ht="15.75" customHeight="1" spans="3:237">
      <c r="C2755" s="103"/>
      <c r="D2755" s="103"/>
      <c r="F2755" s="142"/>
      <c r="HV2755" s="141"/>
      <c r="HW2755" s="141"/>
      <c r="HX2755" s="141"/>
      <c r="HY2755" s="141"/>
      <c r="HZ2755" s="141"/>
      <c r="IA2755" s="141"/>
      <c r="IB2755" s="141"/>
      <c r="IC2755" s="141"/>
    </row>
    <row r="2756" s="138" customFormat="1" ht="15.75" customHeight="1" spans="3:237">
      <c r="C2756" s="103"/>
      <c r="D2756" s="103"/>
      <c r="F2756" s="142"/>
      <c r="HV2756" s="141"/>
      <c r="HW2756" s="141"/>
      <c r="HX2756" s="141"/>
      <c r="HY2756" s="141"/>
      <c r="HZ2756" s="141"/>
      <c r="IA2756" s="141"/>
      <c r="IB2756" s="141"/>
      <c r="IC2756" s="141"/>
    </row>
    <row r="2757" s="138" customFormat="1" ht="15.75" customHeight="1" spans="3:237">
      <c r="C2757" s="103"/>
      <c r="D2757" s="103"/>
      <c r="F2757" s="142"/>
      <c r="HV2757" s="141"/>
      <c r="HW2757" s="141"/>
      <c r="HX2757" s="141"/>
      <c r="HY2757" s="141"/>
      <c r="HZ2757" s="141"/>
      <c r="IA2757" s="141"/>
      <c r="IB2757" s="141"/>
      <c r="IC2757" s="141"/>
    </row>
    <row r="2758" s="138" customFormat="1" ht="15.75" customHeight="1" spans="3:237">
      <c r="C2758" s="103"/>
      <c r="D2758" s="103"/>
      <c r="F2758" s="142"/>
      <c r="HV2758" s="141"/>
      <c r="HW2758" s="141"/>
      <c r="HX2758" s="141"/>
      <c r="HY2758" s="141"/>
      <c r="HZ2758" s="141"/>
      <c r="IA2758" s="141"/>
      <c r="IB2758" s="141"/>
      <c r="IC2758" s="141"/>
    </row>
    <row r="2759" s="138" customFormat="1" ht="15.75" customHeight="1" spans="3:237">
      <c r="C2759" s="103"/>
      <c r="D2759" s="103"/>
      <c r="F2759" s="142"/>
      <c r="HV2759" s="141"/>
      <c r="HW2759" s="141"/>
      <c r="HX2759" s="141"/>
      <c r="HY2759" s="141"/>
      <c r="HZ2759" s="141"/>
      <c r="IA2759" s="141"/>
      <c r="IB2759" s="141"/>
      <c r="IC2759" s="141"/>
    </row>
    <row r="2760" s="138" customFormat="1" ht="15.75" customHeight="1" spans="3:237">
      <c r="C2760" s="103"/>
      <c r="D2760" s="103"/>
      <c r="F2760" s="142"/>
      <c r="HV2760" s="141"/>
      <c r="HW2760" s="141"/>
      <c r="HX2760" s="141"/>
      <c r="HY2760" s="141"/>
      <c r="HZ2760" s="141"/>
      <c r="IA2760" s="141"/>
      <c r="IB2760" s="141"/>
      <c r="IC2760" s="141"/>
    </row>
    <row r="2761" s="138" customFormat="1" ht="15.75" customHeight="1" spans="3:237">
      <c r="C2761" s="103"/>
      <c r="D2761" s="103"/>
      <c r="F2761" s="142"/>
      <c r="HV2761" s="141"/>
      <c r="HW2761" s="141"/>
      <c r="HX2761" s="141"/>
      <c r="HY2761" s="141"/>
      <c r="HZ2761" s="141"/>
      <c r="IA2761" s="141"/>
      <c r="IB2761" s="141"/>
      <c r="IC2761" s="141"/>
    </row>
    <row r="2762" s="138" customFormat="1" ht="15.75" customHeight="1" spans="3:237">
      <c r="C2762" s="103"/>
      <c r="D2762" s="103"/>
      <c r="F2762" s="142"/>
      <c r="HV2762" s="141"/>
      <c r="HW2762" s="141"/>
      <c r="HX2762" s="141"/>
      <c r="HY2762" s="141"/>
      <c r="HZ2762" s="141"/>
      <c r="IA2762" s="141"/>
      <c r="IB2762" s="141"/>
      <c r="IC2762" s="141"/>
    </row>
    <row r="2763" s="138" customFormat="1" ht="15.75" customHeight="1" spans="3:237">
      <c r="C2763" s="103"/>
      <c r="D2763" s="103"/>
      <c r="F2763" s="142"/>
      <c r="HV2763" s="141"/>
      <c r="HW2763" s="141"/>
      <c r="HX2763" s="141"/>
      <c r="HY2763" s="141"/>
      <c r="HZ2763" s="141"/>
      <c r="IA2763" s="141"/>
      <c r="IB2763" s="141"/>
      <c r="IC2763" s="141"/>
    </row>
    <row r="2764" s="138" customFormat="1" ht="15.75" customHeight="1" spans="3:237">
      <c r="C2764" s="103"/>
      <c r="D2764" s="103"/>
      <c r="F2764" s="142"/>
      <c r="HV2764" s="141"/>
      <c r="HW2764" s="141"/>
      <c r="HX2764" s="141"/>
      <c r="HY2764" s="141"/>
      <c r="HZ2764" s="141"/>
      <c r="IA2764" s="141"/>
      <c r="IB2764" s="141"/>
      <c r="IC2764" s="141"/>
    </row>
    <row r="2765" s="138" customFormat="1" ht="15.75" customHeight="1" spans="3:237">
      <c r="C2765" s="103"/>
      <c r="D2765" s="103"/>
      <c r="F2765" s="142"/>
      <c r="HV2765" s="141"/>
      <c r="HW2765" s="141"/>
      <c r="HX2765" s="141"/>
      <c r="HY2765" s="141"/>
      <c r="HZ2765" s="141"/>
      <c r="IA2765" s="141"/>
      <c r="IB2765" s="141"/>
      <c r="IC2765" s="141"/>
    </row>
    <row r="2766" s="138" customFormat="1" ht="15.75" customHeight="1" spans="3:237">
      <c r="C2766" s="103"/>
      <c r="D2766" s="103"/>
      <c r="F2766" s="142"/>
      <c r="HV2766" s="141"/>
      <c r="HW2766" s="141"/>
      <c r="HX2766" s="141"/>
      <c r="HY2766" s="141"/>
      <c r="HZ2766" s="141"/>
      <c r="IA2766" s="141"/>
      <c r="IB2766" s="141"/>
      <c r="IC2766" s="141"/>
    </row>
    <row r="2767" s="138" customFormat="1" ht="15.75" customHeight="1" spans="3:237">
      <c r="C2767" s="103"/>
      <c r="D2767" s="103"/>
      <c r="F2767" s="142"/>
      <c r="HV2767" s="141"/>
      <c r="HW2767" s="141"/>
      <c r="HX2767" s="141"/>
      <c r="HY2767" s="141"/>
      <c r="HZ2767" s="141"/>
      <c r="IA2767" s="141"/>
      <c r="IB2767" s="141"/>
      <c r="IC2767" s="141"/>
    </row>
    <row r="2768" s="138" customFormat="1" ht="15.75" customHeight="1" spans="3:237">
      <c r="C2768" s="103"/>
      <c r="D2768" s="103"/>
      <c r="F2768" s="142"/>
      <c r="HV2768" s="141"/>
      <c r="HW2768" s="141"/>
      <c r="HX2768" s="141"/>
      <c r="HY2768" s="141"/>
      <c r="HZ2768" s="141"/>
      <c r="IA2768" s="141"/>
      <c r="IB2768" s="141"/>
      <c r="IC2768" s="141"/>
    </row>
    <row r="2769" s="138" customFormat="1" ht="15.75" customHeight="1" spans="3:237">
      <c r="C2769" s="103"/>
      <c r="D2769" s="103"/>
      <c r="F2769" s="142"/>
      <c r="HV2769" s="141"/>
      <c r="HW2769" s="141"/>
      <c r="HX2769" s="141"/>
      <c r="HY2769" s="141"/>
      <c r="HZ2769" s="141"/>
      <c r="IA2769" s="141"/>
      <c r="IB2769" s="141"/>
      <c r="IC2769" s="141"/>
    </row>
    <row r="2770" s="138" customFormat="1" ht="15.75" customHeight="1" spans="3:237">
      <c r="C2770" s="103"/>
      <c r="D2770" s="103"/>
      <c r="F2770" s="142"/>
      <c r="HV2770" s="141"/>
      <c r="HW2770" s="141"/>
      <c r="HX2770" s="141"/>
      <c r="HY2770" s="141"/>
      <c r="HZ2770" s="141"/>
      <c r="IA2770" s="141"/>
      <c r="IB2770" s="141"/>
      <c r="IC2770" s="141"/>
    </row>
    <row r="2771" s="138" customFormat="1" ht="15.75" customHeight="1" spans="3:237">
      <c r="C2771" s="103"/>
      <c r="D2771" s="103"/>
      <c r="F2771" s="142"/>
      <c r="HV2771" s="141"/>
      <c r="HW2771" s="141"/>
      <c r="HX2771" s="141"/>
      <c r="HY2771" s="141"/>
      <c r="HZ2771" s="141"/>
      <c r="IA2771" s="141"/>
      <c r="IB2771" s="141"/>
      <c r="IC2771" s="141"/>
    </row>
    <row r="2772" s="138" customFormat="1" ht="15.75" customHeight="1" spans="3:237">
      <c r="C2772" s="103"/>
      <c r="D2772" s="103"/>
      <c r="F2772" s="142"/>
      <c r="HV2772" s="141"/>
      <c r="HW2772" s="141"/>
      <c r="HX2772" s="141"/>
      <c r="HY2772" s="141"/>
      <c r="HZ2772" s="141"/>
      <c r="IA2772" s="141"/>
      <c r="IB2772" s="141"/>
      <c r="IC2772" s="141"/>
    </row>
    <row r="2773" s="138" customFormat="1" ht="15.75" customHeight="1" spans="3:237">
      <c r="C2773" s="103"/>
      <c r="D2773" s="103"/>
      <c r="F2773" s="142"/>
      <c r="HV2773" s="141"/>
      <c r="HW2773" s="141"/>
      <c r="HX2773" s="141"/>
      <c r="HY2773" s="141"/>
      <c r="HZ2773" s="141"/>
      <c r="IA2773" s="141"/>
      <c r="IB2773" s="141"/>
      <c r="IC2773" s="141"/>
    </row>
    <row r="2774" s="138" customFormat="1" ht="15.75" customHeight="1" spans="3:237">
      <c r="C2774" s="103"/>
      <c r="D2774" s="103"/>
      <c r="F2774" s="142"/>
      <c r="HV2774" s="141"/>
      <c r="HW2774" s="141"/>
      <c r="HX2774" s="141"/>
      <c r="HY2774" s="141"/>
      <c r="HZ2774" s="141"/>
      <c r="IA2774" s="141"/>
      <c r="IB2774" s="141"/>
      <c r="IC2774" s="141"/>
    </row>
    <row r="2775" s="138" customFormat="1" ht="15.75" customHeight="1" spans="3:237">
      <c r="C2775" s="103"/>
      <c r="D2775" s="103"/>
      <c r="F2775" s="142"/>
      <c r="HV2775" s="141"/>
      <c r="HW2775" s="141"/>
      <c r="HX2775" s="141"/>
      <c r="HY2775" s="141"/>
      <c r="HZ2775" s="141"/>
      <c r="IA2775" s="141"/>
      <c r="IB2775" s="141"/>
      <c r="IC2775" s="141"/>
    </row>
    <row r="2776" s="138" customFormat="1" ht="15.75" customHeight="1" spans="3:237">
      <c r="C2776" s="103"/>
      <c r="D2776" s="103"/>
      <c r="F2776" s="142"/>
      <c r="HV2776" s="141"/>
      <c r="HW2776" s="141"/>
      <c r="HX2776" s="141"/>
      <c r="HY2776" s="141"/>
      <c r="HZ2776" s="141"/>
      <c r="IA2776" s="141"/>
      <c r="IB2776" s="141"/>
      <c r="IC2776" s="141"/>
    </row>
    <row r="2777" s="138" customFormat="1" ht="15.75" customHeight="1" spans="3:237">
      <c r="C2777" s="103"/>
      <c r="D2777" s="103"/>
      <c r="F2777" s="142"/>
      <c r="HV2777" s="141"/>
      <c r="HW2777" s="141"/>
      <c r="HX2777" s="141"/>
      <c r="HY2777" s="141"/>
      <c r="HZ2777" s="141"/>
      <c r="IA2777" s="141"/>
      <c r="IB2777" s="141"/>
      <c r="IC2777" s="141"/>
    </row>
    <row r="2778" s="138" customFormat="1" ht="15.75" customHeight="1" spans="3:237">
      <c r="C2778" s="103"/>
      <c r="D2778" s="103"/>
      <c r="F2778" s="142"/>
      <c r="HV2778" s="141"/>
      <c r="HW2778" s="141"/>
      <c r="HX2778" s="141"/>
      <c r="HY2778" s="141"/>
      <c r="HZ2778" s="141"/>
      <c r="IA2778" s="141"/>
      <c r="IB2778" s="141"/>
      <c r="IC2778" s="141"/>
    </row>
    <row r="2779" s="138" customFormat="1" ht="15.75" customHeight="1" spans="3:237">
      <c r="C2779" s="103"/>
      <c r="D2779" s="103"/>
      <c r="F2779" s="142"/>
      <c r="HV2779" s="141"/>
      <c r="HW2779" s="141"/>
      <c r="HX2779" s="141"/>
      <c r="HY2779" s="141"/>
      <c r="HZ2779" s="141"/>
      <c r="IA2779" s="141"/>
      <c r="IB2779" s="141"/>
      <c r="IC2779" s="141"/>
    </row>
    <row r="2780" s="138" customFormat="1" ht="15.75" customHeight="1" spans="3:237">
      <c r="C2780" s="103"/>
      <c r="D2780" s="103"/>
      <c r="F2780" s="142"/>
      <c r="HV2780" s="141"/>
      <c r="HW2780" s="141"/>
      <c r="HX2780" s="141"/>
      <c r="HY2780" s="141"/>
      <c r="HZ2780" s="141"/>
      <c r="IA2780" s="141"/>
      <c r="IB2780" s="141"/>
      <c r="IC2780" s="141"/>
    </row>
    <row r="2781" s="138" customFormat="1" ht="15.75" customHeight="1" spans="3:237">
      <c r="C2781" s="103"/>
      <c r="D2781" s="103"/>
      <c r="F2781" s="142"/>
      <c r="HV2781" s="141"/>
      <c r="HW2781" s="141"/>
      <c r="HX2781" s="141"/>
      <c r="HY2781" s="141"/>
      <c r="HZ2781" s="141"/>
      <c r="IA2781" s="141"/>
      <c r="IB2781" s="141"/>
      <c r="IC2781" s="141"/>
    </row>
    <row r="2782" s="138" customFormat="1" ht="15.75" customHeight="1" spans="3:237">
      <c r="C2782" s="103"/>
      <c r="D2782" s="103"/>
      <c r="F2782" s="142"/>
      <c r="HV2782" s="141"/>
      <c r="HW2782" s="141"/>
      <c r="HX2782" s="141"/>
      <c r="HY2782" s="141"/>
      <c r="HZ2782" s="141"/>
      <c r="IA2782" s="141"/>
      <c r="IB2782" s="141"/>
      <c r="IC2782" s="141"/>
    </row>
    <row r="2783" s="138" customFormat="1" ht="15.75" customHeight="1" spans="3:237">
      <c r="C2783" s="103"/>
      <c r="D2783" s="103"/>
      <c r="F2783" s="142"/>
      <c r="HV2783" s="141"/>
      <c r="HW2783" s="141"/>
      <c r="HX2783" s="141"/>
      <c r="HY2783" s="141"/>
      <c r="HZ2783" s="141"/>
      <c r="IA2783" s="141"/>
      <c r="IB2783" s="141"/>
      <c r="IC2783" s="141"/>
    </row>
    <row r="2784" s="138" customFormat="1" ht="15.75" customHeight="1" spans="3:237">
      <c r="C2784" s="103"/>
      <c r="D2784" s="103"/>
      <c r="F2784" s="142"/>
      <c r="HV2784" s="141"/>
      <c r="HW2784" s="141"/>
      <c r="HX2784" s="141"/>
      <c r="HY2784" s="141"/>
      <c r="HZ2784" s="141"/>
      <c r="IA2784" s="141"/>
      <c r="IB2784" s="141"/>
      <c r="IC2784" s="141"/>
    </row>
    <row r="2785" s="138" customFormat="1" ht="15.75" customHeight="1" spans="3:237">
      <c r="C2785" s="103"/>
      <c r="D2785" s="103"/>
      <c r="F2785" s="142"/>
      <c r="HV2785" s="141"/>
      <c r="HW2785" s="141"/>
      <c r="HX2785" s="141"/>
      <c r="HY2785" s="141"/>
      <c r="HZ2785" s="141"/>
      <c r="IA2785" s="141"/>
      <c r="IB2785" s="141"/>
      <c r="IC2785" s="141"/>
    </row>
    <row r="2786" s="138" customFormat="1" ht="15.75" customHeight="1" spans="3:237">
      <c r="C2786" s="103"/>
      <c r="D2786" s="103"/>
      <c r="F2786" s="142"/>
      <c r="HV2786" s="141"/>
      <c r="HW2786" s="141"/>
      <c r="HX2786" s="141"/>
      <c r="HY2786" s="141"/>
      <c r="HZ2786" s="141"/>
      <c r="IA2786" s="141"/>
      <c r="IB2786" s="141"/>
      <c r="IC2786" s="141"/>
    </row>
    <row r="2787" s="138" customFormat="1" ht="15.75" customHeight="1" spans="3:237">
      <c r="C2787" s="103"/>
      <c r="D2787" s="103"/>
      <c r="F2787" s="142"/>
      <c r="HV2787" s="141"/>
      <c r="HW2787" s="141"/>
      <c r="HX2787" s="141"/>
      <c r="HY2787" s="141"/>
      <c r="HZ2787" s="141"/>
      <c r="IA2787" s="141"/>
      <c r="IB2787" s="141"/>
      <c r="IC2787" s="141"/>
    </row>
    <row r="2788" s="138" customFormat="1" ht="15.75" customHeight="1" spans="3:237">
      <c r="C2788" s="103"/>
      <c r="D2788" s="103"/>
      <c r="F2788" s="142"/>
      <c r="HV2788" s="141"/>
      <c r="HW2788" s="141"/>
      <c r="HX2788" s="141"/>
      <c r="HY2788" s="141"/>
      <c r="HZ2788" s="141"/>
      <c r="IA2788" s="141"/>
      <c r="IB2788" s="141"/>
      <c r="IC2788" s="141"/>
    </row>
    <row r="2789" s="138" customFormat="1" ht="15.75" customHeight="1" spans="3:237">
      <c r="C2789" s="103"/>
      <c r="D2789" s="103"/>
      <c r="F2789" s="142"/>
      <c r="HV2789" s="141"/>
      <c r="HW2789" s="141"/>
      <c r="HX2789" s="141"/>
      <c r="HY2789" s="141"/>
      <c r="HZ2789" s="141"/>
      <c r="IA2789" s="141"/>
      <c r="IB2789" s="141"/>
      <c r="IC2789" s="141"/>
    </row>
    <row r="2790" s="138" customFormat="1" ht="15.75" customHeight="1" spans="3:237">
      <c r="C2790" s="103"/>
      <c r="D2790" s="103"/>
      <c r="F2790" s="142"/>
      <c r="HV2790" s="141"/>
      <c r="HW2790" s="141"/>
      <c r="HX2790" s="141"/>
      <c r="HY2790" s="141"/>
      <c r="HZ2790" s="141"/>
      <c r="IA2790" s="141"/>
      <c r="IB2790" s="141"/>
      <c r="IC2790" s="141"/>
    </row>
    <row r="2791" s="138" customFormat="1" ht="15.75" customHeight="1" spans="3:237">
      <c r="C2791" s="103"/>
      <c r="D2791" s="103"/>
      <c r="F2791" s="142"/>
      <c r="HV2791" s="141"/>
      <c r="HW2791" s="141"/>
      <c r="HX2791" s="141"/>
      <c r="HY2791" s="141"/>
      <c r="HZ2791" s="141"/>
      <c r="IA2791" s="141"/>
      <c r="IB2791" s="141"/>
      <c r="IC2791" s="141"/>
    </row>
    <row r="2792" s="138" customFormat="1" ht="15.75" customHeight="1" spans="3:237">
      <c r="C2792" s="103"/>
      <c r="D2792" s="103"/>
      <c r="F2792" s="142"/>
      <c r="HV2792" s="141"/>
      <c r="HW2792" s="141"/>
      <c r="HX2792" s="141"/>
      <c r="HY2792" s="141"/>
      <c r="HZ2792" s="141"/>
      <c r="IA2792" s="141"/>
      <c r="IB2792" s="141"/>
      <c r="IC2792" s="141"/>
    </row>
    <row r="2793" s="138" customFormat="1" ht="15.75" customHeight="1" spans="3:237">
      <c r="C2793" s="103"/>
      <c r="D2793" s="103"/>
      <c r="F2793" s="142"/>
      <c r="HV2793" s="141"/>
      <c r="HW2793" s="141"/>
      <c r="HX2793" s="141"/>
      <c r="HY2793" s="141"/>
      <c r="HZ2793" s="141"/>
      <c r="IA2793" s="141"/>
      <c r="IB2793" s="141"/>
      <c r="IC2793" s="141"/>
    </row>
    <row r="2794" s="138" customFormat="1" ht="15.75" customHeight="1" spans="3:237">
      <c r="C2794" s="103"/>
      <c r="D2794" s="103"/>
      <c r="F2794" s="142"/>
      <c r="HV2794" s="141"/>
      <c r="HW2794" s="141"/>
      <c r="HX2794" s="141"/>
      <c r="HY2794" s="141"/>
      <c r="HZ2794" s="141"/>
      <c r="IA2794" s="141"/>
      <c r="IB2794" s="141"/>
      <c r="IC2794" s="141"/>
    </row>
    <row r="2795" s="138" customFormat="1" ht="15.75" customHeight="1" spans="3:237">
      <c r="C2795" s="103"/>
      <c r="D2795" s="103"/>
      <c r="F2795" s="142"/>
      <c r="HV2795" s="141"/>
      <c r="HW2795" s="141"/>
      <c r="HX2795" s="141"/>
      <c r="HY2795" s="141"/>
      <c r="HZ2795" s="141"/>
      <c r="IA2795" s="141"/>
      <c r="IB2795" s="141"/>
      <c r="IC2795" s="141"/>
    </row>
    <row r="2796" s="138" customFormat="1" ht="15.75" customHeight="1" spans="3:237">
      <c r="C2796" s="103"/>
      <c r="D2796" s="103"/>
      <c r="F2796" s="142"/>
      <c r="HV2796" s="141"/>
      <c r="HW2796" s="141"/>
      <c r="HX2796" s="141"/>
      <c r="HY2796" s="141"/>
      <c r="HZ2796" s="141"/>
      <c r="IA2796" s="141"/>
      <c r="IB2796" s="141"/>
      <c r="IC2796" s="141"/>
    </row>
    <row r="2797" s="138" customFormat="1" ht="15.75" customHeight="1" spans="3:237">
      <c r="C2797" s="103"/>
      <c r="D2797" s="103"/>
      <c r="F2797" s="142"/>
      <c r="HV2797" s="141"/>
      <c r="HW2797" s="141"/>
      <c r="HX2797" s="141"/>
      <c r="HY2797" s="141"/>
      <c r="HZ2797" s="141"/>
      <c r="IA2797" s="141"/>
      <c r="IB2797" s="141"/>
      <c r="IC2797" s="141"/>
    </row>
    <row r="2798" s="138" customFormat="1" ht="15.75" customHeight="1" spans="3:237">
      <c r="C2798" s="103"/>
      <c r="D2798" s="103"/>
      <c r="F2798" s="142"/>
      <c r="HV2798" s="141"/>
      <c r="HW2798" s="141"/>
      <c r="HX2798" s="141"/>
      <c r="HY2798" s="141"/>
      <c r="HZ2798" s="141"/>
      <c r="IA2798" s="141"/>
      <c r="IB2798" s="141"/>
      <c r="IC2798" s="141"/>
    </row>
    <row r="2799" s="138" customFormat="1" ht="15.75" customHeight="1" spans="3:237">
      <c r="C2799" s="103"/>
      <c r="D2799" s="103"/>
      <c r="F2799" s="142"/>
      <c r="HV2799" s="141"/>
      <c r="HW2799" s="141"/>
      <c r="HX2799" s="141"/>
      <c r="HY2799" s="141"/>
      <c r="HZ2799" s="141"/>
      <c r="IA2799" s="141"/>
      <c r="IB2799" s="141"/>
      <c r="IC2799" s="141"/>
    </row>
    <row r="2800" s="138" customFormat="1" ht="15.75" customHeight="1" spans="3:237">
      <c r="C2800" s="103"/>
      <c r="D2800" s="103"/>
      <c r="F2800" s="142"/>
      <c r="HV2800" s="141"/>
      <c r="HW2800" s="141"/>
      <c r="HX2800" s="141"/>
      <c r="HY2800" s="141"/>
      <c r="HZ2800" s="141"/>
      <c r="IA2800" s="141"/>
      <c r="IB2800" s="141"/>
      <c r="IC2800" s="141"/>
    </row>
    <row r="2801" s="138" customFormat="1" ht="15.75" customHeight="1" spans="3:237">
      <c r="C2801" s="103"/>
      <c r="D2801" s="103"/>
      <c r="F2801" s="142"/>
      <c r="HV2801" s="141"/>
      <c r="HW2801" s="141"/>
      <c r="HX2801" s="141"/>
      <c r="HY2801" s="141"/>
      <c r="HZ2801" s="141"/>
      <c r="IA2801" s="141"/>
      <c r="IB2801" s="141"/>
      <c r="IC2801" s="141"/>
    </row>
    <row r="2802" s="138" customFormat="1" ht="15.75" customHeight="1" spans="3:237">
      <c r="C2802" s="103"/>
      <c r="D2802" s="103"/>
      <c r="F2802" s="142"/>
      <c r="HV2802" s="141"/>
      <c r="HW2802" s="141"/>
      <c r="HX2802" s="141"/>
      <c r="HY2802" s="141"/>
      <c r="HZ2802" s="141"/>
      <c r="IA2802" s="141"/>
      <c r="IB2802" s="141"/>
      <c r="IC2802" s="141"/>
    </row>
    <row r="2803" s="138" customFormat="1" ht="15.75" customHeight="1" spans="3:237">
      <c r="C2803" s="103"/>
      <c r="D2803" s="103"/>
      <c r="F2803" s="142"/>
      <c r="HV2803" s="141"/>
      <c r="HW2803" s="141"/>
      <c r="HX2803" s="141"/>
      <c r="HY2803" s="141"/>
      <c r="HZ2803" s="141"/>
      <c r="IA2803" s="141"/>
      <c r="IB2803" s="141"/>
      <c r="IC2803" s="141"/>
    </row>
    <row r="2804" s="138" customFormat="1" ht="15.75" customHeight="1" spans="3:237">
      <c r="C2804" s="103"/>
      <c r="D2804" s="103"/>
      <c r="F2804" s="142"/>
      <c r="HV2804" s="141"/>
      <c r="HW2804" s="141"/>
      <c r="HX2804" s="141"/>
      <c r="HY2804" s="141"/>
      <c r="HZ2804" s="141"/>
      <c r="IA2804" s="141"/>
      <c r="IB2804" s="141"/>
      <c r="IC2804" s="141"/>
    </row>
    <row r="2805" s="138" customFormat="1" ht="15.75" customHeight="1" spans="3:237">
      <c r="C2805" s="103"/>
      <c r="D2805" s="103"/>
      <c r="F2805" s="142"/>
      <c r="HV2805" s="141"/>
      <c r="HW2805" s="141"/>
      <c r="HX2805" s="141"/>
      <c r="HY2805" s="141"/>
      <c r="HZ2805" s="141"/>
      <c r="IA2805" s="141"/>
      <c r="IB2805" s="141"/>
      <c r="IC2805" s="141"/>
    </row>
    <row r="2806" s="138" customFormat="1" ht="15.75" customHeight="1" spans="3:237">
      <c r="C2806" s="103"/>
      <c r="D2806" s="103"/>
      <c r="F2806" s="142"/>
      <c r="HV2806" s="141"/>
      <c r="HW2806" s="141"/>
      <c r="HX2806" s="141"/>
      <c r="HY2806" s="141"/>
      <c r="HZ2806" s="141"/>
      <c r="IA2806" s="141"/>
      <c r="IB2806" s="141"/>
      <c r="IC2806" s="141"/>
    </row>
    <row r="2807" s="138" customFormat="1" ht="15.75" customHeight="1" spans="3:237">
      <c r="C2807" s="103"/>
      <c r="D2807" s="103"/>
      <c r="F2807" s="142"/>
      <c r="HV2807" s="141"/>
      <c r="HW2807" s="141"/>
      <c r="HX2807" s="141"/>
      <c r="HY2807" s="141"/>
      <c r="HZ2807" s="141"/>
      <c r="IA2807" s="141"/>
      <c r="IB2807" s="141"/>
      <c r="IC2807" s="141"/>
    </row>
    <row r="2808" s="138" customFormat="1" ht="15.75" customHeight="1" spans="3:237">
      <c r="C2808" s="103"/>
      <c r="D2808" s="103"/>
      <c r="F2808" s="142"/>
      <c r="HV2808" s="141"/>
      <c r="HW2808" s="141"/>
      <c r="HX2808" s="141"/>
      <c r="HY2808" s="141"/>
      <c r="HZ2808" s="141"/>
      <c r="IA2808" s="141"/>
      <c r="IB2808" s="141"/>
      <c r="IC2808" s="141"/>
    </row>
    <row r="2809" s="138" customFormat="1" ht="15.75" customHeight="1" spans="3:237">
      <c r="C2809" s="103"/>
      <c r="D2809" s="103"/>
      <c r="F2809" s="142"/>
      <c r="HV2809" s="141"/>
      <c r="HW2809" s="141"/>
      <c r="HX2809" s="141"/>
      <c r="HY2809" s="141"/>
      <c r="HZ2809" s="141"/>
      <c r="IA2809" s="141"/>
      <c r="IB2809" s="141"/>
      <c r="IC2809" s="141"/>
    </row>
    <row r="2810" s="138" customFormat="1" ht="15.75" customHeight="1" spans="3:237">
      <c r="C2810" s="103"/>
      <c r="D2810" s="103"/>
      <c r="F2810" s="142"/>
      <c r="HV2810" s="141"/>
      <c r="HW2810" s="141"/>
      <c r="HX2810" s="141"/>
      <c r="HY2810" s="141"/>
      <c r="HZ2810" s="141"/>
      <c r="IA2810" s="141"/>
      <c r="IB2810" s="141"/>
      <c r="IC2810" s="141"/>
    </row>
    <row r="2811" s="138" customFormat="1" ht="15.75" customHeight="1" spans="3:237">
      <c r="C2811" s="103"/>
      <c r="D2811" s="103"/>
      <c r="F2811" s="142"/>
      <c r="HV2811" s="141"/>
      <c r="HW2811" s="141"/>
      <c r="HX2811" s="141"/>
      <c r="HY2811" s="141"/>
      <c r="HZ2811" s="141"/>
      <c r="IA2811" s="141"/>
      <c r="IB2811" s="141"/>
      <c r="IC2811" s="141"/>
    </row>
    <row r="2812" s="138" customFormat="1" ht="15.75" customHeight="1" spans="3:237">
      <c r="C2812" s="103"/>
      <c r="D2812" s="103"/>
      <c r="F2812" s="142"/>
      <c r="HV2812" s="141"/>
      <c r="HW2812" s="141"/>
      <c r="HX2812" s="141"/>
      <c r="HY2812" s="141"/>
      <c r="HZ2812" s="141"/>
      <c r="IA2812" s="141"/>
      <c r="IB2812" s="141"/>
      <c r="IC2812" s="141"/>
    </row>
    <row r="2813" s="138" customFormat="1" ht="15.75" customHeight="1" spans="3:237">
      <c r="C2813" s="103"/>
      <c r="D2813" s="103"/>
      <c r="F2813" s="142"/>
      <c r="HV2813" s="141"/>
      <c r="HW2813" s="141"/>
      <c r="HX2813" s="141"/>
      <c r="HY2813" s="141"/>
      <c r="HZ2813" s="141"/>
      <c r="IA2813" s="141"/>
      <c r="IB2813" s="141"/>
      <c r="IC2813" s="141"/>
    </row>
    <row r="2814" s="138" customFormat="1" ht="15.75" customHeight="1" spans="3:237">
      <c r="C2814" s="103"/>
      <c r="D2814" s="103"/>
      <c r="F2814" s="142"/>
      <c r="HV2814" s="141"/>
      <c r="HW2814" s="141"/>
      <c r="HX2814" s="141"/>
      <c r="HY2814" s="141"/>
      <c r="HZ2814" s="141"/>
      <c r="IA2814" s="141"/>
      <c r="IB2814" s="141"/>
      <c r="IC2814" s="141"/>
    </row>
    <row r="2815" s="138" customFormat="1" ht="15.75" customHeight="1" spans="3:237">
      <c r="C2815" s="103"/>
      <c r="D2815" s="103"/>
      <c r="F2815" s="142"/>
      <c r="HV2815" s="141"/>
      <c r="HW2815" s="141"/>
      <c r="HX2815" s="141"/>
      <c r="HY2815" s="141"/>
      <c r="HZ2815" s="141"/>
      <c r="IA2815" s="141"/>
      <c r="IB2815" s="141"/>
      <c r="IC2815" s="141"/>
    </row>
    <row r="2816" s="138" customFormat="1" ht="15.75" customHeight="1" spans="3:237">
      <c r="C2816" s="103"/>
      <c r="D2816" s="103"/>
      <c r="F2816" s="142"/>
      <c r="HV2816" s="141"/>
      <c r="HW2816" s="141"/>
      <c r="HX2816" s="141"/>
      <c r="HY2816" s="141"/>
      <c r="HZ2816" s="141"/>
      <c r="IA2816" s="141"/>
      <c r="IB2816" s="141"/>
      <c r="IC2816" s="141"/>
    </row>
    <row r="2817" s="138" customFormat="1" ht="15.75" customHeight="1" spans="3:237">
      <c r="C2817" s="103"/>
      <c r="D2817" s="103"/>
      <c r="F2817" s="142"/>
      <c r="HV2817" s="141"/>
      <c r="HW2817" s="141"/>
      <c r="HX2817" s="141"/>
      <c r="HY2817" s="141"/>
      <c r="HZ2817" s="141"/>
      <c r="IA2817" s="141"/>
      <c r="IB2817" s="141"/>
      <c r="IC2817" s="141"/>
    </row>
    <row r="2818" s="138" customFormat="1" ht="15.75" customHeight="1" spans="3:237">
      <c r="C2818" s="103"/>
      <c r="D2818" s="103"/>
      <c r="F2818" s="142"/>
      <c r="HV2818" s="141"/>
      <c r="HW2818" s="141"/>
      <c r="HX2818" s="141"/>
      <c r="HY2818" s="141"/>
      <c r="HZ2818" s="141"/>
      <c r="IA2818" s="141"/>
      <c r="IB2818" s="141"/>
      <c r="IC2818" s="141"/>
    </row>
    <row r="2819" s="138" customFormat="1" ht="15.75" customHeight="1" spans="3:237">
      <c r="C2819" s="103"/>
      <c r="D2819" s="103"/>
      <c r="F2819" s="142"/>
      <c r="HV2819" s="141"/>
      <c r="HW2819" s="141"/>
      <c r="HX2819" s="141"/>
      <c r="HY2819" s="141"/>
      <c r="HZ2819" s="141"/>
      <c r="IA2819" s="141"/>
      <c r="IB2819" s="141"/>
      <c r="IC2819" s="141"/>
    </row>
    <row r="2820" s="138" customFormat="1" ht="15.75" customHeight="1" spans="3:237">
      <c r="C2820" s="103"/>
      <c r="D2820" s="103"/>
      <c r="F2820" s="142"/>
      <c r="HV2820" s="141"/>
      <c r="HW2820" s="141"/>
      <c r="HX2820" s="141"/>
      <c r="HY2820" s="141"/>
      <c r="HZ2820" s="141"/>
      <c r="IA2820" s="141"/>
      <c r="IB2820" s="141"/>
      <c r="IC2820" s="141"/>
    </row>
    <row r="2821" s="138" customFormat="1" ht="15.75" customHeight="1" spans="3:237">
      <c r="C2821" s="103"/>
      <c r="D2821" s="103"/>
      <c r="F2821" s="142"/>
      <c r="HV2821" s="141"/>
      <c r="HW2821" s="141"/>
      <c r="HX2821" s="141"/>
      <c r="HY2821" s="141"/>
      <c r="HZ2821" s="141"/>
      <c r="IA2821" s="141"/>
      <c r="IB2821" s="141"/>
      <c r="IC2821" s="141"/>
    </row>
    <row r="2822" s="138" customFormat="1" ht="15.75" customHeight="1" spans="3:237">
      <c r="C2822" s="103"/>
      <c r="D2822" s="103"/>
      <c r="F2822" s="142"/>
      <c r="HV2822" s="141"/>
      <c r="HW2822" s="141"/>
      <c r="HX2822" s="141"/>
      <c r="HY2822" s="141"/>
      <c r="HZ2822" s="141"/>
      <c r="IA2822" s="141"/>
      <c r="IB2822" s="141"/>
      <c r="IC2822" s="141"/>
    </row>
    <row r="2823" s="138" customFormat="1" ht="15.75" customHeight="1" spans="3:237">
      <c r="C2823" s="103"/>
      <c r="D2823" s="103"/>
      <c r="F2823" s="142"/>
      <c r="HV2823" s="141"/>
      <c r="HW2823" s="141"/>
      <c r="HX2823" s="141"/>
      <c r="HY2823" s="141"/>
      <c r="HZ2823" s="141"/>
      <c r="IA2823" s="141"/>
      <c r="IB2823" s="141"/>
      <c r="IC2823" s="141"/>
    </row>
    <row r="2824" s="138" customFormat="1" ht="15.75" customHeight="1" spans="3:237">
      <c r="C2824" s="103"/>
      <c r="D2824" s="103"/>
      <c r="F2824" s="142"/>
      <c r="HV2824" s="141"/>
      <c r="HW2824" s="141"/>
      <c r="HX2824" s="141"/>
      <c r="HY2824" s="141"/>
      <c r="HZ2824" s="141"/>
      <c r="IA2824" s="141"/>
      <c r="IB2824" s="141"/>
      <c r="IC2824" s="141"/>
    </row>
    <row r="2825" s="138" customFormat="1" ht="15.75" customHeight="1" spans="3:237">
      <c r="C2825" s="103"/>
      <c r="D2825" s="103"/>
      <c r="F2825" s="142"/>
      <c r="HV2825" s="141"/>
      <c r="HW2825" s="141"/>
      <c r="HX2825" s="141"/>
      <c r="HY2825" s="141"/>
      <c r="HZ2825" s="141"/>
      <c r="IA2825" s="141"/>
      <c r="IB2825" s="141"/>
      <c r="IC2825" s="141"/>
    </row>
    <row r="2826" s="138" customFormat="1" ht="15.75" customHeight="1" spans="3:237">
      <c r="C2826" s="103"/>
      <c r="D2826" s="103"/>
      <c r="F2826" s="142"/>
      <c r="HV2826" s="141"/>
      <c r="HW2826" s="141"/>
      <c r="HX2826" s="141"/>
      <c r="HY2826" s="141"/>
      <c r="HZ2826" s="141"/>
      <c r="IA2826" s="141"/>
      <c r="IB2826" s="141"/>
      <c r="IC2826" s="141"/>
    </row>
    <row r="2827" s="138" customFormat="1" ht="15.75" customHeight="1" spans="3:237">
      <c r="C2827" s="103"/>
      <c r="D2827" s="103"/>
      <c r="F2827" s="142"/>
      <c r="HV2827" s="141"/>
      <c r="HW2827" s="141"/>
      <c r="HX2827" s="141"/>
      <c r="HY2827" s="141"/>
      <c r="HZ2827" s="141"/>
      <c r="IA2827" s="141"/>
      <c r="IB2827" s="141"/>
      <c r="IC2827" s="141"/>
    </row>
    <row r="2828" s="138" customFormat="1" ht="15.75" customHeight="1" spans="3:237">
      <c r="C2828" s="103"/>
      <c r="D2828" s="103"/>
      <c r="F2828" s="142"/>
      <c r="HV2828" s="141"/>
      <c r="HW2828" s="141"/>
      <c r="HX2828" s="141"/>
      <c r="HY2828" s="141"/>
      <c r="HZ2828" s="141"/>
      <c r="IA2828" s="141"/>
      <c r="IB2828" s="141"/>
      <c r="IC2828" s="141"/>
    </row>
    <row r="2829" s="138" customFormat="1" ht="15.75" customHeight="1" spans="3:237">
      <c r="C2829" s="103"/>
      <c r="D2829" s="103"/>
      <c r="F2829" s="142"/>
      <c r="HV2829" s="141"/>
      <c r="HW2829" s="141"/>
      <c r="HX2829" s="141"/>
      <c r="HY2829" s="141"/>
      <c r="HZ2829" s="141"/>
      <c r="IA2829" s="141"/>
      <c r="IB2829" s="141"/>
      <c r="IC2829" s="141"/>
    </row>
    <row r="2830" s="138" customFormat="1" ht="15.75" customHeight="1" spans="3:237">
      <c r="C2830" s="103"/>
      <c r="D2830" s="103"/>
      <c r="F2830" s="142"/>
      <c r="HV2830" s="141"/>
      <c r="HW2830" s="141"/>
      <c r="HX2830" s="141"/>
      <c r="HY2830" s="141"/>
      <c r="HZ2830" s="141"/>
      <c r="IA2830" s="141"/>
      <c r="IB2830" s="141"/>
      <c r="IC2830" s="141"/>
    </row>
    <row r="2831" s="138" customFormat="1" ht="15.75" customHeight="1" spans="3:237">
      <c r="C2831" s="103"/>
      <c r="D2831" s="103"/>
      <c r="F2831" s="142"/>
      <c r="HV2831" s="141"/>
      <c r="HW2831" s="141"/>
      <c r="HX2831" s="141"/>
      <c r="HY2831" s="141"/>
      <c r="HZ2831" s="141"/>
      <c r="IA2831" s="141"/>
      <c r="IB2831" s="141"/>
      <c r="IC2831" s="141"/>
    </row>
    <row r="2832" s="138" customFormat="1" ht="15.75" customHeight="1" spans="3:237">
      <c r="C2832" s="103"/>
      <c r="D2832" s="103"/>
      <c r="F2832" s="142"/>
      <c r="HV2832" s="141"/>
      <c r="HW2832" s="141"/>
      <c r="HX2832" s="141"/>
      <c r="HY2832" s="141"/>
      <c r="HZ2832" s="141"/>
      <c r="IA2832" s="141"/>
      <c r="IB2832" s="141"/>
      <c r="IC2832" s="141"/>
    </row>
    <row r="2833" s="138" customFormat="1" ht="15.75" customHeight="1" spans="3:237">
      <c r="C2833" s="103"/>
      <c r="D2833" s="103"/>
      <c r="F2833" s="142"/>
      <c r="HV2833" s="141"/>
      <c r="HW2833" s="141"/>
      <c r="HX2833" s="141"/>
      <c r="HY2833" s="141"/>
      <c r="HZ2833" s="141"/>
      <c r="IA2833" s="141"/>
      <c r="IB2833" s="141"/>
      <c r="IC2833" s="141"/>
    </row>
    <row r="2834" s="138" customFormat="1" ht="15.75" customHeight="1" spans="3:237">
      <c r="C2834" s="103"/>
      <c r="D2834" s="103"/>
      <c r="F2834" s="142"/>
      <c r="HV2834" s="141"/>
      <c r="HW2834" s="141"/>
      <c r="HX2834" s="141"/>
      <c r="HY2834" s="141"/>
      <c r="HZ2834" s="141"/>
      <c r="IA2834" s="141"/>
      <c r="IB2834" s="141"/>
      <c r="IC2834" s="141"/>
    </row>
    <row r="2835" s="138" customFormat="1" ht="15.75" customHeight="1" spans="3:237">
      <c r="C2835" s="103"/>
      <c r="D2835" s="103"/>
      <c r="F2835" s="142"/>
      <c r="HV2835" s="141"/>
      <c r="HW2835" s="141"/>
      <c r="HX2835" s="141"/>
      <c r="HY2835" s="141"/>
      <c r="HZ2835" s="141"/>
      <c r="IA2835" s="141"/>
      <c r="IB2835" s="141"/>
      <c r="IC2835" s="141"/>
    </row>
    <row r="2836" s="138" customFormat="1" ht="15.75" customHeight="1" spans="3:237">
      <c r="C2836" s="103"/>
      <c r="D2836" s="103"/>
      <c r="F2836" s="142"/>
      <c r="HV2836" s="141"/>
      <c r="HW2836" s="141"/>
      <c r="HX2836" s="141"/>
      <c r="HY2836" s="141"/>
      <c r="HZ2836" s="141"/>
      <c r="IA2836" s="141"/>
      <c r="IB2836" s="141"/>
      <c r="IC2836" s="141"/>
    </row>
    <row r="2837" s="138" customFormat="1" ht="15.75" customHeight="1" spans="3:237">
      <c r="C2837" s="103"/>
      <c r="D2837" s="103"/>
      <c r="F2837" s="142"/>
      <c r="HV2837" s="141"/>
      <c r="HW2837" s="141"/>
      <c r="HX2837" s="141"/>
      <c r="HY2837" s="141"/>
      <c r="HZ2837" s="141"/>
      <c r="IA2837" s="141"/>
      <c r="IB2837" s="141"/>
      <c r="IC2837" s="141"/>
    </row>
    <row r="2838" s="138" customFormat="1" ht="15.75" customHeight="1" spans="3:237">
      <c r="C2838" s="103"/>
      <c r="D2838" s="103"/>
      <c r="F2838" s="142"/>
      <c r="HV2838" s="141"/>
      <c r="HW2838" s="141"/>
      <c r="HX2838" s="141"/>
      <c r="HY2838" s="141"/>
      <c r="HZ2838" s="141"/>
      <c r="IA2838" s="141"/>
      <c r="IB2838" s="141"/>
      <c r="IC2838" s="141"/>
    </row>
    <row r="2839" s="138" customFormat="1" ht="15.75" customHeight="1" spans="3:237">
      <c r="C2839" s="103"/>
      <c r="D2839" s="103"/>
      <c r="F2839" s="142"/>
      <c r="HV2839" s="141"/>
      <c r="HW2839" s="141"/>
      <c r="HX2839" s="141"/>
      <c r="HY2839" s="141"/>
      <c r="HZ2839" s="141"/>
      <c r="IA2839" s="141"/>
      <c r="IB2839" s="141"/>
      <c r="IC2839" s="141"/>
    </row>
    <row r="2840" s="138" customFormat="1" ht="15.75" customHeight="1" spans="3:237">
      <c r="C2840" s="103"/>
      <c r="D2840" s="103"/>
      <c r="F2840" s="142"/>
      <c r="HV2840" s="141"/>
      <c r="HW2840" s="141"/>
      <c r="HX2840" s="141"/>
      <c r="HY2840" s="141"/>
      <c r="HZ2840" s="141"/>
      <c r="IA2840" s="141"/>
      <c r="IB2840" s="141"/>
      <c r="IC2840" s="141"/>
    </row>
    <row r="2841" s="138" customFormat="1" ht="15.75" customHeight="1" spans="3:237">
      <c r="C2841" s="103"/>
      <c r="D2841" s="103"/>
      <c r="F2841" s="142"/>
      <c r="HV2841" s="141"/>
      <c r="HW2841" s="141"/>
      <c r="HX2841" s="141"/>
      <c r="HY2841" s="141"/>
      <c r="HZ2841" s="141"/>
      <c r="IA2841" s="141"/>
      <c r="IB2841" s="141"/>
      <c r="IC2841" s="141"/>
    </row>
    <row r="2842" s="138" customFormat="1" ht="15.75" customHeight="1" spans="3:237">
      <c r="C2842" s="103"/>
      <c r="D2842" s="103"/>
      <c r="F2842" s="142"/>
      <c r="HV2842" s="141"/>
      <c r="HW2842" s="141"/>
      <c r="HX2842" s="141"/>
      <c r="HY2842" s="141"/>
      <c r="HZ2842" s="141"/>
      <c r="IA2842" s="141"/>
      <c r="IB2842" s="141"/>
      <c r="IC2842" s="141"/>
    </row>
    <row r="2843" s="138" customFormat="1" ht="15.75" customHeight="1" spans="3:237">
      <c r="C2843" s="103"/>
      <c r="D2843" s="103"/>
      <c r="F2843" s="142"/>
      <c r="HV2843" s="141"/>
      <c r="HW2843" s="141"/>
      <c r="HX2843" s="141"/>
      <c r="HY2843" s="141"/>
      <c r="HZ2843" s="141"/>
      <c r="IA2843" s="141"/>
      <c r="IB2843" s="141"/>
      <c r="IC2843" s="141"/>
    </row>
    <row r="2844" s="138" customFormat="1" ht="15.75" customHeight="1" spans="3:237">
      <c r="C2844" s="103"/>
      <c r="D2844" s="103"/>
      <c r="F2844" s="142"/>
      <c r="HV2844" s="141"/>
      <c r="HW2844" s="141"/>
      <c r="HX2844" s="141"/>
      <c r="HY2844" s="141"/>
      <c r="HZ2844" s="141"/>
      <c r="IA2844" s="141"/>
      <c r="IB2844" s="141"/>
      <c r="IC2844" s="141"/>
    </row>
    <row r="2845" s="138" customFormat="1" ht="15.75" customHeight="1" spans="3:237">
      <c r="C2845" s="103"/>
      <c r="D2845" s="103"/>
      <c r="F2845" s="142"/>
      <c r="HV2845" s="141"/>
      <c r="HW2845" s="141"/>
      <c r="HX2845" s="141"/>
      <c r="HY2845" s="141"/>
      <c r="HZ2845" s="141"/>
      <c r="IA2845" s="141"/>
      <c r="IB2845" s="141"/>
      <c r="IC2845" s="141"/>
    </row>
    <row r="2846" s="138" customFormat="1" ht="15.75" customHeight="1" spans="3:237">
      <c r="C2846" s="103"/>
      <c r="D2846" s="103"/>
      <c r="F2846" s="142"/>
      <c r="HV2846" s="141"/>
      <c r="HW2846" s="141"/>
      <c r="HX2846" s="141"/>
      <c r="HY2846" s="141"/>
      <c r="HZ2846" s="141"/>
      <c r="IA2846" s="141"/>
      <c r="IB2846" s="141"/>
      <c r="IC2846" s="141"/>
    </row>
    <row r="2847" s="138" customFormat="1" ht="15.75" customHeight="1" spans="3:237">
      <c r="C2847" s="103"/>
      <c r="D2847" s="103"/>
      <c r="F2847" s="142"/>
      <c r="HV2847" s="141"/>
      <c r="HW2847" s="141"/>
      <c r="HX2847" s="141"/>
      <c r="HY2847" s="141"/>
      <c r="HZ2847" s="141"/>
      <c r="IA2847" s="141"/>
      <c r="IB2847" s="141"/>
      <c r="IC2847" s="141"/>
    </row>
    <row r="2848" s="138" customFormat="1" ht="15.75" customHeight="1" spans="3:237">
      <c r="C2848" s="103"/>
      <c r="D2848" s="103"/>
      <c r="F2848" s="142"/>
      <c r="HV2848" s="141"/>
      <c r="HW2848" s="141"/>
      <c r="HX2848" s="141"/>
      <c r="HY2848" s="141"/>
      <c r="HZ2848" s="141"/>
      <c r="IA2848" s="141"/>
      <c r="IB2848" s="141"/>
      <c r="IC2848" s="141"/>
    </row>
    <row r="2849" s="138" customFormat="1" ht="15.75" customHeight="1" spans="3:237">
      <c r="C2849" s="103"/>
      <c r="D2849" s="103"/>
      <c r="F2849" s="142"/>
      <c r="HV2849" s="141"/>
      <c r="HW2849" s="141"/>
      <c r="HX2849" s="141"/>
      <c r="HY2849" s="141"/>
      <c r="HZ2849" s="141"/>
      <c r="IA2849" s="141"/>
      <c r="IB2849" s="141"/>
      <c r="IC2849" s="141"/>
    </row>
    <row r="2850" s="138" customFormat="1" ht="15.75" customHeight="1" spans="3:237">
      <c r="C2850" s="103"/>
      <c r="D2850" s="103"/>
      <c r="F2850" s="142"/>
      <c r="HV2850" s="141"/>
      <c r="HW2850" s="141"/>
      <c r="HX2850" s="141"/>
      <c r="HY2850" s="141"/>
      <c r="HZ2850" s="141"/>
      <c r="IA2850" s="141"/>
      <c r="IB2850" s="141"/>
      <c r="IC2850" s="141"/>
    </row>
    <row r="2851" s="138" customFormat="1" ht="15.75" customHeight="1" spans="3:237">
      <c r="C2851" s="103"/>
      <c r="D2851" s="103"/>
      <c r="F2851" s="142"/>
      <c r="HV2851" s="141"/>
      <c r="HW2851" s="141"/>
      <c r="HX2851" s="141"/>
      <c r="HY2851" s="141"/>
      <c r="HZ2851" s="141"/>
      <c r="IA2851" s="141"/>
      <c r="IB2851" s="141"/>
      <c r="IC2851" s="141"/>
    </row>
    <row r="2852" s="138" customFormat="1" ht="15.75" customHeight="1" spans="3:237">
      <c r="C2852" s="103"/>
      <c r="D2852" s="103"/>
      <c r="F2852" s="142"/>
      <c r="HV2852" s="141"/>
      <c r="HW2852" s="141"/>
      <c r="HX2852" s="141"/>
      <c r="HY2852" s="141"/>
      <c r="HZ2852" s="141"/>
      <c r="IA2852" s="141"/>
      <c r="IB2852" s="141"/>
      <c r="IC2852" s="141"/>
    </row>
    <row r="2853" s="138" customFormat="1" ht="15.75" customHeight="1" spans="3:237">
      <c r="C2853" s="103"/>
      <c r="D2853" s="103"/>
      <c r="F2853" s="142"/>
      <c r="HV2853" s="141"/>
      <c r="HW2853" s="141"/>
      <c r="HX2853" s="141"/>
      <c r="HY2853" s="141"/>
      <c r="HZ2853" s="141"/>
      <c r="IA2853" s="141"/>
      <c r="IB2853" s="141"/>
      <c r="IC2853" s="141"/>
    </row>
    <row r="2854" s="138" customFormat="1" ht="15.75" customHeight="1" spans="3:237">
      <c r="C2854" s="103"/>
      <c r="D2854" s="103"/>
      <c r="F2854" s="142"/>
      <c r="HV2854" s="141"/>
      <c r="HW2854" s="141"/>
      <c r="HX2854" s="141"/>
      <c r="HY2854" s="141"/>
      <c r="HZ2854" s="141"/>
      <c r="IA2854" s="141"/>
      <c r="IB2854" s="141"/>
      <c r="IC2854" s="141"/>
    </row>
    <row r="2855" s="138" customFormat="1" ht="15.75" customHeight="1" spans="3:237">
      <c r="C2855" s="103"/>
      <c r="D2855" s="103"/>
      <c r="F2855" s="142"/>
      <c r="HV2855" s="141"/>
      <c r="HW2855" s="141"/>
      <c r="HX2855" s="141"/>
      <c r="HY2855" s="141"/>
      <c r="HZ2855" s="141"/>
      <c r="IA2855" s="141"/>
      <c r="IB2855" s="141"/>
      <c r="IC2855" s="141"/>
    </row>
    <row r="2856" s="138" customFormat="1" ht="15.75" customHeight="1" spans="3:237">
      <c r="C2856" s="103"/>
      <c r="D2856" s="103"/>
      <c r="F2856" s="142"/>
      <c r="HV2856" s="141"/>
      <c r="HW2856" s="141"/>
      <c r="HX2856" s="141"/>
      <c r="HY2856" s="141"/>
      <c r="HZ2856" s="141"/>
      <c r="IA2856" s="141"/>
      <c r="IB2856" s="141"/>
      <c r="IC2856" s="141"/>
    </row>
    <row r="2857" s="138" customFormat="1" ht="15.75" customHeight="1" spans="3:237">
      <c r="C2857" s="103"/>
      <c r="D2857" s="103"/>
      <c r="F2857" s="142"/>
      <c r="HV2857" s="141"/>
      <c r="HW2857" s="141"/>
      <c r="HX2857" s="141"/>
      <c r="HY2857" s="141"/>
      <c r="HZ2857" s="141"/>
      <c r="IA2857" s="141"/>
      <c r="IB2857" s="141"/>
      <c r="IC2857" s="141"/>
    </row>
    <row r="2858" s="138" customFormat="1" ht="15.75" customHeight="1" spans="3:237">
      <c r="C2858" s="103"/>
      <c r="D2858" s="103"/>
      <c r="F2858" s="142"/>
      <c r="HV2858" s="141"/>
      <c r="HW2858" s="141"/>
      <c r="HX2858" s="141"/>
      <c r="HY2858" s="141"/>
      <c r="HZ2858" s="141"/>
      <c r="IA2858" s="141"/>
      <c r="IB2858" s="141"/>
      <c r="IC2858" s="141"/>
    </row>
    <row r="2859" s="138" customFormat="1" ht="15.75" customHeight="1" spans="3:237">
      <c r="C2859" s="103"/>
      <c r="D2859" s="103"/>
      <c r="F2859" s="142"/>
      <c r="HV2859" s="141"/>
      <c r="HW2859" s="141"/>
      <c r="HX2859" s="141"/>
      <c r="HY2859" s="141"/>
      <c r="HZ2859" s="141"/>
      <c r="IA2859" s="141"/>
      <c r="IB2859" s="141"/>
      <c r="IC2859" s="141"/>
    </row>
    <row r="2860" s="138" customFormat="1" ht="15.75" customHeight="1" spans="3:237">
      <c r="C2860" s="103"/>
      <c r="D2860" s="103"/>
      <c r="F2860" s="142"/>
      <c r="HV2860" s="141"/>
      <c r="HW2860" s="141"/>
      <c r="HX2860" s="141"/>
      <c r="HY2860" s="141"/>
      <c r="HZ2860" s="141"/>
      <c r="IA2860" s="141"/>
      <c r="IB2860" s="141"/>
      <c r="IC2860" s="141"/>
    </row>
    <row r="2861" s="138" customFormat="1" ht="15.75" customHeight="1" spans="3:237">
      <c r="C2861" s="103"/>
      <c r="D2861" s="103"/>
      <c r="F2861" s="142"/>
      <c r="HV2861" s="141"/>
      <c r="HW2861" s="141"/>
      <c r="HX2861" s="141"/>
      <c r="HY2861" s="141"/>
      <c r="HZ2861" s="141"/>
      <c r="IA2861" s="141"/>
      <c r="IB2861" s="141"/>
      <c r="IC2861" s="141"/>
    </row>
    <row r="2862" s="138" customFormat="1" ht="15.75" customHeight="1" spans="3:237">
      <c r="C2862" s="103"/>
      <c r="D2862" s="103"/>
      <c r="F2862" s="142"/>
      <c r="HV2862" s="141"/>
      <c r="HW2862" s="141"/>
      <c r="HX2862" s="141"/>
      <c r="HY2862" s="141"/>
      <c r="HZ2862" s="141"/>
      <c r="IA2862" s="141"/>
      <c r="IB2862" s="141"/>
      <c r="IC2862" s="141"/>
    </row>
    <row r="2863" s="138" customFormat="1" ht="15.75" customHeight="1" spans="3:237">
      <c r="C2863" s="103"/>
      <c r="D2863" s="103"/>
      <c r="F2863" s="142"/>
      <c r="HV2863" s="141"/>
      <c r="HW2863" s="141"/>
      <c r="HX2863" s="141"/>
      <c r="HY2863" s="141"/>
      <c r="HZ2863" s="141"/>
      <c r="IA2863" s="141"/>
      <c r="IB2863" s="141"/>
      <c r="IC2863" s="141"/>
    </row>
    <row r="2864" s="138" customFormat="1" ht="15.75" customHeight="1" spans="3:237">
      <c r="C2864" s="103"/>
      <c r="D2864" s="103"/>
      <c r="F2864" s="142"/>
      <c r="HV2864" s="141"/>
      <c r="HW2864" s="141"/>
      <c r="HX2864" s="141"/>
      <c r="HY2864" s="141"/>
      <c r="HZ2864" s="141"/>
      <c r="IA2864" s="141"/>
      <c r="IB2864" s="141"/>
      <c r="IC2864" s="141"/>
    </row>
    <row r="2865" s="138" customFormat="1" ht="15.75" customHeight="1" spans="3:237">
      <c r="C2865" s="103"/>
      <c r="D2865" s="103"/>
      <c r="F2865" s="142"/>
      <c r="HV2865" s="141"/>
      <c r="HW2865" s="141"/>
      <c r="HX2865" s="141"/>
      <c r="HY2865" s="141"/>
      <c r="HZ2865" s="141"/>
      <c r="IA2865" s="141"/>
      <c r="IB2865" s="141"/>
      <c r="IC2865" s="141"/>
    </row>
    <row r="2866" s="138" customFormat="1" ht="15.75" customHeight="1" spans="3:237">
      <c r="C2866" s="103"/>
      <c r="D2866" s="103"/>
      <c r="F2866" s="142"/>
      <c r="HV2866" s="141"/>
      <c r="HW2866" s="141"/>
      <c r="HX2866" s="141"/>
      <c r="HY2866" s="141"/>
      <c r="HZ2866" s="141"/>
      <c r="IA2866" s="141"/>
      <c r="IB2866" s="141"/>
      <c r="IC2866" s="141"/>
    </row>
    <row r="2867" s="138" customFormat="1" ht="15.75" customHeight="1" spans="3:237">
      <c r="C2867" s="103"/>
      <c r="D2867" s="103"/>
      <c r="F2867" s="142"/>
      <c r="HV2867" s="141"/>
      <c r="HW2867" s="141"/>
      <c r="HX2867" s="141"/>
      <c r="HY2867" s="141"/>
      <c r="HZ2867" s="141"/>
      <c r="IA2867" s="141"/>
      <c r="IB2867" s="141"/>
      <c r="IC2867" s="141"/>
    </row>
    <row r="2868" s="138" customFormat="1" ht="15.75" customHeight="1" spans="3:237">
      <c r="C2868" s="103"/>
      <c r="D2868" s="103"/>
      <c r="F2868" s="142"/>
      <c r="HV2868" s="141"/>
      <c r="HW2868" s="141"/>
      <c r="HX2868" s="141"/>
      <c r="HY2868" s="141"/>
      <c r="HZ2868" s="141"/>
      <c r="IA2868" s="141"/>
      <c r="IB2868" s="141"/>
      <c r="IC2868" s="141"/>
    </row>
    <row r="2869" s="138" customFormat="1" ht="15.75" customHeight="1" spans="3:237">
      <c r="C2869" s="103"/>
      <c r="D2869" s="103"/>
      <c r="F2869" s="142"/>
      <c r="HV2869" s="141"/>
      <c r="HW2869" s="141"/>
      <c r="HX2869" s="141"/>
      <c r="HY2869" s="141"/>
      <c r="HZ2869" s="141"/>
      <c r="IA2869" s="141"/>
      <c r="IB2869" s="141"/>
      <c r="IC2869" s="141"/>
    </row>
    <row r="2870" s="138" customFormat="1" ht="15.75" customHeight="1" spans="3:237">
      <c r="C2870" s="103"/>
      <c r="D2870" s="103"/>
      <c r="F2870" s="142"/>
      <c r="HV2870" s="141"/>
      <c r="HW2870" s="141"/>
      <c r="HX2870" s="141"/>
      <c r="HY2870" s="141"/>
      <c r="HZ2870" s="141"/>
      <c r="IA2870" s="141"/>
      <c r="IB2870" s="141"/>
      <c r="IC2870" s="141"/>
    </row>
    <row r="2871" s="138" customFormat="1" ht="15.75" customHeight="1" spans="3:237">
      <c r="C2871" s="103"/>
      <c r="D2871" s="103"/>
      <c r="F2871" s="142"/>
      <c r="HV2871" s="141"/>
      <c r="HW2871" s="141"/>
      <c r="HX2871" s="141"/>
      <c r="HY2871" s="141"/>
      <c r="HZ2871" s="141"/>
      <c r="IA2871" s="141"/>
      <c r="IB2871" s="141"/>
      <c r="IC2871" s="141"/>
    </row>
    <row r="2872" s="138" customFormat="1" ht="15.75" customHeight="1" spans="3:237">
      <c r="C2872" s="103"/>
      <c r="D2872" s="103"/>
      <c r="F2872" s="142"/>
      <c r="HV2872" s="141"/>
      <c r="HW2872" s="141"/>
      <c r="HX2872" s="141"/>
      <c r="HY2872" s="141"/>
      <c r="HZ2872" s="141"/>
      <c r="IA2872" s="141"/>
      <c r="IB2872" s="141"/>
      <c r="IC2872" s="141"/>
    </row>
    <row r="2873" s="138" customFormat="1" ht="15.75" customHeight="1" spans="3:237">
      <c r="C2873" s="103"/>
      <c r="D2873" s="103"/>
      <c r="F2873" s="142"/>
      <c r="HV2873" s="141"/>
      <c r="HW2873" s="141"/>
      <c r="HX2873" s="141"/>
      <c r="HY2873" s="141"/>
      <c r="HZ2873" s="141"/>
      <c r="IA2873" s="141"/>
      <c r="IB2873" s="141"/>
      <c r="IC2873" s="141"/>
    </row>
    <row r="2874" s="138" customFormat="1" ht="15.75" customHeight="1" spans="3:237">
      <c r="C2874" s="103"/>
      <c r="D2874" s="103"/>
      <c r="F2874" s="142"/>
      <c r="HV2874" s="141"/>
      <c r="HW2874" s="141"/>
      <c r="HX2874" s="141"/>
      <c r="HY2874" s="141"/>
      <c r="HZ2874" s="141"/>
      <c r="IA2874" s="141"/>
      <c r="IB2874" s="141"/>
      <c r="IC2874" s="141"/>
    </row>
    <row r="2875" s="138" customFormat="1" ht="15.75" customHeight="1" spans="3:237">
      <c r="C2875" s="103"/>
      <c r="D2875" s="103"/>
      <c r="F2875" s="142"/>
      <c r="HV2875" s="141"/>
      <c r="HW2875" s="141"/>
      <c r="HX2875" s="141"/>
      <c r="HY2875" s="141"/>
      <c r="HZ2875" s="141"/>
      <c r="IA2875" s="141"/>
      <c r="IB2875" s="141"/>
      <c r="IC2875" s="141"/>
    </row>
    <row r="2876" s="138" customFormat="1" ht="15.75" customHeight="1" spans="3:237">
      <c r="C2876" s="103"/>
      <c r="D2876" s="103"/>
      <c r="F2876" s="142"/>
      <c r="HV2876" s="141"/>
      <c r="HW2876" s="141"/>
      <c r="HX2876" s="141"/>
      <c r="HY2876" s="141"/>
      <c r="HZ2876" s="141"/>
      <c r="IA2876" s="141"/>
      <c r="IB2876" s="141"/>
      <c r="IC2876" s="141"/>
    </row>
    <row r="2877" s="138" customFormat="1" ht="15.75" customHeight="1" spans="3:237">
      <c r="C2877" s="103"/>
      <c r="D2877" s="103"/>
      <c r="F2877" s="142"/>
      <c r="HV2877" s="141"/>
      <c r="HW2877" s="141"/>
      <c r="HX2877" s="141"/>
      <c r="HY2877" s="141"/>
      <c r="HZ2877" s="141"/>
      <c r="IA2877" s="141"/>
      <c r="IB2877" s="141"/>
      <c r="IC2877" s="141"/>
    </row>
    <row r="2878" s="138" customFormat="1" ht="15.75" customHeight="1" spans="3:237">
      <c r="C2878" s="103"/>
      <c r="D2878" s="103"/>
      <c r="F2878" s="142"/>
      <c r="HV2878" s="141"/>
      <c r="HW2878" s="141"/>
      <c r="HX2878" s="141"/>
      <c r="HY2878" s="141"/>
      <c r="HZ2878" s="141"/>
      <c r="IA2878" s="141"/>
      <c r="IB2878" s="141"/>
      <c r="IC2878" s="141"/>
    </row>
    <row r="2879" s="138" customFormat="1" ht="15.75" customHeight="1" spans="3:237">
      <c r="C2879" s="103"/>
      <c r="D2879" s="103"/>
      <c r="F2879" s="142"/>
      <c r="HV2879" s="141"/>
      <c r="HW2879" s="141"/>
      <c r="HX2879" s="141"/>
      <c r="HY2879" s="141"/>
      <c r="HZ2879" s="141"/>
      <c r="IA2879" s="141"/>
      <c r="IB2879" s="141"/>
      <c r="IC2879" s="141"/>
    </row>
    <row r="2880" s="138" customFormat="1" ht="15.75" customHeight="1" spans="3:237">
      <c r="C2880" s="103"/>
      <c r="D2880" s="103"/>
      <c r="F2880" s="142"/>
      <c r="HV2880" s="141"/>
      <c r="HW2880" s="141"/>
      <c r="HX2880" s="141"/>
      <c r="HY2880" s="141"/>
      <c r="HZ2880" s="141"/>
      <c r="IA2880" s="141"/>
      <c r="IB2880" s="141"/>
      <c r="IC2880" s="141"/>
    </row>
    <row r="2881" s="138" customFormat="1" ht="15.75" customHeight="1" spans="3:237">
      <c r="C2881" s="103"/>
      <c r="D2881" s="103"/>
      <c r="F2881" s="142"/>
      <c r="HV2881" s="141"/>
      <c r="HW2881" s="141"/>
      <c r="HX2881" s="141"/>
      <c r="HY2881" s="141"/>
      <c r="HZ2881" s="141"/>
      <c r="IA2881" s="141"/>
      <c r="IB2881" s="141"/>
      <c r="IC2881" s="141"/>
    </row>
    <row r="2882" s="138" customFormat="1" ht="15.75" customHeight="1" spans="3:237">
      <c r="C2882" s="103"/>
      <c r="D2882" s="103"/>
      <c r="F2882" s="142"/>
      <c r="HV2882" s="141"/>
      <c r="HW2882" s="141"/>
      <c r="HX2882" s="141"/>
      <c r="HY2882" s="141"/>
      <c r="HZ2882" s="141"/>
      <c r="IA2882" s="141"/>
      <c r="IB2882" s="141"/>
      <c r="IC2882" s="141"/>
    </row>
    <row r="2883" s="138" customFormat="1" ht="15.75" customHeight="1" spans="3:237">
      <c r="C2883" s="103"/>
      <c r="D2883" s="103"/>
      <c r="F2883" s="142"/>
      <c r="HV2883" s="141"/>
      <c r="HW2883" s="141"/>
      <c r="HX2883" s="141"/>
      <c r="HY2883" s="141"/>
      <c r="HZ2883" s="141"/>
      <c r="IA2883" s="141"/>
      <c r="IB2883" s="141"/>
      <c r="IC2883" s="141"/>
    </row>
    <row r="2884" s="138" customFormat="1" ht="15.75" customHeight="1" spans="3:237">
      <c r="C2884" s="103"/>
      <c r="D2884" s="103"/>
      <c r="F2884" s="142"/>
      <c r="HV2884" s="141"/>
      <c r="HW2884" s="141"/>
      <c r="HX2884" s="141"/>
      <c r="HY2884" s="141"/>
      <c r="HZ2884" s="141"/>
      <c r="IA2884" s="141"/>
      <c r="IB2884" s="141"/>
      <c r="IC2884" s="141"/>
    </row>
    <row r="2885" s="138" customFormat="1" ht="15.75" customHeight="1" spans="3:237">
      <c r="C2885" s="103"/>
      <c r="D2885" s="103"/>
      <c r="F2885" s="142"/>
      <c r="HV2885" s="141"/>
      <c r="HW2885" s="141"/>
      <c r="HX2885" s="141"/>
      <c r="HY2885" s="141"/>
      <c r="HZ2885" s="141"/>
      <c r="IA2885" s="141"/>
      <c r="IB2885" s="141"/>
      <c r="IC2885" s="141"/>
    </row>
    <row r="2886" s="138" customFormat="1" ht="15.75" customHeight="1" spans="3:237">
      <c r="C2886" s="103"/>
      <c r="D2886" s="103"/>
      <c r="F2886" s="142"/>
      <c r="HV2886" s="141"/>
      <c r="HW2886" s="141"/>
      <c r="HX2886" s="141"/>
      <c r="HY2886" s="141"/>
      <c r="HZ2886" s="141"/>
      <c r="IA2886" s="141"/>
      <c r="IB2886" s="141"/>
      <c r="IC2886" s="141"/>
    </row>
    <row r="2887" s="138" customFormat="1" ht="15.75" customHeight="1" spans="3:237">
      <c r="C2887" s="103"/>
      <c r="D2887" s="103"/>
      <c r="F2887" s="142"/>
      <c r="HV2887" s="141"/>
      <c r="HW2887" s="141"/>
      <c r="HX2887" s="141"/>
      <c r="HY2887" s="141"/>
      <c r="HZ2887" s="141"/>
      <c r="IA2887" s="141"/>
      <c r="IB2887" s="141"/>
      <c r="IC2887" s="141"/>
    </row>
    <row r="2888" s="138" customFormat="1" ht="15.75" customHeight="1" spans="3:237">
      <c r="C2888" s="103"/>
      <c r="D2888" s="103"/>
      <c r="F2888" s="142"/>
      <c r="HV2888" s="141"/>
      <c r="HW2888" s="141"/>
      <c r="HX2888" s="141"/>
      <c r="HY2888" s="141"/>
      <c r="HZ2888" s="141"/>
      <c r="IA2888" s="141"/>
      <c r="IB2888" s="141"/>
      <c r="IC2888" s="141"/>
    </row>
    <row r="2889" s="138" customFormat="1" ht="15.75" customHeight="1" spans="3:237">
      <c r="C2889" s="103"/>
      <c r="D2889" s="103"/>
      <c r="F2889" s="142"/>
      <c r="HV2889" s="141"/>
      <c r="HW2889" s="141"/>
      <c r="HX2889" s="141"/>
      <c r="HY2889" s="141"/>
      <c r="HZ2889" s="141"/>
      <c r="IA2889" s="141"/>
      <c r="IB2889" s="141"/>
      <c r="IC2889" s="141"/>
    </row>
    <row r="2890" s="138" customFormat="1" ht="15.75" customHeight="1" spans="3:237">
      <c r="C2890" s="103"/>
      <c r="D2890" s="103"/>
      <c r="F2890" s="142"/>
      <c r="HV2890" s="141"/>
      <c r="HW2890" s="141"/>
      <c r="HX2890" s="141"/>
      <c r="HY2890" s="141"/>
      <c r="HZ2890" s="141"/>
      <c r="IA2890" s="141"/>
      <c r="IB2890" s="141"/>
      <c r="IC2890" s="141"/>
    </row>
    <row r="2891" s="138" customFormat="1" ht="15.75" customHeight="1" spans="3:237">
      <c r="C2891" s="103"/>
      <c r="D2891" s="103"/>
      <c r="F2891" s="142"/>
      <c r="HV2891" s="141"/>
      <c r="HW2891" s="141"/>
      <c r="HX2891" s="141"/>
      <c r="HY2891" s="141"/>
      <c r="HZ2891" s="141"/>
      <c r="IA2891" s="141"/>
      <c r="IB2891" s="141"/>
      <c r="IC2891" s="141"/>
    </row>
    <row r="2892" s="138" customFormat="1" ht="15.75" customHeight="1" spans="3:237">
      <c r="C2892" s="103"/>
      <c r="D2892" s="103"/>
      <c r="F2892" s="142"/>
      <c r="HV2892" s="141"/>
      <c r="HW2892" s="141"/>
      <c r="HX2892" s="141"/>
      <c r="HY2892" s="141"/>
      <c r="HZ2892" s="141"/>
      <c r="IA2892" s="141"/>
      <c r="IB2892" s="141"/>
      <c r="IC2892" s="141"/>
    </row>
    <row r="2893" s="138" customFormat="1" ht="15.75" customHeight="1" spans="3:237">
      <c r="C2893" s="103"/>
      <c r="D2893" s="103"/>
      <c r="F2893" s="142"/>
      <c r="HV2893" s="141"/>
      <c r="HW2893" s="141"/>
      <c r="HX2893" s="141"/>
      <c r="HY2893" s="141"/>
      <c r="HZ2893" s="141"/>
      <c r="IA2893" s="141"/>
      <c r="IB2893" s="141"/>
      <c r="IC2893" s="141"/>
    </row>
    <row r="2894" s="138" customFormat="1" ht="15.75" customHeight="1" spans="3:237">
      <c r="C2894" s="103"/>
      <c r="D2894" s="103"/>
      <c r="F2894" s="142"/>
      <c r="HV2894" s="141"/>
      <c r="HW2894" s="141"/>
      <c r="HX2894" s="141"/>
      <c r="HY2894" s="141"/>
      <c r="HZ2894" s="141"/>
      <c r="IA2894" s="141"/>
      <c r="IB2894" s="141"/>
      <c r="IC2894" s="141"/>
    </row>
    <row r="2895" s="138" customFormat="1" ht="15.75" customHeight="1" spans="3:237">
      <c r="C2895" s="103"/>
      <c r="D2895" s="103"/>
      <c r="F2895" s="142"/>
      <c r="HV2895" s="141"/>
      <c r="HW2895" s="141"/>
      <c r="HX2895" s="141"/>
      <c r="HY2895" s="141"/>
      <c r="HZ2895" s="141"/>
      <c r="IA2895" s="141"/>
      <c r="IB2895" s="141"/>
      <c r="IC2895" s="141"/>
    </row>
    <row r="2896" s="138" customFormat="1" ht="15.75" customHeight="1" spans="3:237">
      <c r="C2896" s="103"/>
      <c r="D2896" s="103"/>
      <c r="F2896" s="142"/>
      <c r="HV2896" s="141"/>
      <c r="HW2896" s="141"/>
      <c r="HX2896" s="141"/>
      <c r="HY2896" s="141"/>
      <c r="HZ2896" s="141"/>
      <c r="IA2896" s="141"/>
      <c r="IB2896" s="141"/>
      <c r="IC2896" s="141"/>
    </row>
    <row r="2897" s="138" customFormat="1" ht="15.75" customHeight="1" spans="3:237">
      <c r="C2897" s="103"/>
      <c r="D2897" s="103"/>
      <c r="F2897" s="142"/>
      <c r="HV2897" s="141"/>
      <c r="HW2897" s="141"/>
      <c r="HX2897" s="141"/>
      <c r="HY2897" s="141"/>
      <c r="HZ2897" s="141"/>
      <c r="IA2897" s="141"/>
      <c r="IB2897" s="141"/>
      <c r="IC2897" s="141"/>
    </row>
    <row r="2898" s="138" customFormat="1" ht="15.75" customHeight="1" spans="3:237">
      <c r="C2898" s="103"/>
      <c r="D2898" s="103"/>
      <c r="F2898" s="142"/>
      <c r="HV2898" s="141"/>
      <c r="HW2898" s="141"/>
      <c r="HX2898" s="141"/>
      <c r="HY2898" s="141"/>
      <c r="HZ2898" s="141"/>
      <c r="IA2898" s="141"/>
      <c r="IB2898" s="141"/>
      <c r="IC2898" s="141"/>
    </row>
    <row r="2899" s="138" customFormat="1" ht="15.75" customHeight="1" spans="3:237">
      <c r="C2899" s="103"/>
      <c r="D2899" s="103"/>
      <c r="F2899" s="142"/>
      <c r="HV2899" s="141"/>
      <c r="HW2899" s="141"/>
      <c r="HX2899" s="141"/>
      <c r="HY2899" s="141"/>
      <c r="HZ2899" s="141"/>
      <c r="IA2899" s="141"/>
      <c r="IB2899" s="141"/>
      <c r="IC2899" s="141"/>
    </row>
    <row r="2900" s="138" customFormat="1" ht="15.75" customHeight="1" spans="3:237">
      <c r="C2900" s="103"/>
      <c r="D2900" s="103"/>
      <c r="F2900" s="142"/>
      <c r="HV2900" s="141"/>
      <c r="HW2900" s="141"/>
      <c r="HX2900" s="141"/>
      <c r="HY2900" s="141"/>
      <c r="HZ2900" s="141"/>
      <c r="IA2900" s="141"/>
      <c r="IB2900" s="141"/>
      <c r="IC2900" s="141"/>
    </row>
    <row r="2901" s="138" customFormat="1" ht="15.75" customHeight="1" spans="3:237">
      <c r="C2901" s="103"/>
      <c r="D2901" s="103"/>
      <c r="F2901" s="142"/>
      <c r="HV2901" s="141"/>
      <c r="HW2901" s="141"/>
      <c r="HX2901" s="141"/>
      <c r="HY2901" s="141"/>
      <c r="HZ2901" s="141"/>
      <c r="IA2901" s="141"/>
      <c r="IB2901" s="141"/>
      <c r="IC2901" s="141"/>
    </row>
    <row r="2902" s="138" customFormat="1" ht="15.75" customHeight="1" spans="3:237">
      <c r="C2902" s="103"/>
      <c r="D2902" s="103"/>
      <c r="F2902" s="142"/>
      <c r="HV2902" s="141"/>
      <c r="HW2902" s="141"/>
      <c r="HX2902" s="141"/>
      <c r="HY2902" s="141"/>
      <c r="HZ2902" s="141"/>
      <c r="IA2902" s="141"/>
      <c r="IB2902" s="141"/>
      <c r="IC2902" s="141"/>
    </row>
    <row r="2903" s="138" customFormat="1" ht="15.75" customHeight="1" spans="3:237">
      <c r="C2903" s="103"/>
      <c r="D2903" s="103"/>
      <c r="F2903" s="142"/>
      <c r="HV2903" s="141"/>
      <c r="HW2903" s="141"/>
      <c r="HX2903" s="141"/>
      <c r="HY2903" s="141"/>
      <c r="HZ2903" s="141"/>
      <c r="IA2903" s="141"/>
      <c r="IB2903" s="141"/>
      <c r="IC2903" s="141"/>
    </row>
    <row r="2904" s="138" customFormat="1" ht="15.75" customHeight="1" spans="3:237">
      <c r="C2904" s="103"/>
      <c r="D2904" s="103"/>
      <c r="F2904" s="142"/>
      <c r="HV2904" s="141"/>
      <c r="HW2904" s="141"/>
      <c r="HX2904" s="141"/>
      <c r="HY2904" s="141"/>
      <c r="HZ2904" s="141"/>
      <c r="IA2904" s="141"/>
      <c r="IB2904" s="141"/>
      <c r="IC2904" s="141"/>
    </row>
    <row r="2905" s="138" customFormat="1" ht="15.75" customHeight="1" spans="3:237">
      <c r="C2905" s="103"/>
      <c r="D2905" s="103"/>
      <c r="F2905" s="142"/>
      <c r="HV2905" s="141"/>
      <c r="HW2905" s="141"/>
      <c r="HX2905" s="141"/>
      <c r="HY2905" s="141"/>
      <c r="HZ2905" s="141"/>
      <c r="IA2905" s="141"/>
      <c r="IB2905" s="141"/>
      <c r="IC2905" s="141"/>
    </row>
    <row r="2906" s="138" customFormat="1" ht="15.75" customHeight="1" spans="3:237">
      <c r="C2906" s="103"/>
      <c r="D2906" s="103"/>
      <c r="F2906" s="142"/>
      <c r="HV2906" s="141"/>
      <c r="HW2906" s="141"/>
      <c r="HX2906" s="141"/>
      <c r="HY2906" s="141"/>
      <c r="HZ2906" s="141"/>
      <c r="IA2906" s="141"/>
      <c r="IB2906" s="141"/>
      <c r="IC2906" s="141"/>
    </row>
    <row r="2907" s="138" customFormat="1" ht="15.75" customHeight="1" spans="3:237">
      <c r="C2907" s="103"/>
      <c r="D2907" s="103"/>
      <c r="F2907" s="142"/>
      <c r="HV2907" s="141"/>
      <c r="HW2907" s="141"/>
      <c r="HX2907" s="141"/>
      <c r="HY2907" s="141"/>
      <c r="HZ2907" s="141"/>
      <c r="IA2907" s="141"/>
      <c r="IB2907" s="141"/>
      <c r="IC2907" s="141"/>
    </row>
    <row r="2908" s="138" customFormat="1" ht="15.75" customHeight="1" spans="3:237">
      <c r="C2908" s="103"/>
      <c r="D2908" s="103"/>
      <c r="F2908" s="142"/>
      <c r="HV2908" s="141"/>
      <c r="HW2908" s="141"/>
      <c r="HX2908" s="141"/>
      <c r="HY2908" s="141"/>
      <c r="HZ2908" s="141"/>
      <c r="IA2908" s="141"/>
      <c r="IB2908" s="141"/>
      <c r="IC2908" s="141"/>
    </row>
    <row r="2909" s="138" customFormat="1" ht="15.75" customHeight="1" spans="3:237">
      <c r="C2909" s="103"/>
      <c r="D2909" s="103"/>
      <c r="F2909" s="142"/>
      <c r="HV2909" s="141"/>
      <c r="HW2909" s="141"/>
      <c r="HX2909" s="141"/>
      <c r="HY2909" s="141"/>
      <c r="HZ2909" s="141"/>
      <c r="IA2909" s="141"/>
      <c r="IB2909" s="141"/>
      <c r="IC2909" s="141"/>
    </row>
    <row r="2910" s="138" customFormat="1" ht="15.75" customHeight="1" spans="3:237">
      <c r="C2910" s="103"/>
      <c r="D2910" s="103"/>
      <c r="F2910" s="142"/>
      <c r="HV2910" s="141"/>
      <c r="HW2910" s="141"/>
      <c r="HX2910" s="141"/>
      <c r="HY2910" s="141"/>
      <c r="HZ2910" s="141"/>
      <c r="IA2910" s="141"/>
      <c r="IB2910" s="141"/>
      <c r="IC2910" s="141"/>
    </row>
    <row r="2911" s="138" customFormat="1" ht="15.75" customHeight="1" spans="3:237">
      <c r="C2911" s="103"/>
      <c r="D2911" s="103"/>
      <c r="F2911" s="142"/>
      <c r="HV2911" s="141"/>
      <c r="HW2911" s="141"/>
      <c r="HX2911" s="141"/>
      <c r="HY2911" s="141"/>
      <c r="HZ2911" s="141"/>
      <c r="IA2911" s="141"/>
      <c r="IB2911" s="141"/>
      <c r="IC2911" s="141"/>
    </row>
    <row r="2912" s="138" customFormat="1" ht="15.75" customHeight="1" spans="3:237">
      <c r="C2912" s="103"/>
      <c r="D2912" s="103"/>
      <c r="F2912" s="142"/>
      <c r="HV2912" s="141"/>
      <c r="HW2912" s="141"/>
      <c r="HX2912" s="141"/>
      <c r="HY2912" s="141"/>
      <c r="HZ2912" s="141"/>
      <c r="IA2912" s="141"/>
      <c r="IB2912" s="141"/>
      <c r="IC2912" s="141"/>
    </row>
    <row r="2913" s="138" customFormat="1" ht="15.75" customHeight="1" spans="3:237">
      <c r="C2913" s="103"/>
      <c r="D2913" s="103"/>
      <c r="F2913" s="142"/>
      <c r="HV2913" s="141"/>
      <c r="HW2913" s="141"/>
      <c r="HX2913" s="141"/>
      <c r="HY2913" s="141"/>
      <c r="HZ2913" s="141"/>
      <c r="IA2913" s="141"/>
      <c r="IB2913" s="141"/>
      <c r="IC2913" s="141"/>
    </row>
    <row r="2914" s="138" customFormat="1" ht="15.75" customHeight="1" spans="3:237">
      <c r="C2914" s="103"/>
      <c r="D2914" s="103"/>
      <c r="F2914" s="142"/>
      <c r="HV2914" s="141"/>
      <c r="HW2914" s="141"/>
      <c r="HX2914" s="141"/>
      <c r="HY2914" s="141"/>
      <c r="HZ2914" s="141"/>
      <c r="IA2914" s="141"/>
      <c r="IB2914" s="141"/>
      <c r="IC2914" s="141"/>
    </row>
    <row r="2915" s="138" customFormat="1" ht="15.75" customHeight="1" spans="3:237">
      <c r="C2915" s="103"/>
      <c r="D2915" s="103"/>
      <c r="F2915" s="142"/>
      <c r="HV2915" s="141"/>
      <c r="HW2915" s="141"/>
      <c r="HX2915" s="141"/>
      <c r="HY2915" s="141"/>
      <c r="HZ2915" s="141"/>
      <c r="IA2915" s="141"/>
      <c r="IB2915" s="141"/>
      <c r="IC2915" s="141"/>
    </row>
    <row r="2916" s="138" customFormat="1" ht="15.75" customHeight="1" spans="3:237">
      <c r="C2916" s="103"/>
      <c r="D2916" s="103"/>
      <c r="F2916" s="142"/>
      <c r="HV2916" s="141"/>
      <c r="HW2916" s="141"/>
      <c r="HX2916" s="141"/>
      <c r="HY2916" s="141"/>
      <c r="HZ2916" s="141"/>
      <c r="IA2916" s="141"/>
      <c r="IB2916" s="141"/>
      <c r="IC2916" s="141"/>
    </row>
    <row r="2917" s="138" customFormat="1" ht="15.75" customHeight="1" spans="3:237">
      <c r="C2917" s="103"/>
      <c r="D2917" s="103"/>
      <c r="F2917" s="142"/>
      <c r="HV2917" s="141"/>
      <c r="HW2917" s="141"/>
      <c r="HX2917" s="141"/>
      <c r="HY2917" s="141"/>
      <c r="HZ2917" s="141"/>
      <c r="IA2917" s="141"/>
      <c r="IB2917" s="141"/>
      <c r="IC2917" s="141"/>
    </row>
    <row r="2918" s="138" customFormat="1" ht="15.75" customHeight="1" spans="3:237">
      <c r="C2918" s="103"/>
      <c r="D2918" s="103"/>
      <c r="F2918" s="142"/>
      <c r="HV2918" s="141"/>
      <c r="HW2918" s="141"/>
      <c r="HX2918" s="141"/>
      <c r="HY2918" s="141"/>
      <c r="HZ2918" s="141"/>
      <c r="IA2918" s="141"/>
      <c r="IB2918" s="141"/>
      <c r="IC2918" s="141"/>
    </row>
    <row r="2919" s="138" customFormat="1" ht="15.75" customHeight="1" spans="3:237">
      <c r="C2919" s="103"/>
      <c r="D2919" s="103"/>
      <c r="F2919" s="142"/>
      <c r="HV2919" s="141"/>
      <c r="HW2919" s="141"/>
      <c r="HX2919" s="141"/>
      <c r="HY2919" s="141"/>
      <c r="HZ2919" s="141"/>
      <c r="IA2919" s="141"/>
      <c r="IB2919" s="141"/>
      <c r="IC2919" s="141"/>
    </row>
    <row r="2920" s="138" customFormat="1" ht="15.75" customHeight="1" spans="3:237">
      <c r="C2920" s="103"/>
      <c r="D2920" s="103"/>
      <c r="F2920" s="142"/>
      <c r="HV2920" s="141"/>
      <c r="HW2920" s="141"/>
      <c r="HX2920" s="141"/>
      <c r="HY2920" s="141"/>
      <c r="HZ2920" s="141"/>
      <c r="IA2920" s="141"/>
      <c r="IB2920" s="141"/>
      <c r="IC2920" s="141"/>
    </row>
    <row r="2921" s="138" customFormat="1" ht="15.75" customHeight="1" spans="3:237">
      <c r="C2921" s="103"/>
      <c r="D2921" s="103"/>
      <c r="F2921" s="142"/>
      <c r="HV2921" s="141"/>
      <c r="HW2921" s="141"/>
      <c r="HX2921" s="141"/>
      <c r="HY2921" s="141"/>
      <c r="HZ2921" s="141"/>
      <c r="IA2921" s="141"/>
      <c r="IB2921" s="141"/>
      <c r="IC2921" s="141"/>
    </row>
    <row r="2922" s="138" customFormat="1" ht="15.75" customHeight="1" spans="3:237">
      <c r="C2922" s="103"/>
      <c r="D2922" s="103"/>
      <c r="F2922" s="142"/>
      <c r="HV2922" s="141"/>
      <c r="HW2922" s="141"/>
      <c r="HX2922" s="141"/>
      <c r="HY2922" s="141"/>
      <c r="HZ2922" s="141"/>
      <c r="IA2922" s="141"/>
      <c r="IB2922" s="141"/>
      <c r="IC2922" s="141"/>
    </row>
    <row r="2923" s="138" customFormat="1" ht="15.75" customHeight="1" spans="3:237">
      <c r="C2923" s="103"/>
      <c r="D2923" s="103"/>
      <c r="F2923" s="142"/>
      <c r="HV2923" s="141"/>
      <c r="HW2923" s="141"/>
      <c r="HX2923" s="141"/>
      <c r="HY2923" s="141"/>
      <c r="HZ2923" s="141"/>
      <c r="IA2923" s="141"/>
      <c r="IB2923" s="141"/>
      <c r="IC2923" s="141"/>
    </row>
    <row r="2924" s="138" customFormat="1" ht="15.75" customHeight="1" spans="3:237">
      <c r="C2924" s="103"/>
      <c r="D2924" s="103"/>
      <c r="F2924" s="142"/>
      <c r="HV2924" s="141"/>
      <c r="HW2924" s="141"/>
      <c r="HX2924" s="141"/>
      <c r="HY2924" s="141"/>
      <c r="HZ2924" s="141"/>
      <c r="IA2924" s="141"/>
      <c r="IB2924" s="141"/>
      <c r="IC2924" s="141"/>
    </row>
    <row r="2925" s="138" customFormat="1" ht="15.75" customHeight="1" spans="3:237">
      <c r="C2925" s="103"/>
      <c r="D2925" s="103"/>
      <c r="F2925" s="142"/>
      <c r="HV2925" s="141"/>
      <c r="HW2925" s="141"/>
      <c r="HX2925" s="141"/>
      <c r="HY2925" s="141"/>
      <c r="HZ2925" s="141"/>
      <c r="IA2925" s="141"/>
      <c r="IB2925" s="141"/>
      <c r="IC2925" s="141"/>
    </row>
    <row r="2926" s="138" customFormat="1" ht="15.75" customHeight="1" spans="3:237">
      <c r="C2926" s="103"/>
      <c r="D2926" s="103"/>
      <c r="F2926" s="142"/>
      <c r="HV2926" s="141"/>
      <c r="HW2926" s="141"/>
      <c r="HX2926" s="141"/>
      <c r="HY2926" s="141"/>
      <c r="HZ2926" s="141"/>
      <c r="IA2926" s="141"/>
      <c r="IB2926" s="141"/>
      <c r="IC2926" s="141"/>
    </row>
    <row r="2927" s="138" customFormat="1" ht="15.75" customHeight="1" spans="3:237">
      <c r="C2927" s="103"/>
      <c r="D2927" s="103"/>
      <c r="F2927" s="142"/>
      <c r="HV2927" s="141"/>
      <c r="HW2927" s="141"/>
      <c r="HX2927" s="141"/>
      <c r="HY2927" s="141"/>
      <c r="HZ2927" s="141"/>
      <c r="IA2927" s="141"/>
      <c r="IB2927" s="141"/>
      <c r="IC2927" s="141"/>
    </row>
    <row r="2928" s="138" customFormat="1" ht="15.75" customHeight="1" spans="3:237">
      <c r="C2928" s="103"/>
      <c r="D2928" s="103"/>
      <c r="F2928" s="142"/>
      <c r="HV2928" s="141"/>
      <c r="HW2928" s="141"/>
      <c r="HX2928" s="141"/>
      <c r="HY2928" s="141"/>
      <c r="HZ2928" s="141"/>
      <c r="IA2928" s="141"/>
      <c r="IB2928" s="141"/>
      <c r="IC2928" s="141"/>
    </row>
    <row r="2929" s="138" customFormat="1" ht="15.75" customHeight="1" spans="3:237">
      <c r="C2929" s="103"/>
      <c r="D2929" s="103"/>
      <c r="F2929" s="142"/>
      <c r="HV2929" s="141"/>
      <c r="HW2929" s="141"/>
      <c r="HX2929" s="141"/>
      <c r="HY2929" s="141"/>
      <c r="HZ2929" s="141"/>
      <c r="IA2929" s="141"/>
      <c r="IB2929" s="141"/>
      <c r="IC2929" s="141"/>
    </row>
    <row r="2930" s="138" customFormat="1" ht="15.75" customHeight="1" spans="3:237">
      <c r="C2930" s="103"/>
      <c r="D2930" s="103"/>
      <c r="F2930" s="142"/>
      <c r="HV2930" s="141"/>
      <c r="HW2930" s="141"/>
      <c r="HX2930" s="141"/>
      <c r="HY2930" s="141"/>
      <c r="HZ2930" s="141"/>
      <c r="IA2930" s="141"/>
      <c r="IB2930" s="141"/>
      <c r="IC2930" s="141"/>
    </row>
    <row r="2931" s="138" customFormat="1" ht="15.75" customHeight="1" spans="3:237">
      <c r="C2931" s="103"/>
      <c r="D2931" s="103"/>
      <c r="F2931" s="142"/>
      <c r="HV2931" s="141"/>
      <c r="HW2931" s="141"/>
      <c r="HX2931" s="141"/>
      <c r="HY2931" s="141"/>
      <c r="HZ2931" s="141"/>
      <c r="IA2931" s="141"/>
      <c r="IB2931" s="141"/>
      <c r="IC2931" s="141"/>
    </row>
    <row r="2932" s="138" customFormat="1" ht="15.75" customHeight="1" spans="3:237">
      <c r="C2932" s="103"/>
      <c r="D2932" s="103"/>
      <c r="F2932" s="142"/>
      <c r="HV2932" s="141"/>
      <c r="HW2932" s="141"/>
      <c r="HX2932" s="141"/>
      <c r="HY2932" s="141"/>
      <c r="HZ2932" s="141"/>
      <c r="IA2932" s="141"/>
      <c r="IB2932" s="141"/>
      <c r="IC2932" s="141"/>
    </row>
    <row r="2933" s="138" customFormat="1" ht="15.75" customHeight="1" spans="3:237">
      <c r="C2933" s="103"/>
      <c r="D2933" s="103"/>
      <c r="F2933" s="142"/>
      <c r="HV2933" s="141"/>
      <c r="HW2933" s="141"/>
      <c r="HX2933" s="141"/>
      <c r="HY2933" s="141"/>
      <c r="HZ2933" s="141"/>
      <c r="IA2933" s="141"/>
      <c r="IB2933" s="141"/>
      <c r="IC2933" s="141"/>
    </row>
    <row r="2934" s="138" customFormat="1" ht="15.75" customHeight="1" spans="3:237">
      <c r="C2934" s="103"/>
      <c r="D2934" s="103"/>
      <c r="F2934" s="142"/>
      <c r="HV2934" s="141"/>
      <c r="HW2934" s="141"/>
      <c r="HX2934" s="141"/>
      <c r="HY2934" s="141"/>
      <c r="HZ2934" s="141"/>
      <c r="IA2934" s="141"/>
      <c r="IB2934" s="141"/>
      <c r="IC2934" s="141"/>
    </row>
    <row r="2935" s="138" customFormat="1" ht="15.75" customHeight="1" spans="3:237">
      <c r="C2935" s="103"/>
      <c r="D2935" s="103"/>
      <c r="F2935" s="142"/>
      <c r="HV2935" s="141"/>
      <c r="HW2935" s="141"/>
      <c r="HX2935" s="141"/>
      <c r="HY2935" s="141"/>
      <c r="HZ2935" s="141"/>
      <c r="IA2935" s="141"/>
      <c r="IB2935" s="141"/>
      <c r="IC2935" s="141"/>
    </row>
    <row r="2936" s="138" customFormat="1" ht="15.75" customHeight="1" spans="3:237">
      <c r="C2936" s="103"/>
      <c r="D2936" s="103"/>
      <c r="F2936" s="142"/>
      <c r="HV2936" s="141"/>
      <c r="HW2936" s="141"/>
      <c r="HX2936" s="141"/>
      <c r="HY2936" s="141"/>
      <c r="HZ2936" s="141"/>
      <c r="IA2936" s="141"/>
      <c r="IB2936" s="141"/>
      <c r="IC2936" s="141"/>
    </row>
    <row r="2937" s="138" customFormat="1" ht="15.75" customHeight="1" spans="3:237">
      <c r="C2937" s="103"/>
      <c r="D2937" s="103"/>
      <c r="F2937" s="142"/>
      <c r="HV2937" s="141"/>
      <c r="HW2937" s="141"/>
      <c r="HX2937" s="141"/>
      <c r="HY2937" s="141"/>
      <c r="HZ2937" s="141"/>
      <c r="IA2937" s="141"/>
      <c r="IB2937" s="141"/>
      <c r="IC2937" s="141"/>
    </row>
    <row r="2938" s="138" customFormat="1" ht="15.75" customHeight="1" spans="3:237">
      <c r="C2938" s="103"/>
      <c r="D2938" s="103"/>
      <c r="F2938" s="142"/>
      <c r="HV2938" s="141"/>
      <c r="HW2938" s="141"/>
      <c r="HX2938" s="141"/>
      <c r="HY2938" s="141"/>
      <c r="HZ2938" s="141"/>
      <c r="IA2938" s="141"/>
      <c r="IB2938" s="141"/>
      <c r="IC2938" s="141"/>
    </row>
    <row r="2939" s="138" customFormat="1" ht="15.75" customHeight="1" spans="3:237">
      <c r="C2939" s="103"/>
      <c r="D2939" s="103"/>
      <c r="F2939" s="142"/>
      <c r="HV2939" s="141"/>
      <c r="HW2939" s="141"/>
      <c r="HX2939" s="141"/>
      <c r="HY2939" s="141"/>
      <c r="HZ2939" s="141"/>
      <c r="IA2939" s="141"/>
      <c r="IB2939" s="141"/>
      <c r="IC2939" s="141"/>
    </row>
    <row r="2940" s="138" customFormat="1" ht="15.75" customHeight="1" spans="3:237">
      <c r="C2940" s="103"/>
      <c r="D2940" s="103"/>
      <c r="F2940" s="142"/>
      <c r="HV2940" s="141"/>
      <c r="HW2940" s="141"/>
      <c r="HX2940" s="141"/>
      <c r="HY2940" s="141"/>
      <c r="HZ2940" s="141"/>
      <c r="IA2940" s="141"/>
      <c r="IB2940" s="141"/>
      <c r="IC2940" s="141"/>
    </row>
    <row r="2941" s="138" customFormat="1" ht="15.75" customHeight="1" spans="3:237">
      <c r="C2941" s="103"/>
      <c r="D2941" s="103"/>
      <c r="F2941" s="142"/>
      <c r="HV2941" s="141"/>
      <c r="HW2941" s="141"/>
      <c r="HX2941" s="141"/>
      <c r="HY2941" s="141"/>
      <c r="HZ2941" s="141"/>
      <c r="IA2941" s="141"/>
      <c r="IB2941" s="141"/>
      <c r="IC2941" s="141"/>
    </row>
    <row r="2942" s="138" customFormat="1" ht="15.75" customHeight="1" spans="3:237">
      <c r="C2942" s="103"/>
      <c r="D2942" s="103"/>
      <c r="F2942" s="142"/>
      <c r="HV2942" s="141"/>
      <c r="HW2942" s="141"/>
      <c r="HX2942" s="141"/>
      <c r="HY2942" s="141"/>
      <c r="HZ2942" s="141"/>
      <c r="IA2942" s="141"/>
      <c r="IB2942" s="141"/>
      <c r="IC2942" s="141"/>
    </row>
    <row r="2943" s="138" customFormat="1" ht="15.75" customHeight="1" spans="3:237">
      <c r="C2943" s="103"/>
      <c r="D2943" s="103"/>
      <c r="F2943" s="142"/>
      <c r="HV2943" s="141"/>
      <c r="HW2943" s="141"/>
      <c r="HX2943" s="141"/>
      <c r="HY2943" s="141"/>
      <c r="HZ2943" s="141"/>
      <c r="IA2943" s="141"/>
      <c r="IB2943" s="141"/>
      <c r="IC2943" s="141"/>
    </row>
    <row r="2944" s="138" customFormat="1" ht="15.75" customHeight="1" spans="3:237">
      <c r="C2944" s="103"/>
      <c r="D2944" s="103"/>
      <c r="F2944" s="142"/>
      <c r="HV2944" s="141"/>
      <c r="HW2944" s="141"/>
      <c r="HX2944" s="141"/>
      <c r="HY2944" s="141"/>
      <c r="HZ2944" s="141"/>
      <c r="IA2944" s="141"/>
      <c r="IB2944" s="141"/>
      <c r="IC2944" s="141"/>
    </row>
    <row r="2945" s="138" customFormat="1" ht="15.75" customHeight="1" spans="3:237">
      <c r="C2945" s="103"/>
      <c r="D2945" s="103"/>
      <c r="F2945" s="142"/>
      <c r="HV2945" s="141"/>
      <c r="HW2945" s="141"/>
      <c r="HX2945" s="141"/>
      <c r="HY2945" s="141"/>
      <c r="HZ2945" s="141"/>
      <c r="IA2945" s="141"/>
      <c r="IB2945" s="141"/>
      <c r="IC2945" s="141"/>
    </row>
    <row r="2946" s="138" customFormat="1" ht="15.75" customHeight="1" spans="3:237">
      <c r="C2946" s="103"/>
      <c r="D2946" s="103"/>
      <c r="F2946" s="142"/>
      <c r="HV2946" s="141"/>
      <c r="HW2946" s="141"/>
      <c r="HX2946" s="141"/>
      <c r="HY2946" s="141"/>
      <c r="HZ2946" s="141"/>
      <c r="IA2946" s="141"/>
      <c r="IB2946" s="141"/>
      <c r="IC2946" s="141"/>
    </row>
    <row r="2947" s="138" customFormat="1" ht="15.75" customHeight="1" spans="3:237">
      <c r="C2947" s="103"/>
      <c r="D2947" s="103"/>
      <c r="F2947" s="142"/>
      <c r="HV2947" s="141"/>
      <c r="HW2947" s="141"/>
      <c r="HX2947" s="141"/>
      <c r="HY2947" s="141"/>
      <c r="HZ2947" s="141"/>
      <c r="IA2947" s="141"/>
      <c r="IB2947" s="141"/>
      <c r="IC2947" s="141"/>
    </row>
    <row r="2948" s="138" customFormat="1" ht="15.75" customHeight="1" spans="3:237">
      <c r="C2948" s="103"/>
      <c r="D2948" s="103"/>
      <c r="F2948" s="142"/>
      <c r="HV2948" s="141"/>
      <c r="HW2948" s="141"/>
      <c r="HX2948" s="141"/>
      <c r="HY2948" s="141"/>
      <c r="HZ2948" s="141"/>
      <c r="IA2948" s="141"/>
      <c r="IB2948" s="141"/>
      <c r="IC2948" s="141"/>
    </row>
    <row r="2949" s="138" customFormat="1" ht="15.75" customHeight="1" spans="3:237">
      <c r="C2949" s="103"/>
      <c r="D2949" s="103"/>
      <c r="F2949" s="142"/>
      <c r="HV2949" s="141"/>
      <c r="HW2949" s="141"/>
      <c r="HX2949" s="141"/>
      <c r="HY2949" s="141"/>
      <c r="HZ2949" s="141"/>
      <c r="IA2949" s="141"/>
      <c r="IB2949" s="141"/>
      <c r="IC2949" s="141"/>
    </row>
    <row r="2950" s="138" customFormat="1" ht="15.75" customHeight="1" spans="3:237">
      <c r="C2950" s="103"/>
      <c r="D2950" s="103"/>
      <c r="F2950" s="142"/>
      <c r="HV2950" s="141"/>
      <c r="HW2950" s="141"/>
      <c r="HX2950" s="141"/>
      <c r="HY2950" s="141"/>
      <c r="HZ2950" s="141"/>
      <c r="IA2950" s="141"/>
      <c r="IB2950" s="141"/>
      <c r="IC2950" s="141"/>
    </row>
    <row r="2951" s="138" customFormat="1" ht="15.75" customHeight="1" spans="3:237">
      <c r="C2951" s="103"/>
      <c r="D2951" s="103"/>
      <c r="F2951" s="142"/>
      <c r="HV2951" s="141"/>
      <c r="HW2951" s="141"/>
      <c r="HX2951" s="141"/>
      <c r="HY2951" s="141"/>
      <c r="HZ2951" s="141"/>
      <c r="IA2951" s="141"/>
      <c r="IB2951" s="141"/>
      <c r="IC2951" s="141"/>
    </row>
    <row r="2952" s="138" customFormat="1" ht="15.75" customHeight="1" spans="3:237">
      <c r="C2952" s="103"/>
      <c r="D2952" s="103"/>
      <c r="F2952" s="142"/>
      <c r="HV2952" s="141"/>
      <c r="HW2952" s="141"/>
      <c r="HX2952" s="141"/>
      <c r="HY2952" s="141"/>
      <c r="HZ2952" s="141"/>
      <c r="IA2952" s="141"/>
      <c r="IB2952" s="141"/>
      <c r="IC2952" s="141"/>
    </row>
    <row r="2953" s="138" customFormat="1" ht="15.75" customHeight="1" spans="3:237">
      <c r="C2953" s="103"/>
      <c r="D2953" s="103"/>
      <c r="F2953" s="142"/>
      <c r="HV2953" s="141"/>
      <c r="HW2953" s="141"/>
      <c r="HX2953" s="141"/>
      <c r="HY2953" s="141"/>
      <c r="HZ2953" s="141"/>
      <c r="IA2953" s="141"/>
      <c r="IB2953" s="141"/>
      <c r="IC2953" s="141"/>
    </row>
    <row r="2954" s="138" customFormat="1" ht="15.75" customHeight="1" spans="3:237">
      <c r="C2954" s="103"/>
      <c r="D2954" s="103"/>
      <c r="F2954" s="142"/>
      <c r="HV2954" s="141"/>
      <c r="HW2954" s="141"/>
      <c r="HX2954" s="141"/>
      <c r="HY2954" s="141"/>
      <c r="HZ2954" s="141"/>
      <c r="IA2954" s="141"/>
      <c r="IB2954" s="141"/>
      <c r="IC2954" s="141"/>
    </row>
    <row r="2955" s="138" customFormat="1" ht="15.75" customHeight="1" spans="3:237">
      <c r="C2955" s="103"/>
      <c r="D2955" s="103"/>
      <c r="F2955" s="142"/>
      <c r="HV2955" s="141"/>
      <c r="HW2955" s="141"/>
      <c r="HX2955" s="141"/>
      <c r="HY2955" s="141"/>
      <c r="HZ2955" s="141"/>
      <c r="IA2955" s="141"/>
      <c r="IB2955" s="141"/>
      <c r="IC2955" s="141"/>
    </row>
    <row r="2956" s="138" customFormat="1" ht="15.75" customHeight="1" spans="3:237">
      <c r="C2956" s="103"/>
      <c r="D2956" s="103"/>
      <c r="F2956" s="142"/>
      <c r="HV2956" s="141"/>
      <c r="HW2956" s="141"/>
      <c r="HX2956" s="141"/>
      <c r="HY2956" s="141"/>
      <c r="HZ2956" s="141"/>
      <c r="IA2956" s="141"/>
      <c r="IB2956" s="141"/>
      <c r="IC2956" s="141"/>
    </row>
    <row r="2957" s="138" customFormat="1" ht="15.75" customHeight="1" spans="3:237">
      <c r="C2957" s="103"/>
      <c r="D2957" s="103"/>
      <c r="F2957" s="142"/>
      <c r="HV2957" s="141"/>
      <c r="HW2957" s="141"/>
      <c r="HX2957" s="141"/>
      <c r="HY2957" s="141"/>
      <c r="HZ2957" s="141"/>
      <c r="IA2957" s="141"/>
      <c r="IB2957" s="141"/>
      <c r="IC2957" s="141"/>
    </row>
    <row r="2958" s="138" customFormat="1" ht="15.75" customHeight="1" spans="3:237">
      <c r="C2958" s="103"/>
      <c r="D2958" s="103"/>
      <c r="F2958" s="142"/>
      <c r="HV2958" s="141"/>
      <c r="HW2958" s="141"/>
      <c r="HX2958" s="141"/>
      <c r="HY2958" s="141"/>
      <c r="HZ2958" s="141"/>
      <c r="IA2958" s="141"/>
      <c r="IB2958" s="141"/>
      <c r="IC2958" s="141"/>
    </row>
    <row r="2959" s="138" customFormat="1" ht="15.75" customHeight="1" spans="3:237">
      <c r="C2959" s="103"/>
      <c r="D2959" s="103"/>
      <c r="F2959" s="142"/>
      <c r="HV2959" s="141"/>
      <c r="HW2959" s="141"/>
      <c r="HX2959" s="141"/>
      <c r="HY2959" s="141"/>
      <c r="HZ2959" s="141"/>
      <c r="IA2959" s="141"/>
      <c r="IB2959" s="141"/>
      <c r="IC2959" s="141"/>
    </row>
    <row r="2960" s="138" customFormat="1" ht="15.75" customHeight="1" spans="3:237">
      <c r="C2960" s="103"/>
      <c r="D2960" s="103"/>
      <c r="F2960" s="142"/>
      <c r="HV2960" s="141"/>
      <c r="HW2960" s="141"/>
      <c r="HX2960" s="141"/>
      <c r="HY2960" s="141"/>
      <c r="HZ2960" s="141"/>
      <c r="IA2960" s="141"/>
      <c r="IB2960" s="141"/>
      <c r="IC2960" s="141"/>
    </row>
    <row r="2961" s="138" customFormat="1" ht="15.75" customHeight="1" spans="3:237">
      <c r="C2961" s="103"/>
      <c r="D2961" s="103"/>
      <c r="F2961" s="142"/>
      <c r="HV2961" s="141"/>
      <c r="HW2961" s="141"/>
      <c r="HX2961" s="141"/>
      <c r="HY2961" s="141"/>
      <c r="HZ2961" s="141"/>
      <c r="IA2961" s="141"/>
      <c r="IB2961" s="141"/>
      <c r="IC2961" s="141"/>
    </row>
    <row r="2962" s="138" customFormat="1" ht="15.75" customHeight="1" spans="3:237">
      <c r="C2962" s="103"/>
      <c r="D2962" s="103"/>
      <c r="F2962" s="142"/>
      <c r="HV2962" s="141"/>
      <c r="HW2962" s="141"/>
      <c r="HX2962" s="141"/>
      <c r="HY2962" s="141"/>
      <c r="HZ2962" s="141"/>
      <c r="IA2962" s="141"/>
      <c r="IB2962" s="141"/>
      <c r="IC2962" s="141"/>
    </row>
    <row r="2963" s="138" customFormat="1" ht="15.75" customHeight="1" spans="3:237">
      <c r="C2963" s="103"/>
      <c r="D2963" s="103"/>
      <c r="F2963" s="142"/>
      <c r="HV2963" s="141"/>
      <c r="HW2963" s="141"/>
      <c r="HX2963" s="141"/>
      <c r="HY2963" s="141"/>
      <c r="HZ2963" s="141"/>
      <c r="IA2963" s="141"/>
      <c r="IB2963" s="141"/>
      <c r="IC2963" s="141"/>
    </row>
    <row r="2964" s="138" customFormat="1" ht="15.75" customHeight="1" spans="3:237">
      <c r="C2964" s="103"/>
      <c r="D2964" s="103"/>
      <c r="F2964" s="142"/>
      <c r="HV2964" s="141"/>
      <c r="HW2964" s="141"/>
      <c r="HX2964" s="141"/>
      <c r="HY2964" s="141"/>
      <c r="HZ2964" s="141"/>
      <c r="IA2964" s="141"/>
      <c r="IB2964" s="141"/>
      <c r="IC2964" s="141"/>
    </row>
    <row r="2965" s="138" customFormat="1" ht="15.75" customHeight="1" spans="3:237">
      <c r="C2965" s="103"/>
      <c r="D2965" s="103"/>
      <c r="F2965" s="142"/>
      <c r="HV2965" s="141"/>
      <c r="HW2965" s="141"/>
      <c r="HX2965" s="141"/>
      <c r="HY2965" s="141"/>
      <c r="HZ2965" s="141"/>
      <c r="IA2965" s="141"/>
      <c r="IB2965" s="141"/>
      <c r="IC2965" s="141"/>
    </row>
    <row r="2966" s="138" customFormat="1" ht="15.75" customHeight="1" spans="3:237">
      <c r="C2966" s="103"/>
      <c r="D2966" s="103"/>
      <c r="F2966" s="142"/>
      <c r="HV2966" s="141"/>
      <c r="HW2966" s="141"/>
      <c r="HX2966" s="141"/>
      <c r="HY2966" s="141"/>
      <c r="HZ2966" s="141"/>
      <c r="IA2966" s="141"/>
      <c r="IB2966" s="141"/>
      <c r="IC2966" s="141"/>
    </row>
    <row r="2967" s="138" customFormat="1" ht="15.75" customHeight="1" spans="3:237">
      <c r="C2967" s="103"/>
      <c r="D2967" s="103"/>
      <c r="F2967" s="142"/>
      <c r="HV2967" s="141"/>
      <c r="HW2967" s="141"/>
      <c r="HX2967" s="141"/>
      <c r="HY2967" s="141"/>
      <c r="HZ2967" s="141"/>
      <c r="IA2967" s="141"/>
      <c r="IB2967" s="141"/>
      <c r="IC2967" s="141"/>
    </row>
    <row r="2968" s="138" customFormat="1" ht="15.75" customHeight="1" spans="3:237">
      <c r="C2968" s="103"/>
      <c r="D2968" s="103"/>
      <c r="F2968" s="142"/>
      <c r="HV2968" s="141"/>
      <c r="HW2968" s="141"/>
      <c r="HX2968" s="141"/>
      <c r="HY2968" s="141"/>
      <c r="HZ2968" s="141"/>
      <c r="IA2968" s="141"/>
      <c r="IB2968" s="141"/>
      <c r="IC2968" s="141"/>
    </row>
    <row r="2969" s="138" customFormat="1" ht="15.75" customHeight="1" spans="3:237">
      <c r="C2969" s="103"/>
      <c r="D2969" s="103"/>
      <c r="F2969" s="142"/>
      <c r="HV2969" s="141"/>
      <c r="HW2969" s="141"/>
      <c r="HX2969" s="141"/>
      <c r="HY2969" s="141"/>
      <c r="HZ2969" s="141"/>
      <c r="IA2969" s="141"/>
      <c r="IB2969" s="141"/>
      <c r="IC2969" s="141"/>
    </row>
    <row r="2970" s="138" customFormat="1" ht="15.75" customHeight="1" spans="3:237">
      <c r="C2970" s="103"/>
      <c r="D2970" s="103"/>
      <c r="F2970" s="142"/>
      <c r="HV2970" s="141"/>
      <c r="HW2970" s="141"/>
      <c r="HX2970" s="141"/>
      <c r="HY2970" s="141"/>
      <c r="HZ2970" s="141"/>
      <c r="IA2970" s="141"/>
      <c r="IB2970" s="141"/>
      <c r="IC2970" s="141"/>
    </row>
    <row r="2971" s="138" customFormat="1" ht="15.75" customHeight="1" spans="3:237">
      <c r="C2971" s="103"/>
      <c r="D2971" s="103"/>
      <c r="F2971" s="142"/>
      <c r="HV2971" s="141"/>
      <c r="HW2971" s="141"/>
      <c r="HX2971" s="141"/>
      <c r="HY2971" s="141"/>
      <c r="HZ2971" s="141"/>
      <c r="IA2971" s="141"/>
      <c r="IB2971" s="141"/>
      <c r="IC2971" s="141"/>
    </row>
    <row r="2972" s="138" customFormat="1" ht="15.75" customHeight="1" spans="3:237">
      <c r="C2972" s="103"/>
      <c r="D2972" s="103"/>
      <c r="F2972" s="142"/>
      <c r="HV2972" s="141"/>
      <c r="HW2972" s="141"/>
      <c r="HX2972" s="141"/>
      <c r="HY2972" s="141"/>
      <c r="HZ2972" s="141"/>
      <c r="IA2972" s="141"/>
      <c r="IB2972" s="141"/>
      <c r="IC2972" s="141"/>
    </row>
    <row r="2973" s="138" customFormat="1" ht="15.75" customHeight="1" spans="3:237">
      <c r="C2973" s="103"/>
      <c r="D2973" s="103"/>
      <c r="F2973" s="142"/>
      <c r="HV2973" s="141"/>
      <c r="HW2973" s="141"/>
      <c r="HX2973" s="141"/>
      <c r="HY2973" s="141"/>
      <c r="HZ2973" s="141"/>
      <c r="IA2973" s="141"/>
      <c r="IB2973" s="141"/>
      <c r="IC2973" s="141"/>
    </row>
    <row r="2974" s="138" customFormat="1" ht="15.75" customHeight="1" spans="3:237">
      <c r="C2974" s="103"/>
      <c r="D2974" s="103"/>
      <c r="F2974" s="142"/>
      <c r="HV2974" s="141"/>
      <c r="HW2974" s="141"/>
      <c r="HX2974" s="141"/>
      <c r="HY2974" s="141"/>
      <c r="HZ2974" s="141"/>
      <c r="IA2974" s="141"/>
      <c r="IB2974" s="141"/>
      <c r="IC2974" s="141"/>
    </row>
    <row r="2975" s="138" customFormat="1" ht="15.75" customHeight="1" spans="3:237">
      <c r="C2975" s="103"/>
      <c r="D2975" s="103"/>
      <c r="F2975" s="142"/>
      <c r="HV2975" s="141"/>
      <c r="HW2975" s="141"/>
      <c r="HX2975" s="141"/>
      <c r="HY2975" s="141"/>
      <c r="HZ2975" s="141"/>
      <c r="IA2975" s="141"/>
      <c r="IB2975" s="141"/>
      <c r="IC2975" s="141"/>
    </row>
    <row r="2976" s="138" customFormat="1" ht="15.75" customHeight="1" spans="3:237">
      <c r="C2976" s="103"/>
      <c r="D2976" s="103"/>
      <c r="F2976" s="142"/>
      <c r="HV2976" s="141"/>
      <c r="HW2976" s="141"/>
      <c r="HX2976" s="141"/>
      <c r="HY2976" s="141"/>
      <c r="HZ2976" s="141"/>
      <c r="IA2976" s="141"/>
      <c r="IB2976" s="141"/>
      <c r="IC2976" s="141"/>
    </row>
    <row r="2977" s="138" customFormat="1" ht="15.75" customHeight="1" spans="3:237">
      <c r="C2977" s="103"/>
      <c r="D2977" s="103"/>
      <c r="F2977" s="142"/>
      <c r="HV2977" s="141"/>
      <c r="HW2977" s="141"/>
      <c r="HX2977" s="141"/>
      <c r="HY2977" s="141"/>
      <c r="HZ2977" s="141"/>
      <c r="IA2977" s="141"/>
      <c r="IB2977" s="141"/>
      <c r="IC2977" s="141"/>
    </row>
    <row r="2978" s="138" customFormat="1" ht="15.75" customHeight="1" spans="3:237">
      <c r="C2978" s="103"/>
      <c r="D2978" s="103"/>
      <c r="F2978" s="142"/>
      <c r="HV2978" s="141"/>
      <c r="HW2978" s="141"/>
      <c r="HX2978" s="141"/>
      <c r="HY2978" s="141"/>
      <c r="HZ2978" s="141"/>
      <c r="IA2978" s="141"/>
      <c r="IB2978" s="141"/>
      <c r="IC2978" s="141"/>
    </row>
    <row r="2979" s="138" customFormat="1" ht="15.75" customHeight="1" spans="3:237">
      <c r="C2979" s="103"/>
      <c r="D2979" s="103"/>
      <c r="F2979" s="142"/>
      <c r="HV2979" s="141"/>
      <c r="HW2979" s="141"/>
      <c r="HX2979" s="141"/>
      <c r="HY2979" s="141"/>
      <c r="HZ2979" s="141"/>
      <c r="IA2979" s="141"/>
      <c r="IB2979" s="141"/>
      <c r="IC2979" s="141"/>
    </row>
    <row r="2980" s="138" customFormat="1" ht="15.75" customHeight="1" spans="3:237">
      <c r="C2980" s="103"/>
      <c r="D2980" s="103"/>
      <c r="F2980" s="142"/>
      <c r="HV2980" s="141"/>
      <c r="HW2980" s="141"/>
      <c r="HX2980" s="141"/>
      <c r="HY2980" s="141"/>
      <c r="HZ2980" s="141"/>
      <c r="IA2980" s="141"/>
      <c r="IB2980" s="141"/>
      <c r="IC2980" s="141"/>
    </row>
    <row r="2981" s="138" customFormat="1" ht="15.75" customHeight="1" spans="3:237">
      <c r="C2981" s="103"/>
      <c r="D2981" s="103"/>
      <c r="F2981" s="142"/>
      <c r="HV2981" s="141"/>
      <c r="HW2981" s="141"/>
      <c r="HX2981" s="141"/>
      <c r="HY2981" s="141"/>
      <c r="HZ2981" s="141"/>
      <c r="IA2981" s="141"/>
      <c r="IB2981" s="141"/>
      <c r="IC2981" s="141"/>
    </row>
    <row r="2982" s="138" customFormat="1" ht="15.75" customHeight="1" spans="3:237">
      <c r="C2982" s="103"/>
      <c r="D2982" s="103"/>
      <c r="F2982" s="142"/>
      <c r="HV2982" s="141"/>
      <c r="HW2982" s="141"/>
      <c r="HX2982" s="141"/>
      <c r="HY2982" s="141"/>
      <c r="HZ2982" s="141"/>
      <c r="IA2982" s="141"/>
      <c r="IB2982" s="141"/>
      <c r="IC2982" s="141"/>
    </row>
    <row r="2983" s="138" customFormat="1" ht="15.75" customHeight="1" spans="3:237">
      <c r="C2983" s="103"/>
      <c r="D2983" s="103"/>
      <c r="F2983" s="142"/>
      <c r="HV2983" s="141"/>
      <c r="HW2983" s="141"/>
      <c r="HX2983" s="141"/>
      <c r="HY2983" s="141"/>
      <c r="HZ2983" s="141"/>
      <c r="IA2983" s="141"/>
      <c r="IB2983" s="141"/>
      <c r="IC2983" s="141"/>
    </row>
    <row r="2984" s="138" customFormat="1" ht="15.75" customHeight="1" spans="3:237">
      <c r="C2984" s="103"/>
      <c r="D2984" s="103"/>
      <c r="F2984" s="142"/>
      <c r="HV2984" s="141"/>
      <c r="HW2984" s="141"/>
      <c r="HX2984" s="141"/>
      <c r="HY2984" s="141"/>
      <c r="HZ2984" s="141"/>
      <c r="IA2984" s="141"/>
      <c r="IB2984" s="141"/>
      <c r="IC2984" s="141"/>
    </row>
    <row r="2985" s="138" customFormat="1" ht="15.75" customHeight="1" spans="3:237">
      <c r="C2985" s="103"/>
      <c r="D2985" s="103"/>
      <c r="F2985" s="142"/>
      <c r="HV2985" s="141"/>
      <c r="HW2985" s="141"/>
      <c r="HX2985" s="141"/>
      <c r="HY2985" s="141"/>
      <c r="HZ2985" s="141"/>
      <c r="IA2985" s="141"/>
      <c r="IB2985" s="141"/>
      <c r="IC2985" s="141"/>
    </row>
    <row r="2986" s="138" customFormat="1" ht="15.75" customHeight="1" spans="3:237">
      <c r="C2986" s="103"/>
      <c r="D2986" s="103"/>
      <c r="F2986" s="142"/>
      <c r="HV2986" s="141"/>
      <c r="HW2986" s="141"/>
      <c r="HX2986" s="141"/>
      <c r="HY2986" s="141"/>
      <c r="HZ2986" s="141"/>
      <c r="IA2986" s="141"/>
      <c r="IB2986" s="141"/>
      <c r="IC2986" s="141"/>
    </row>
    <row r="2987" s="138" customFormat="1" ht="15.75" customHeight="1" spans="3:237">
      <c r="C2987" s="103"/>
      <c r="D2987" s="103"/>
      <c r="F2987" s="142"/>
      <c r="HV2987" s="141"/>
      <c r="HW2987" s="141"/>
      <c r="HX2987" s="141"/>
      <c r="HY2987" s="141"/>
      <c r="HZ2987" s="141"/>
      <c r="IA2987" s="141"/>
      <c r="IB2987" s="141"/>
      <c r="IC2987" s="141"/>
    </row>
    <row r="2988" s="138" customFormat="1" ht="15.75" customHeight="1" spans="3:237">
      <c r="C2988" s="103"/>
      <c r="D2988" s="103"/>
      <c r="F2988" s="142"/>
      <c r="HV2988" s="141"/>
      <c r="HW2988" s="141"/>
      <c r="HX2988" s="141"/>
      <c r="HY2988" s="141"/>
      <c r="HZ2988" s="141"/>
      <c r="IA2988" s="141"/>
      <c r="IB2988" s="141"/>
      <c r="IC2988" s="141"/>
    </row>
    <row r="2989" s="138" customFormat="1" ht="15.75" customHeight="1" spans="3:237">
      <c r="C2989" s="103"/>
      <c r="D2989" s="103"/>
      <c r="F2989" s="142"/>
      <c r="HV2989" s="141"/>
      <c r="HW2989" s="141"/>
      <c r="HX2989" s="141"/>
      <c r="HY2989" s="141"/>
      <c r="HZ2989" s="141"/>
      <c r="IA2989" s="141"/>
      <c r="IB2989" s="141"/>
      <c r="IC2989" s="141"/>
    </row>
    <row r="2990" s="138" customFormat="1" ht="15.75" customHeight="1" spans="3:237">
      <c r="C2990" s="103"/>
      <c r="D2990" s="103"/>
      <c r="F2990" s="142"/>
      <c r="HV2990" s="141"/>
      <c r="HW2990" s="141"/>
      <c r="HX2990" s="141"/>
      <c r="HY2990" s="141"/>
      <c r="HZ2990" s="141"/>
      <c r="IA2990" s="141"/>
      <c r="IB2990" s="141"/>
      <c r="IC2990" s="141"/>
    </row>
    <row r="2991" s="138" customFormat="1" ht="15.75" customHeight="1" spans="3:237">
      <c r="C2991" s="103"/>
      <c r="D2991" s="103"/>
      <c r="F2991" s="142"/>
      <c r="HV2991" s="141"/>
      <c r="HW2991" s="141"/>
      <c r="HX2991" s="141"/>
      <c r="HY2991" s="141"/>
      <c r="HZ2991" s="141"/>
      <c r="IA2991" s="141"/>
      <c r="IB2991" s="141"/>
      <c r="IC2991" s="141"/>
    </row>
    <row r="2992" s="138" customFormat="1" ht="15.75" customHeight="1" spans="3:237">
      <c r="C2992" s="103"/>
      <c r="D2992" s="103"/>
      <c r="F2992" s="142"/>
      <c r="HV2992" s="141"/>
      <c r="HW2992" s="141"/>
      <c r="HX2992" s="141"/>
      <c r="HY2992" s="141"/>
      <c r="HZ2992" s="141"/>
      <c r="IA2992" s="141"/>
      <c r="IB2992" s="141"/>
      <c r="IC2992" s="141"/>
    </row>
    <row r="2993" s="138" customFormat="1" ht="15.75" customHeight="1" spans="3:237">
      <c r="C2993" s="103"/>
      <c r="D2993" s="103"/>
      <c r="F2993" s="142"/>
      <c r="HV2993" s="141"/>
      <c r="HW2993" s="141"/>
      <c r="HX2993" s="141"/>
      <c r="HY2993" s="141"/>
      <c r="HZ2993" s="141"/>
      <c r="IA2993" s="141"/>
      <c r="IB2993" s="141"/>
      <c r="IC2993" s="141"/>
    </row>
    <row r="2994" s="138" customFormat="1" ht="15.75" customHeight="1" spans="3:237">
      <c r="C2994" s="103"/>
      <c r="D2994" s="103"/>
      <c r="F2994" s="142"/>
      <c r="HV2994" s="141"/>
      <c r="HW2994" s="141"/>
      <c r="HX2994" s="141"/>
      <c r="HY2994" s="141"/>
      <c r="HZ2994" s="141"/>
      <c r="IA2994" s="141"/>
      <c r="IB2994" s="141"/>
      <c r="IC2994" s="141"/>
    </row>
    <row r="2995" s="138" customFormat="1" ht="15.75" customHeight="1" spans="3:237">
      <c r="C2995" s="103"/>
      <c r="D2995" s="103"/>
      <c r="F2995" s="142"/>
      <c r="HV2995" s="141"/>
      <c r="HW2995" s="141"/>
      <c r="HX2995" s="141"/>
      <c r="HY2995" s="141"/>
      <c r="HZ2995" s="141"/>
      <c r="IA2995" s="141"/>
      <c r="IB2995" s="141"/>
      <c r="IC2995" s="141"/>
    </row>
    <row r="2996" s="138" customFormat="1" ht="15.75" customHeight="1" spans="3:237">
      <c r="C2996" s="103"/>
      <c r="D2996" s="103"/>
      <c r="F2996" s="142"/>
      <c r="HV2996" s="141"/>
      <c r="HW2996" s="141"/>
      <c r="HX2996" s="141"/>
      <c r="HY2996" s="141"/>
      <c r="HZ2996" s="141"/>
      <c r="IA2996" s="141"/>
      <c r="IB2996" s="141"/>
      <c r="IC2996" s="141"/>
    </row>
    <row r="2997" s="138" customFormat="1" ht="15.75" customHeight="1" spans="3:237">
      <c r="C2997" s="103"/>
      <c r="D2997" s="103"/>
      <c r="F2997" s="142"/>
      <c r="HV2997" s="141"/>
      <c r="HW2997" s="141"/>
      <c r="HX2997" s="141"/>
      <c r="HY2997" s="141"/>
      <c r="HZ2997" s="141"/>
      <c r="IA2997" s="141"/>
      <c r="IB2997" s="141"/>
      <c r="IC2997" s="141"/>
    </row>
    <row r="2998" s="138" customFormat="1" ht="15.75" customHeight="1" spans="3:237">
      <c r="C2998" s="103"/>
      <c r="D2998" s="103"/>
      <c r="F2998" s="142"/>
      <c r="HV2998" s="141"/>
      <c r="HW2998" s="141"/>
      <c r="HX2998" s="141"/>
      <c r="HY2998" s="141"/>
      <c r="HZ2998" s="141"/>
      <c r="IA2998" s="141"/>
      <c r="IB2998" s="141"/>
      <c r="IC2998" s="141"/>
    </row>
    <row r="2999" s="138" customFormat="1" ht="15.75" customHeight="1" spans="3:237">
      <c r="C2999" s="103"/>
      <c r="D2999" s="103"/>
      <c r="F2999" s="142"/>
      <c r="HV2999" s="141"/>
      <c r="HW2999" s="141"/>
      <c r="HX2999" s="141"/>
      <c r="HY2999" s="141"/>
      <c r="HZ2999" s="141"/>
      <c r="IA2999" s="141"/>
      <c r="IB2999" s="141"/>
      <c r="IC2999" s="141"/>
    </row>
    <row r="3000" s="138" customFormat="1" ht="15.75" customHeight="1" spans="3:237">
      <c r="C3000" s="103"/>
      <c r="D3000" s="103"/>
      <c r="F3000" s="142"/>
      <c r="HV3000" s="141"/>
      <c r="HW3000" s="141"/>
      <c r="HX3000" s="141"/>
      <c r="HY3000" s="141"/>
      <c r="HZ3000" s="141"/>
      <c r="IA3000" s="141"/>
      <c r="IB3000" s="141"/>
      <c r="IC3000" s="141"/>
    </row>
    <row r="3001" s="138" customFormat="1" ht="15.75" customHeight="1" spans="3:237">
      <c r="C3001" s="103"/>
      <c r="D3001" s="103"/>
      <c r="F3001" s="142"/>
      <c r="HV3001" s="141"/>
      <c r="HW3001" s="141"/>
      <c r="HX3001" s="141"/>
      <c r="HY3001" s="141"/>
      <c r="HZ3001" s="141"/>
      <c r="IA3001" s="141"/>
      <c r="IB3001" s="141"/>
      <c r="IC3001" s="141"/>
    </row>
    <row r="3002" s="138" customFormat="1" ht="15.75" customHeight="1" spans="3:237">
      <c r="C3002" s="103"/>
      <c r="D3002" s="103"/>
      <c r="F3002" s="142"/>
      <c r="HV3002" s="141"/>
      <c r="HW3002" s="141"/>
      <c r="HX3002" s="141"/>
      <c r="HY3002" s="141"/>
      <c r="HZ3002" s="141"/>
      <c r="IA3002" s="141"/>
      <c r="IB3002" s="141"/>
      <c r="IC3002" s="141"/>
    </row>
    <row r="3003" s="138" customFormat="1" ht="15.75" customHeight="1" spans="3:237">
      <c r="C3003" s="103"/>
      <c r="D3003" s="103"/>
      <c r="F3003" s="142"/>
      <c r="HV3003" s="141"/>
      <c r="HW3003" s="141"/>
      <c r="HX3003" s="141"/>
      <c r="HY3003" s="141"/>
      <c r="HZ3003" s="141"/>
      <c r="IA3003" s="141"/>
      <c r="IB3003" s="141"/>
      <c r="IC3003" s="141"/>
    </row>
    <row r="3004" s="138" customFormat="1" ht="15.75" customHeight="1" spans="3:237">
      <c r="C3004" s="103"/>
      <c r="D3004" s="103"/>
      <c r="F3004" s="142"/>
      <c r="HV3004" s="141"/>
      <c r="HW3004" s="141"/>
      <c r="HX3004" s="141"/>
      <c r="HY3004" s="141"/>
      <c r="HZ3004" s="141"/>
      <c r="IA3004" s="141"/>
      <c r="IB3004" s="141"/>
      <c r="IC3004" s="141"/>
    </row>
    <row r="3005" s="138" customFormat="1" ht="15.75" customHeight="1" spans="3:237">
      <c r="C3005" s="103"/>
      <c r="D3005" s="103"/>
      <c r="F3005" s="142"/>
      <c r="HV3005" s="141"/>
      <c r="HW3005" s="141"/>
      <c r="HX3005" s="141"/>
      <c r="HY3005" s="141"/>
      <c r="HZ3005" s="141"/>
      <c r="IA3005" s="141"/>
      <c r="IB3005" s="141"/>
      <c r="IC3005" s="141"/>
    </row>
    <row r="3006" s="138" customFormat="1" ht="15.75" customHeight="1" spans="3:237">
      <c r="C3006" s="103"/>
      <c r="D3006" s="103"/>
      <c r="F3006" s="142"/>
      <c r="HV3006" s="141"/>
      <c r="HW3006" s="141"/>
      <c r="HX3006" s="141"/>
      <c r="HY3006" s="141"/>
      <c r="HZ3006" s="141"/>
      <c r="IA3006" s="141"/>
      <c r="IB3006" s="141"/>
      <c r="IC3006" s="141"/>
    </row>
    <row r="3007" s="138" customFormat="1" ht="15.75" customHeight="1" spans="3:237">
      <c r="C3007" s="103"/>
      <c r="D3007" s="103"/>
      <c r="F3007" s="142"/>
      <c r="HV3007" s="141"/>
      <c r="HW3007" s="141"/>
      <c r="HX3007" s="141"/>
      <c r="HY3007" s="141"/>
      <c r="HZ3007" s="141"/>
      <c r="IA3007" s="141"/>
      <c r="IB3007" s="141"/>
      <c r="IC3007" s="141"/>
    </row>
    <row r="3008" s="138" customFormat="1" ht="15.75" customHeight="1" spans="3:237">
      <c r="C3008" s="103"/>
      <c r="D3008" s="103"/>
      <c r="F3008" s="142"/>
      <c r="HV3008" s="141"/>
      <c r="HW3008" s="141"/>
      <c r="HX3008" s="141"/>
      <c r="HY3008" s="141"/>
      <c r="HZ3008" s="141"/>
      <c r="IA3008" s="141"/>
      <c r="IB3008" s="141"/>
      <c r="IC3008" s="141"/>
    </row>
    <row r="3009" s="138" customFormat="1" ht="15.75" customHeight="1" spans="3:237">
      <c r="C3009" s="103"/>
      <c r="D3009" s="103"/>
      <c r="F3009" s="142"/>
      <c r="HV3009" s="141"/>
      <c r="HW3009" s="141"/>
      <c r="HX3009" s="141"/>
      <c r="HY3009" s="141"/>
      <c r="HZ3009" s="141"/>
      <c r="IA3009" s="141"/>
      <c r="IB3009" s="141"/>
      <c r="IC3009" s="141"/>
    </row>
    <row r="3010" s="138" customFormat="1" ht="15.75" customHeight="1" spans="3:237">
      <c r="C3010" s="103"/>
      <c r="D3010" s="103"/>
      <c r="F3010" s="142"/>
      <c r="HV3010" s="141"/>
      <c r="HW3010" s="141"/>
      <c r="HX3010" s="141"/>
      <c r="HY3010" s="141"/>
      <c r="HZ3010" s="141"/>
      <c r="IA3010" s="141"/>
      <c r="IB3010" s="141"/>
      <c r="IC3010" s="141"/>
    </row>
    <row r="3011" s="138" customFormat="1" ht="15.75" customHeight="1" spans="3:237">
      <c r="C3011" s="103"/>
      <c r="D3011" s="103"/>
      <c r="F3011" s="142"/>
      <c r="HV3011" s="141"/>
      <c r="HW3011" s="141"/>
      <c r="HX3011" s="141"/>
      <c r="HY3011" s="141"/>
      <c r="HZ3011" s="141"/>
      <c r="IA3011" s="141"/>
      <c r="IB3011" s="141"/>
      <c r="IC3011" s="141"/>
    </row>
    <row r="3012" s="138" customFormat="1" ht="15.75" customHeight="1" spans="3:237">
      <c r="C3012" s="103"/>
      <c r="D3012" s="103"/>
      <c r="F3012" s="142"/>
      <c r="HV3012" s="141"/>
      <c r="HW3012" s="141"/>
      <c r="HX3012" s="141"/>
      <c r="HY3012" s="141"/>
      <c r="HZ3012" s="141"/>
      <c r="IA3012" s="141"/>
      <c r="IB3012" s="141"/>
      <c r="IC3012" s="141"/>
    </row>
    <row r="3013" s="138" customFormat="1" ht="15.75" customHeight="1" spans="3:237">
      <c r="C3013" s="103"/>
      <c r="D3013" s="103"/>
      <c r="F3013" s="142"/>
      <c r="HV3013" s="141"/>
      <c r="HW3013" s="141"/>
      <c r="HX3013" s="141"/>
      <c r="HY3013" s="141"/>
      <c r="HZ3013" s="141"/>
      <c r="IA3013" s="141"/>
      <c r="IB3013" s="141"/>
      <c r="IC3013" s="141"/>
    </row>
    <row r="3014" s="138" customFormat="1" ht="15.75" customHeight="1" spans="3:237">
      <c r="C3014" s="103"/>
      <c r="D3014" s="103"/>
      <c r="F3014" s="142"/>
      <c r="HV3014" s="141"/>
      <c r="HW3014" s="141"/>
      <c r="HX3014" s="141"/>
      <c r="HY3014" s="141"/>
      <c r="HZ3014" s="141"/>
      <c r="IA3014" s="141"/>
      <c r="IB3014" s="141"/>
      <c r="IC3014" s="141"/>
    </row>
    <row r="3015" s="138" customFormat="1" ht="15.75" customHeight="1" spans="3:237">
      <c r="C3015" s="103"/>
      <c r="D3015" s="103"/>
      <c r="F3015" s="142"/>
      <c r="HV3015" s="141"/>
      <c r="HW3015" s="141"/>
      <c r="HX3015" s="141"/>
      <c r="HY3015" s="141"/>
      <c r="HZ3015" s="141"/>
      <c r="IA3015" s="141"/>
      <c r="IB3015" s="141"/>
      <c r="IC3015" s="141"/>
    </row>
    <row r="3016" s="138" customFormat="1" ht="15.75" customHeight="1" spans="3:237">
      <c r="C3016" s="103"/>
      <c r="D3016" s="103"/>
      <c r="F3016" s="142"/>
      <c r="HV3016" s="141"/>
      <c r="HW3016" s="141"/>
      <c r="HX3016" s="141"/>
      <c r="HY3016" s="141"/>
      <c r="HZ3016" s="141"/>
      <c r="IA3016" s="141"/>
      <c r="IB3016" s="141"/>
      <c r="IC3016" s="141"/>
    </row>
    <row r="3017" s="138" customFormat="1" ht="15.75" customHeight="1" spans="3:237">
      <c r="C3017" s="103"/>
      <c r="D3017" s="103"/>
      <c r="F3017" s="142"/>
      <c r="HV3017" s="141"/>
      <c r="HW3017" s="141"/>
      <c r="HX3017" s="141"/>
      <c r="HY3017" s="141"/>
      <c r="HZ3017" s="141"/>
      <c r="IA3017" s="141"/>
      <c r="IB3017" s="141"/>
      <c r="IC3017" s="141"/>
    </row>
    <row r="3018" s="138" customFormat="1" ht="15.75" customHeight="1" spans="3:237">
      <c r="C3018" s="103"/>
      <c r="D3018" s="103"/>
      <c r="F3018" s="142"/>
      <c r="HV3018" s="141"/>
      <c r="HW3018" s="141"/>
      <c r="HX3018" s="141"/>
      <c r="HY3018" s="141"/>
      <c r="HZ3018" s="141"/>
      <c r="IA3018" s="141"/>
      <c r="IB3018" s="141"/>
      <c r="IC3018" s="141"/>
    </row>
    <row r="3019" s="138" customFormat="1" ht="15.75" customHeight="1" spans="3:237">
      <c r="C3019" s="103"/>
      <c r="D3019" s="103"/>
      <c r="F3019" s="142"/>
      <c r="HV3019" s="141"/>
      <c r="HW3019" s="141"/>
      <c r="HX3019" s="141"/>
      <c r="HY3019" s="141"/>
      <c r="HZ3019" s="141"/>
      <c r="IA3019" s="141"/>
      <c r="IB3019" s="141"/>
      <c r="IC3019" s="141"/>
    </row>
    <row r="3020" s="138" customFormat="1" ht="15.75" customHeight="1" spans="3:237">
      <c r="C3020" s="103"/>
      <c r="D3020" s="103"/>
      <c r="F3020" s="142"/>
      <c r="HV3020" s="141"/>
      <c r="HW3020" s="141"/>
      <c r="HX3020" s="141"/>
      <c r="HY3020" s="141"/>
      <c r="HZ3020" s="141"/>
      <c r="IA3020" s="141"/>
      <c r="IB3020" s="141"/>
      <c r="IC3020" s="141"/>
    </row>
    <row r="3021" s="138" customFormat="1" ht="15.75" customHeight="1" spans="3:237">
      <c r="C3021" s="103"/>
      <c r="D3021" s="103"/>
      <c r="F3021" s="142"/>
      <c r="HV3021" s="141"/>
      <c r="HW3021" s="141"/>
      <c r="HX3021" s="141"/>
      <c r="HY3021" s="141"/>
      <c r="HZ3021" s="141"/>
      <c r="IA3021" s="141"/>
      <c r="IB3021" s="141"/>
      <c r="IC3021" s="141"/>
    </row>
    <row r="3022" s="138" customFormat="1" ht="15.75" customHeight="1" spans="3:237">
      <c r="C3022" s="103"/>
      <c r="D3022" s="103"/>
      <c r="F3022" s="142"/>
      <c r="HV3022" s="141"/>
      <c r="HW3022" s="141"/>
      <c r="HX3022" s="141"/>
      <c r="HY3022" s="141"/>
      <c r="HZ3022" s="141"/>
      <c r="IA3022" s="141"/>
      <c r="IB3022" s="141"/>
      <c r="IC3022" s="141"/>
    </row>
    <row r="3023" s="138" customFormat="1" ht="15.75" customHeight="1" spans="3:237">
      <c r="C3023" s="103"/>
      <c r="D3023" s="103"/>
      <c r="F3023" s="142"/>
      <c r="HV3023" s="141"/>
      <c r="HW3023" s="141"/>
      <c r="HX3023" s="141"/>
      <c r="HY3023" s="141"/>
      <c r="HZ3023" s="141"/>
      <c r="IA3023" s="141"/>
      <c r="IB3023" s="141"/>
      <c r="IC3023" s="141"/>
    </row>
    <row r="3024" s="138" customFormat="1" ht="15.75" customHeight="1" spans="3:237">
      <c r="C3024" s="103"/>
      <c r="D3024" s="103"/>
      <c r="F3024" s="142"/>
      <c r="HV3024" s="141"/>
      <c r="HW3024" s="141"/>
      <c r="HX3024" s="141"/>
      <c r="HY3024" s="141"/>
      <c r="HZ3024" s="141"/>
      <c r="IA3024" s="141"/>
      <c r="IB3024" s="141"/>
      <c r="IC3024" s="141"/>
    </row>
    <row r="3025" s="138" customFormat="1" ht="15.75" customHeight="1" spans="3:237">
      <c r="C3025" s="103"/>
      <c r="D3025" s="103"/>
      <c r="F3025" s="142"/>
      <c r="HV3025" s="141"/>
      <c r="HW3025" s="141"/>
      <c r="HX3025" s="141"/>
      <c r="HY3025" s="141"/>
      <c r="HZ3025" s="141"/>
      <c r="IA3025" s="141"/>
      <c r="IB3025" s="141"/>
      <c r="IC3025" s="141"/>
    </row>
    <row r="3026" s="138" customFormat="1" ht="15.75" customHeight="1" spans="3:237">
      <c r="C3026" s="103"/>
      <c r="D3026" s="103"/>
      <c r="F3026" s="142"/>
      <c r="HV3026" s="141"/>
      <c r="HW3026" s="141"/>
      <c r="HX3026" s="141"/>
      <c r="HY3026" s="141"/>
      <c r="HZ3026" s="141"/>
      <c r="IA3026" s="141"/>
      <c r="IB3026" s="141"/>
      <c r="IC3026" s="141"/>
    </row>
    <row r="3027" s="138" customFormat="1" ht="15.75" customHeight="1" spans="3:237">
      <c r="C3027" s="103"/>
      <c r="D3027" s="103"/>
      <c r="F3027" s="142"/>
      <c r="HV3027" s="141"/>
      <c r="HW3027" s="141"/>
      <c r="HX3027" s="141"/>
      <c r="HY3027" s="141"/>
      <c r="HZ3027" s="141"/>
      <c r="IA3027" s="141"/>
      <c r="IB3027" s="141"/>
      <c r="IC3027" s="141"/>
    </row>
    <row r="3028" s="138" customFormat="1" ht="15.75" customHeight="1" spans="3:237">
      <c r="C3028" s="103"/>
      <c r="D3028" s="103"/>
      <c r="F3028" s="142"/>
      <c r="HV3028" s="141"/>
      <c r="HW3028" s="141"/>
      <c r="HX3028" s="141"/>
      <c r="HY3028" s="141"/>
      <c r="HZ3028" s="141"/>
      <c r="IA3028" s="141"/>
      <c r="IB3028" s="141"/>
      <c r="IC3028" s="141"/>
    </row>
    <row r="3029" s="138" customFormat="1" ht="15.75" customHeight="1" spans="3:237">
      <c r="C3029" s="103"/>
      <c r="D3029" s="103"/>
      <c r="F3029" s="142"/>
      <c r="HV3029" s="141"/>
      <c r="HW3029" s="141"/>
      <c r="HX3029" s="141"/>
      <c r="HY3029" s="141"/>
      <c r="HZ3029" s="141"/>
      <c r="IA3029" s="141"/>
      <c r="IB3029" s="141"/>
      <c r="IC3029" s="141"/>
    </row>
    <row r="3030" s="138" customFormat="1" ht="15.75" customHeight="1" spans="3:237">
      <c r="C3030" s="103"/>
      <c r="D3030" s="103"/>
      <c r="F3030" s="142"/>
      <c r="HV3030" s="141"/>
      <c r="HW3030" s="141"/>
      <c r="HX3030" s="141"/>
      <c r="HY3030" s="141"/>
      <c r="HZ3030" s="141"/>
      <c r="IA3030" s="141"/>
      <c r="IB3030" s="141"/>
      <c r="IC3030" s="141"/>
    </row>
    <row r="3031" s="138" customFormat="1" ht="15.75" customHeight="1" spans="3:237">
      <c r="C3031" s="103"/>
      <c r="D3031" s="103"/>
      <c r="F3031" s="142"/>
      <c r="HV3031" s="141"/>
      <c r="HW3031" s="141"/>
      <c r="HX3031" s="141"/>
      <c r="HY3031" s="141"/>
      <c r="HZ3031" s="141"/>
      <c r="IA3031" s="141"/>
      <c r="IB3031" s="141"/>
      <c r="IC3031" s="141"/>
    </row>
    <row r="3032" s="138" customFormat="1" ht="15.75" customHeight="1" spans="3:237">
      <c r="C3032" s="103"/>
      <c r="D3032" s="103"/>
      <c r="F3032" s="142"/>
      <c r="HV3032" s="141"/>
      <c r="HW3032" s="141"/>
      <c r="HX3032" s="141"/>
      <c r="HY3032" s="141"/>
      <c r="HZ3032" s="141"/>
      <c r="IA3032" s="141"/>
      <c r="IB3032" s="141"/>
      <c r="IC3032" s="141"/>
    </row>
    <row r="3033" s="138" customFormat="1" ht="15.75" customHeight="1" spans="3:237">
      <c r="C3033" s="103"/>
      <c r="D3033" s="103"/>
      <c r="F3033" s="142"/>
      <c r="HV3033" s="141"/>
      <c r="HW3033" s="141"/>
      <c r="HX3033" s="141"/>
      <c r="HY3033" s="141"/>
      <c r="HZ3033" s="141"/>
      <c r="IA3033" s="141"/>
      <c r="IB3033" s="141"/>
      <c r="IC3033" s="141"/>
    </row>
    <row r="3034" s="138" customFormat="1" ht="15.75" customHeight="1" spans="3:237">
      <c r="C3034" s="103"/>
      <c r="D3034" s="103"/>
      <c r="F3034" s="142"/>
      <c r="HV3034" s="141"/>
      <c r="HW3034" s="141"/>
      <c r="HX3034" s="141"/>
      <c r="HY3034" s="141"/>
      <c r="HZ3034" s="141"/>
      <c r="IA3034" s="141"/>
      <c r="IB3034" s="141"/>
      <c r="IC3034" s="141"/>
    </row>
    <row r="3035" s="138" customFormat="1" ht="15.75" customHeight="1" spans="3:237">
      <c r="C3035" s="103"/>
      <c r="D3035" s="103"/>
      <c r="F3035" s="142"/>
      <c r="HV3035" s="141"/>
      <c r="HW3035" s="141"/>
      <c r="HX3035" s="141"/>
      <c r="HY3035" s="141"/>
      <c r="HZ3035" s="141"/>
      <c r="IA3035" s="141"/>
      <c r="IB3035" s="141"/>
      <c r="IC3035" s="141"/>
    </row>
    <row r="3036" s="138" customFormat="1" ht="15.75" customHeight="1" spans="3:237">
      <c r="C3036" s="103"/>
      <c r="D3036" s="103"/>
      <c r="F3036" s="142"/>
      <c r="HV3036" s="141"/>
      <c r="HW3036" s="141"/>
      <c r="HX3036" s="141"/>
      <c r="HY3036" s="141"/>
      <c r="HZ3036" s="141"/>
      <c r="IA3036" s="141"/>
      <c r="IB3036" s="141"/>
      <c r="IC3036" s="141"/>
    </row>
    <row r="3037" s="138" customFormat="1" ht="15.75" customHeight="1" spans="3:237">
      <c r="C3037" s="103"/>
      <c r="D3037" s="103"/>
      <c r="F3037" s="142"/>
      <c r="HV3037" s="141"/>
      <c r="HW3037" s="141"/>
      <c r="HX3037" s="141"/>
      <c r="HY3037" s="141"/>
      <c r="HZ3037" s="141"/>
      <c r="IA3037" s="141"/>
      <c r="IB3037" s="141"/>
      <c r="IC3037" s="141"/>
    </row>
    <row r="3038" s="138" customFormat="1" ht="15.75" customHeight="1" spans="3:237">
      <c r="C3038" s="103"/>
      <c r="D3038" s="103"/>
      <c r="F3038" s="142"/>
      <c r="HV3038" s="141"/>
      <c r="HW3038" s="141"/>
      <c r="HX3038" s="141"/>
      <c r="HY3038" s="141"/>
      <c r="HZ3038" s="141"/>
      <c r="IA3038" s="141"/>
      <c r="IB3038" s="141"/>
      <c r="IC3038" s="141"/>
    </row>
    <row r="3039" s="138" customFormat="1" ht="15.75" customHeight="1" spans="3:237">
      <c r="C3039" s="103"/>
      <c r="D3039" s="103"/>
      <c r="F3039" s="142"/>
      <c r="HV3039" s="141"/>
      <c r="HW3039" s="141"/>
      <c r="HX3039" s="141"/>
      <c r="HY3039" s="141"/>
      <c r="HZ3039" s="141"/>
      <c r="IA3039" s="141"/>
      <c r="IB3039" s="141"/>
      <c r="IC3039" s="141"/>
    </row>
    <row r="3040" s="138" customFormat="1" ht="15.75" customHeight="1" spans="3:237">
      <c r="C3040" s="103"/>
      <c r="D3040" s="103"/>
      <c r="F3040" s="142"/>
      <c r="HV3040" s="141"/>
      <c r="HW3040" s="141"/>
      <c r="HX3040" s="141"/>
      <c r="HY3040" s="141"/>
      <c r="HZ3040" s="141"/>
      <c r="IA3040" s="141"/>
      <c r="IB3040" s="141"/>
      <c r="IC3040" s="141"/>
    </row>
    <row r="3041" s="138" customFormat="1" ht="15.75" customHeight="1" spans="3:237">
      <c r="C3041" s="103"/>
      <c r="D3041" s="103"/>
      <c r="F3041" s="142"/>
      <c r="HV3041" s="141"/>
      <c r="HW3041" s="141"/>
      <c r="HX3041" s="141"/>
      <c r="HY3041" s="141"/>
      <c r="HZ3041" s="141"/>
      <c r="IA3041" s="141"/>
      <c r="IB3041" s="141"/>
      <c r="IC3041" s="141"/>
    </row>
    <row r="3042" s="138" customFormat="1" ht="15.75" customHeight="1" spans="3:237">
      <c r="C3042" s="103"/>
      <c r="D3042" s="103"/>
      <c r="F3042" s="142"/>
      <c r="HV3042" s="141"/>
      <c r="HW3042" s="141"/>
      <c r="HX3042" s="141"/>
      <c r="HY3042" s="141"/>
      <c r="HZ3042" s="141"/>
      <c r="IA3042" s="141"/>
      <c r="IB3042" s="141"/>
      <c r="IC3042" s="141"/>
    </row>
    <row r="3043" s="138" customFormat="1" ht="15.75" customHeight="1" spans="3:237">
      <c r="C3043" s="103"/>
      <c r="D3043" s="103"/>
      <c r="F3043" s="142"/>
      <c r="HV3043" s="141"/>
      <c r="HW3043" s="141"/>
      <c r="HX3043" s="141"/>
      <c r="HY3043" s="141"/>
      <c r="HZ3043" s="141"/>
      <c r="IA3043" s="141"/>
      <c r="IB3043" s="141"/>
      <c r="IC3043" s="141"/>
    </row>
    <row r="3044" s="138" customFormat="1" ht="15.75" customHeight="1" spans="3:237">
      <c r="C3044" s="103"/>
      <c r="D3044" s="103"/>
      <c r="F3044" s="142"/>
      <c r="HV3044" s="141"/>
      <c r="HW3044" s="141"/>
      <c r="HX3044" s="141"/>
      <c r="HY3044" s="141"/>
      <c r="HZ3044" s="141"/>
      <c r="IA3044" s="141"/>
      <c r="IB3044" s="141"/>
      <c r="IC3044" s="141"/>
    </row>
    <row r="3045" s="138" customFormat="1" ht="15.75" customHeight="1" spans="3:237">
      <c r="C3045" s="103"/>
      <c r="D3045" s="103"/>
      <c r="F3045" s="142"/>
      <c r="HV3045" s="141"/>
      <c r="HW3045" s="141"/>
      <c r="HX3045" s="141"/>
      <c r="HY3045" s="141"/>
      <c r="HZ3045" s="141"/>
      <c r="IA3045" s="141"/>
      <c r="IB3045" s="141"/>
      <c r="IC3045" s="141"/>
    </row>
    <row r="3046" s="138" customFormat="1" ht="15.75" customHeight="1" spans="3:237">
      <c r="C3046" s="103"/>
      <c r="D3046" s="103"/>
      <c r="F3046" s="142"/>
      <c r="HV3046" s="141"/>
      <c r="HW3046" s="141"/>
      <c r="HX3046" s="141"/>
      <c r="HY3046" s="141"/>
      <c r="HZ3046" s="141"/>
      <c r="IA3046" s="141"/>
      <c r="IB3046" s="141"/>
      <c r="IC3046" s="141"/>
    </row>
    <row r="3047" s="138" customFormat="1" ht="15.75" customHeight="1" spans="3:237">
      <c r="C3047" s="103"/>
      <c r="D3047" s="103"/>
      <c r="F3047" s="142"/>
      <c r="HV3047" s="141"/>
      <c r="HW3047" s="141"/>
      <c r="HX3047" s="141"/>
      <c r="HY3047" s="141"/>
      <c r="HZ3047" s="141"/>
      <c r="IA3047" s="141"/>
      <c r="IB3047" s="141"/>
      <c r="IC3047" s="141"/>
    </row>
    <row r="3048" s="138" customFormat="1" ht="15.75" customHeight="1" spans="3:237">
      <c r="C3048" s="103"/>
      <c r="D3048" s="103"/>
      <c r="F3048" s="142"/>
      <c r="HV3048" s="141"/>
      <c r="HW3048" s="141"/>
      <c r="HX3048" s="141"/>
      <c r="HY3048" s="141"/>
      <c r="HZ3048" s="141"/>
      <c r="IA3048" s="141"/>
      <c r="IB3048" s="141"/>
      <c r="IC3048" s="141"/>
    </row>
    <row r="3049" s="138" customFormat="1" ht="15.75" customHeight="1" spans="3:237">
      <c r="C3049" s="103"/>
      <c r="D3049" s="103"/>
      <c r="F3049" s="142"/>
      <c r="HV3049" s="141"/>
      <c r="HW3049" s="141"/>
      <c r="HX3049" s="141"/>
      <c r="HY3049" s="141"/>
      <c r="HZ3049" s="141"/>
      <c r="IA3049" s="141"/>
      <c r="IB3049" s="141"/>
      <c r="IC3049" s="141"/>
    </row>
    <row r="3050" s="138" customFormat="1" ht="15.75" customHeight="1" spans="3:237">
      <c r="C3050" s="103"/>
      <c r="D3050" s="103"/>
      <c r="F3050" s="142"/>
      <c r="HV3050" s="141"/>
      <c r="HW3050" s="141"/>
      <c r="HX3050" s="141"/>
      <c r="HY3050" s="141"/>
      <c r="HZ3050" s="141"/>
      <c r="IA3050" s="141"/>
      <c r="IB3050" s="141"/>
      <c r="IC3050" s="141"/>
    </row>
    <row r="3051" s="138" customFormat="1" ht="15.75" customHeight="1" spans="3:237">
      <c r="C3051" s="103"/>
      <c r="D3051" s="103"/>
      <c r="F3051" s="142"/>
      <c r="HV3051" s="141"/>
      <c r="HW3051" s="141"/>
      <c r="HX3051" s="141"/>
      <c r="HY3051" s="141"/>
      <c r="HZ3051" s="141"/>
      <c r="IA3051" s="141"/>
      <c r="IB3051" s="141"/>
      <c r="IC3051" s="141"/>
    </row>
    <row r="3052" s="138" customFormat="1" ht="15.75" customHeight="1" spans="3:237">
      <c r="C3052" s="103"/>
      <c r="D3052" s="103"/>
      <c r="F3052" s="142"/>
      <c r="HV3052" s="141"/>
      <c r="HW3052" s="141"/>
      <c r="HX3052" s="141"/>
      <c r="HY3052" s="141"/>
      <c r="HZ3052" s="141"/>
      <c r="IA3052" s="141"/>
      <c r="IB3052" s="141"/>
      <c r="IC3052" s="141"/>
    </row>
    <row r="3053" s="138" customFormat="1" ht="15.75" customHeight="1" spans="3:237">
      <c r="C3053" s="103"/>
      <c r="D3053" s="103"/>
      <c r="F3053" s="142"/>
      <c r="HV3053" s="141"/>
      <c r="HW3053" s="141"/>
      <c r="HX3053" s="141"/>
      <c r="HY3053" s="141"/>
      <c r="HZ3053" s="141"/>
      <c r="IA3053" s="141"/>
      <c r="IB3053" s="141"/>
      <c r="IC3053" s="141"/>
    </row>
    <row r="3054" s="138" customFormat="1" ht="15.75" customHeight="1" spans="3:237">
      <c r="C3054" s="103"/>
      <c r="D3054" s="103"/>
      <c r="F3054" s="142"/>
      <c r="HV3054" s="141"/>
      <c r="HW3054" s="141"/>
      <c r="HX3054" s="141"/>
      <c r="HY3054" s="141"/>
      <c r="HZ3054" s="141"/>
      <c r="IA3054" s="141"/>
      <c r="IB3054" s="141"/>
      <c r="IC3054" s="141"/>
    </row>
    <row r="3055" s="138" customFormat="1" ht="15.75" customHeight="1" spans="3:237">
      <c r="C3055" s="103"/>
      <c r="D3055" s="103"/>
      <c r="F3055" s="142"/>
      <c r="HV3055" s="141"/>
      <c r="HW3055" s="141"/>
      <c r="HX3055" s="141"/>
      <c r="HY3055" s="141"/>
      <c r="HZ3055" s="141"/>
      <c r="IA3055" s="141"/>
      <c r="IB3055" s="141"/>
      <c r="IC3055" s="141"/>
    </row>
    <row r="3056" s="138" customFormat="1" ht="15.75" customHeight="1" spans="3:237">
      <c r="C3056" s="103"/>
      <c r="D3056" s="103"/>
      <c r="F3056" s="142"/>
      <c r="HV3056" s="141"/>
      <c r="HW3056" s="141"/>
      <c r="HX3056" s="141"/>
      <c r="HY3056" s="141"/>
      <c r="HZ3056" s="141"/>
      <c r="IA3056" s="141"/>
      <c r="IB3056" s="141"/>
      <c r="IC3056" s="141"/>
    </row>
    <row r="3057" s="138" customFormat="1" ht="15.75" customHeight="1" spans="3:237">
      <c r="C3057" s="103"/>
      <c r="D3057" s="103"/>
      <c r="F3057" s="142"/>
      <c r="HV3057" s="141"/>
      <c r="HW3057" s="141"/>
      <c r="HX3057" s="141"/>
      <c r="HY3057" s="141"/>
      <c r="HZ3057" s="141"/>
      <c r="IA3057" s="141"/>
      <c r="IB3057" s="141"/>
      <c r="IC3057" s="141"/>
    </row>
    <row r="3058" s="138" customFormat="1" ht="15.75" customHeight="1" spans="3:237">
      <c r="C3058" s="103"/>
      <c r="D3058" s="103"/>
      <c r="F3058" s="142"/>
      <c r="HV3058" s="141"/>
      <c r="HW3058" s="141"/>
      <c r="HX3058" s="141"/>
      <c r="HY3058" s="141"/>
      <c r="HZ3058" s="141"/>
      <c r="IA3058" s="141"/>
      <c r="IB3058" s="141"/>
      <c r="IC3058" s="141"/>
    </row>
    <row r="3059" s="138" customFormat="1" ht="15.75" customHeight="1" spans="3:237">
      <c r="C3059" s="103"/>
      <c r="D3059" s="103"/>
      <c r="F3059" s="142"/>
      <c r="HV3059" s="141"/>
      <c r="HW3059" s="141"/>
      <c r="HX3059" s="141"/>
      <c r="HY3059" s="141"/>
      <c r="HZ3059" s="141"/>
      <c r="IA3059" s="141"/>
      <c r="IB3059" s="141"/>
      <c r="IC3059" s="141"/>
    </row>
    <row r="3060" s="138" customFormat="1" ht="15.75" customHeight="1" spans="3:237">
      <c r="C3060" s="103"/>
      <c r="D3060" s="103"/>
      <c r="F3060" s="142"/>
      <c r="HV3060" s="141"/>
      <c r="HW3060" s="141"/>
      <c r="HX3060" s="141"/>
      <c r="HY3060" s="141"/>
      <c r="HZ3060" s="141"/>
      <c r="IA3060" s="141"/>
      <c r="IB3060" s="141"/>
      <c r="IC3060" s="141"/>
    </row>
    <row r="3061" s="138" customFormat="1" ht="15.75" customHeight="1" spans="3:237">
      <c r="C3061" s="103"/>
      <c r="D3061" s="103"/>
      <c r="F3061" s="142"/>
      <c r="HV3061" s="141"/>
      <c r="HW3061" s="141"/>
      <c r="HX3061" s="141"/>
      <c r="HY3061" s="141"/>
      <c r="HZ3061" s="141"/>
      <c r="IA3061" s="141"/>
      <c r="IB3061" s="141"/>
      <c r="IC3061" s="141"/>
    </row>
    <row r="3062" s="138" customFormat="1" ht="15.75" customHeight="1" spans="3:237">
      <c r="C3062" s="103"/>
      <c r="D3062" s="103"/>
      <c r="F3062" s="142"/>
      <c r="HV3062" s="141"/>
      <c r="HW3062" s="141"/>
      <c r="HX3062" s="141"/>
      <c r="HY3062" s="141"/>
      <c r="HZ3062" s="141"/>
      <c r="IA3062" s="141"/>
      <c r="IB3062" s="141"/>
      <c r="IC3062" s="141"/>
    </row>
    <row r="3063" s="138" customFormat="1" ht="15.75" customHeight="1" spans="3:237">
      <c r="C3063" s="103"/>
      <c r="D3063" s="103"/>
      <c r="F3063" s="142"/>
      <c r="HV3063" s="141"/>
      <c r="HW3063" s="141"/>
      <c r="HX3063" s="141"/>
      <c r="HY3063" s="141"/>
      <c r="HZ3063" s="141"/>
      <c r="IA3063" s="141"/>
      <c r="IB3063" s="141"/>
      <c r="IC3063" s="141"/>
    </row>
    <row r="3064" s="138" customFormat="1" ht="15.75" customHeight="1" spans="3:237">
      <c r="C3064" s="103"/>
      <c r="D3064" s="103"/>
      <c r="F3064" s="142"/>
      <c r="HV3064" s="141"/>
      <c r="HW3064" s="141"/>
      <c r="HX3064" s="141"/>
      <c r="HY3064" s="141"/>
      <c r="HZ3064" s="141"/>
      <c r="IA3064" s="141"/>
      <c r="IB3064" s="141"/>
      <c r="IC3064" s="141"/>
    </row>
    <row r="3065" s="138" customFormat="1" ht="15.75" customHeight="1" spans="3:237">
      <c r="C3065" s="103"/>
      <c r="D3065" s="103"/>
      <c r="F3065" s="142"/>
      <c r="HV3065" s="141"/>
      <c r="HW3065" s="141"/>
      <c r="HX3065" s="141"/>
      <c r="HY3065" s="141"/>
      <c r="HZ3065" s="141"/>
      <c r="IA3065" s="141"/>
      <c r="IB3065" s="141"/>
      <c r="IC3065" s="141"/>
    </row>
    <row r="3066" s="138" customFormat="1" ht="15.75" customHeight="1" spans="3:237">
      <c r="C3066" s="103"/>
      <c r="D3066" s="103"/>
      <c r="F3066" s="142"/>
      <c r="HV3066" s="141"/>
      <c r="HW3066" s="141"/>
      <c r="HX3066" s="141"/>
      <c r="HY3066" s="141"/>
      <c r="HZ3066" s="141"/>
      <c r="IA3066" s="141"/>
      <c r="IB3066" s="141"/>
      <c r="IC3066" s="141"/>
    </row>
    <row r="3067" s="138" customFormat="1" ht="15.75" customHeight="1" spans="3:237">
      <c r="C3067" s="103"/>
      <c r="D3067" s="103"/>
      <c r="F3067" s="142"/>
      <c r="HV3067" s="141"/>
      <c r="HW3067" s="141"/>
      <c r="HX3067" s="141"/>
      <c r="HY3067" s="141"/>
      <c r="HZ3067" s="141"/>
      <c r="IA3067" s="141"/>
      <c r="IB3067" s="141"/>
      <c r="IC3067" s="141"/>
    </row>
    <row r="3068" s="138" customFormat="1" ht="15.75" customHeight="1" spans="3:237">
      <c r="C3068" s="103"/>
      <c r="D3068" s="103"/>
      <c r="F3068" s="142"/>
      <c r="HV3068" s="141"/>
      <c r="HW3068" s="141"/>
      <c r="HX3068" s="141"/>
      <c r="HY3068" s="141"/>
      <c r="HZ3068" s="141"/>
      <c r="IA3068" s="141"/>
      <c r="IB3068" s="141"/>
      <c r="IC3068" s="141"/>
    </row>
    <row r="3069" s="138" customFormat="1" ht="15.75" customHeight="1" spans="3:237">
      <c r="C3069" s="103"/>
      <c r="D3069" s="103"/>
      <c r="F3069" s="142"/>
      <c r="HV3069" s="141"/>
      <c r="HW3069" s="141"/>
      <c r="HX3069" s="141"/>
      <c r="HY3069" s="141"/>
      <c r="HZ3069" s="141"/>
      <c r="IA3069" s="141"/>
      <c r="IB3069" s="141"/>
      <c r="IC3069" s="141"/>
    </row>
    <row r="3070" s="138" customFormat="1" ht="15.75" customHeight="1" spans="3:237">
      <c r="C3070" s="103"/>
      <c r="D3070" s="103"/>
      <c r="F3070" s="142"/>
      <c r="HV3070" s="141"/>
      <c r="HW3070" s="141"/>
      <c r="HX3070" s="141"/>
      <c r="HY3070" s="141"/>
      <c r="HZ3070" s="141"/>
      <c r="IA3070" s="141"/>
      <c r="IB3070" s="141"/>
      <c r="IC3070" s="141"/>
    </row>
    <row r="3071" s="138" customFormat="1" ht="15.75" customHeight="1" spans="3:237">
      <c r="C3071" s="103"/>
      <c r="D3071" s="103"/>
      <c r="F3071" s="142"/>
      <c r="HV3071" s="141"/>
      <c r="HW3071" s="141"/>
      <c r="HX3071" s="141"/>
      <c r="HY3071" s="141"/>
      <c r="HZ3071" s="141"/>
      <c r="IA3071" s="141"/>
      <c r="IB3071" s="141"/>
      <c r="IC3071" s="141"/>
    </row>
    <row r="3072" s="138" customFormat="1" ht="15.75" customHeight="1" spans="3:237">
      <c r="C3072" s="103"/>
      <c r="D3072" s="103"/>
      <c r="F3072" s="142"/>
      <c r="HV3072" s="141"/>
      <c r="HW3072" s="141"/>
      <c r="HX3072" s="141"/>
      <c r="HY3072" s="141"/>
      <c r="HZ3072" s="141"/>
      <c r="IA3072" s="141"/>
      <c r="IB3072" s="141"/>
      <c r="IC3072" s="141"/>
    </row>
    <row r="3073" s="138" customFormat="1" ht="15.75" customHeight="1" spans="3:237">
      <c r="C3073" s="103"/>
      <c r="D3073" s="103"/>
      <c r="F3073" s="142"/>
      <c r="HV3073" s="141"/>
      <c r="HW3073" s="141"/>
      <c r="HX3073" s="141"/>
      <c r="HY3073" s="141"/>
      <c r="HZ3073" s="141"/>
      <c r="IA3073" s="141"/>
      <c r="IB3073" s="141"/>
      <c r="IC3073" s="141"/>
    </row>
    <row r="3074" s="138" customFormat="1" ht="15.75" customHeight="1" spans="3:237">
      <c r="C3074" s="103"/>
      <c r="D3074" s="103"/>
      <c r="F3074" s="142"/>
      <c r="HV3074" s="141"/>
      <c r="HW3074" s="141"/>
      <c r="HX3074" s="141"/>
      <c r="HY3074" s="141"/>
      <c r="HZ3074" s="141"/>
      <c r="IA3074" s="141"/>
      <c r="IB3074" s="141"/>
      <c r="IC3074" s="141"/>
    </row>
    <row r="3075" s="138" customFormat="1" ht="15.75" customHeight="1" spans="3:237">
      <c r="C3075" s="103"/>
      <c r="D3075" s="103"/>
      <c r="F3075" s="142"/>
      <c r="HV3075" s="141"/>
      <c r="HW3075" s="141"/>
      <c r="HX3075" s="141"/>
      <c r="HY3075" s="141"/>
      <c r="HZ3075" s="141"/>
      <c r="IA3075" s="141"/>
      <c r="IB3075" s="141"/>
      <c r="IC3075" s="141"/>
    </row>
    <row r="3076" s="138" customFormat="1" ht="15.75" customHeight="1" spans="3:237">
      <c r="C3076" s="103"/>
      <c r="D3076" s="103"/>
      <c r="F3076" s="142"/>
      <c r="HV3076" s="141"/>
      <c r="HW3076" s="141"/>
      <c r="HX3076" s="141"/>
      <c r="HY3076" s="141"/>
      <c r="HZ3076" s="141"/>
      <c r="IA3076" s="141"/>
      <c r="IB3076" s="141"/>
      <c r="IC3076" s="141"/>
    </row>
    <row r="3077" s="138" customFormat="1" ht="15.75" customHeight="1" spans="3:237">
      <c r="C3077" s="103"/>
      <c r="D3077" s="103"/>
      <c r="F3077" s="142"/>
      <c r="HV3077" s="141"/>
      <c r="HW3077" s="141"/>
      <c r="HX3077" s="141"/>
      <c r="HY3077" s="141"/>
      <c r="HZ3077" s="141"/>
      <c r="IA3077" s="141"/>
      <c r="IB3077" s="141"/>
      <c r="IC3077" s="141"/>
    </row>
    <row r="3078" s="138" customFormat="1" ht="15.75" customHeight="1" spans="3:237">
      <c r="C3078" s="103"/>
      <c r="D3078" s="103"/>
      <c r="F3078" s="142"/>
      <c r="HV3078" s="141"/>
      <c r="HW3078" s="141"/>
      <c r="HX3078" s="141"/>
      <c r="HY3078" s="141"/>
      <c r="HZ3078" s="141"/>
      <c r="IA3078" s="141"/>
      <c r="IB3078" s="141"/>
      <c r="IC3078" s="141"/>
    </row>
    <row r="3079" s="138" customFormat="1" ht="15.75" customHeight="1" spans="3:237">
      <c r="C3079" s="103"/>
      <c r="D3079" s="103"/>
      <c r="F3079" s="142"/>
      <c r="HV3079" s="141"/>
      <c r="HW3079" s="141"/>
      <c r="HX3079" s="141"/>
      <c r="HY3079" s="141"/>
      <c r="HZ3079" s="141"/>
      <c r="IA3079" s="141"/>
      <c r="IB3079" s="141"/>
      <c r="IC3079" s="141"/>
    </row>
    <row r="3080" s="138" customFormat="1" ht="15.75" customHeight="1" spans="3:237">
      <c r="C3080" s="103"/>
      <c r="D3080" s="103"/>
      <c r="F3080" s="142"/>
      <c r="HV3080" s="141"/>
      <c r="HW3080" s="141"/>
      <c r="HX3080" s="141"/>
      <c r="HY3080" s="141"/>
      <c r="HZ3080" s="141"/>
      <c r="IA3080" s="141"/>
      <c r="IB3080" s="141"/>
      <c r="IC3080" s="141"/>
    </row>
    <row r="3081" s="138" customFormat="1" ht="15.75" customHeight="1" spans="3:237">
      <c r="C3081" s="103"/>
      <c r="D3081" s="103"/>
      <c r="F3081" s="142"/>
      <c r="HV3081" s="141"/>
      <c r="HW3081" s="141"/>
      <c r="HX3081" s="141"/>
      <c r="HY3081" s="141"/>
      <c r="HZ3081" s="141"/>
      <c r="IA3081" s="141"/>
      <c r="IB3081" s="141"/>
      <c r="IC3081" s="141"/>
    </row>
    <row r="3082" s="138" customFormat="1" ht="15.75" customHeight="1" spans="3:237">
      <c r="C3082" s="103"/>
      <c r="D3082" s="103"/>
      <c r="F3082" s="142"/>
      <c r="HV3082" s="141"/>
      <c r="HW3082" s="141"/>
      <c r="HX3082" s="141"/>
      <c r="HY3082" s="141"/>
      <c r="HZ3082" s="141"/>
      <c r="IA3082" s="141"/>
      <c r="IB3082" s="141"/>
      <c r="IC3082" s="141"/>
    </row>
    <row r="3083" s="138" customFormat="1" ht="15.75" customHeight="1" spans="3:237">
      <c r="C3083" s="103"/>
      <c r="D3083" s="103"/>
      <c r="F3083" s="142"/>
      <c r="HV3083" s="141"/>
      <c r="HW3083" s="141"/>
      <c r="HX3083" s="141"/>
      <c r="HY3083" s="141"/>
      <c r="HZ3083" s="141"/>
      <c r="IA3083" s="141"/>
      <c r="IB3083" s="141"/>
      <c r="IC3083" s="141"/>
    </row>
    <row r="3084" s="138" customFormat="1" ht="15.75" customHeight="1" spans="3:237">
      <c r="C3084" s="103"/>
      <c r="D3084" s="103"/>
      <c r="F3084" s="142"/>
      <c r="HV3084" s="141"/>
      <c r="HW3084" s="141"/>
      <c r="HX3084" s="141"/>
      <c r="HY3084" s="141"/>
      <c r="HZ3084" s="141"/>
      <c r="IA3084" s="141"/>
      <c r="IB3084" s="141"/>
      <c r="IC3084" s="141"/>
    </row>
    <row r="3085" s="138" customFormat="1" ht="15.75" customHeight="1" spans="3:237">
      <c r="C3085" s="103"/>
      <c r="D3085" s="103"/>
      <c r="F3085" s="142"/>
      <c r="HV3085" s="141"/>
      <c r="HW3085" s="141"/>
      <c r="HX3085" s="141"/>
      <c r="HY3085" s="141"/>
      <c r="HZ3085" s="141"/>
      <c r="IA3085" s="141"/>
      <c r="IB3085" s="141"/>
      <c r="IC3085" s="141"/>
    </row>
    <row r="3086" s="138" customFormat="1" ht="15.75" customHeight="1" spans="3:237">
      <c r="C3086" s="103"/>
      <c r="D3086" s="103"/>
      <c r="F3086" s="142"/>
      <c r="HV3086" s="141"/>
      <c r="HW3086" s="141"/>
      <c r="HX3086" s="141"/>
      <c r="HY3086" s="141"/>
      <c r="HZ3086" s="141"/>
      <c r="IA3086" s="141"/>
      <c r="IB3086" s="141"/>
      <c r="IC3086" s="141"/>
    </row>
    <row r="3087" s="138" customFormat="1" ht="15.75" customHeight="1" spans="3:237">
      <c r="C3087" s="103"/>
      <c r="D3087" s="103"/>
      <c r="F3087" s="142"/>
      <c r="HV3087" s="141"/>
      <c r="HW3087" s="141"/>
      <c r="HX3087" s="141"/>
      <c r="HY3087" s="141"/>
      <c r="HZ3087" s="141"/>
      <c r="IA3087" s="141"/>
      <c r="IB3087" s="141"/>
      <c r="IC3087" s="141"/>
    </row>
    <row r="3088" s="138" customFormat="1" ht="15.75" customHeight="1" spans="3:237">
      <c r="C3088" s="103"/>
      <c r="D3088" s="103"/>
      <c r="F3088" s="142"/>
      <c r="HV3088" s="141"/>
      <c r="HW3088" s="141"/>
      <c r="HX3088" s="141"/>
      <c r="HY3088" s="141"/>
      <c r="HZ3088" s="141"/>
      <c r="IA3088" s="141"/>
      <c r="IB3088" s="141"/>
      <c r="IC3088" s="141"/>
    </row>
    <row r="3089" s="138" customFormat="1" ht="15.75" customHeight="1" spans="3:237">
      <c r="C3089" s="103"/>
      <c r="D3089" s="103"/>
      <c r="F3089" s="142"/>
      <c r="HV3089" s="141"/>
      <c r="HW3089" s="141"/>
      <c r="HX3089" s="141"/>
      <c r="HY3089" s="141"/>
      <c r="HZ3089" s="141"/>
      <c r="IA3089" s="141"/>
      <c r="IB3089" s="141"/>
      <c r="IC3089" s="141"/>
    </row>
    <row r="3090" s="138" customFormat="1" ht="15.75" customHeight="1" spans="3:237">
      <c r="C3090" s="103"/>
      <c r="D3090" s="103"/>
      <c r="F3090" s="142"/>
      <c r="HV3090" s="141"/>
      <c r="HW3090" s="141"/>
      <c r="HX3090" s="141"/>
      <c r="HY3090" s="141"/>
      <c r="HZ3090" s="141"/>
      <c r="IA3090" s="141"/>
      <c r="IB3090" s="141"/>
      <c r="IC3090" s="141"/>
    </row>
    <row r="3091" s="138" customFormat="1" ht="15.75" customHeight="1" spans="3:237">
      <c r="C3091" s="103"/>
      <c r="D3091" s="103"/>
      <c r="F3091" s="142"/>
      <c r="HV3091" s="141"/>
      <c r="HW3091" s="141"/>
      <c r="HX3091" s="141"/>
      <c r="HY3091" s="141"/>
      <c r="HZ3091" s="141"/>
      <c r="IA3091" s="141"/>
      <c r="IB3091" s="141"/>
      <c r="IC3091" s="141"/>
    </row>
    <row r="3092" s="138" customFormat="1" ht="15.75" customHeight="1" spans="3:237">
      <c r="C3092" s="103"/>
      <c r="D3092" s="103"/>
      <c r="F3092" s="142"/>
      <c r="HV3092" s="141"/>
      <c r="HW3092" s="141"/>
      <c r="HX3092" s="141"/>
      <c r="HY3092" s="141"/>
      <c r="HZ3092" s="141"/>
      <c r="IA3092" s="141"/>
      <c r="IB3092" s="141"/>
      <c r="IC3092" s="141"/>
    </row>
    <row r="3093" s="138" customFormat="1" ht="15.75" customHeight="1" spans="3:237">
      <c r="C3093" s="103"/>
      <c r="D3093" s="103"/>
      <c r="F3093" s="142"/>
      <c r="HV3093" s="141"/>
      <c r="HW3093" s="141"/>
      <c r="HX3093" s="141"/>
      <c r="HY3093" s="141"/>
      <c r="HZ3093" s="141"/>
      <c r="IA3093" s="141"/>
      <c r="IB3093" s="141"/>
      <c r="IC3093" s="141"/>
    </row>
    <row r="3094" s="138" customFormat="1" ht="15.75" customHeight="1" spans="3:237">
      <c r="C3094" s="103"/>
      <c r="D3094" s="103"/>
      <c r="F3094" s="142"/>
      <c r="HV3094" s="141"/>
      <c r="HW3094" s="141"/>
      <c r="HX3094" s="141"/>
      <c r="HY3094" s="141"/>
      <c r="HZ3094" s="141"/>
      <c r="IA3094" s="141"/>
      <c r="IB3094" s="141"/>
      <c r="IC3094" s="141"/>
    </row>
    <row r="3095" s="138" customFormat="1" ht="15.75" customHeight="1" spans="3:237">
      <c r="C3095" s="103"/>
      <c r="D3095" s="103"/>
      <c r="F3095" s="142"/>
      <c r="HV3095" s="141"/>
      <c r="HW3095" s="141"/>
      <c r="HX3095" s="141"/>
      <c r="HY3095" s="141"/>
      <c r="HZ3095" s="141"/>
      <c r="IA3095" s="141"/>
      <c r="IB3095" s="141"/>
      <c r="IC3095" s="141"/>
    </row>
    <row r="3096" s="138" customFormat="1" ht="15.75" customHeight="1" spans="3:237">
      <c r="C3096" s="103"/>
      <c r="D3096" s="103"/>
      <c r="F3096" s="142"/>
      <c r="HV3096" s="141"/>
      <c r="HW3096" s="141"/>
      <c r="HX3096" s="141"/>
      <c r="HY3096" s="141"/>
      <c r="HZ3096" s="141"/>
      <c r="IA3096" s="141"/>
      <c r="IB3096" s="141"/>
      <c r="IC3096" s="141"/>
    </row>
    <row r="3097" s="138" customFormat="1" ht="15.75" customHeight="1" spans="3:237">
      <c r="C3097" s="103"/>
      <c r="D3097" s="103"/>
      <c r="F3097" s="142"/>
      <c r="HV3097" s="141"/>
      <c r="HW3097" s="141"/>
      <c r="HX3097" s="141"/>
      <c r="HY3097" s="141"/>
      <c r="HZ3097" s="141"/>
      <c r="IA3097" s="141"/>
      <c r="IB3097" s="141"/>
      <c r="IC3097" s="141"/>
    </row>
    <row r="3098" s="138" customFormat="1" ht="15.75" customHeight="1" spans="3:237">
      <c r="C3098" s="103"/>
      <c r="D3098" s="103"/>
      <c r="F3098" s="142"/>
      <c r="HV3098" s="141"/>
      <c r="HW3098" s="141"/>
      <c r="HX3098" s="141"/>
      <c r="HY3098" s="141"/>
      <c r="HZ3098" s="141"/>
      <c r="IA3098" s="141"/>
      <c r="IB3098" s="141"/>
      <c r="IC3098" s="141"/>
    </row>
    <row r="3099" s="138" customFormat="1" ht="15.75" customHeight="1" spans="3:237">
      <c r="C3099" s="103"/>
      <c r="D3099" s="103"/>
      <c r="F3099" s="142"/>
      <c r="HV3099" s="141"/>
      <c r="HW3099" s="141"/>
      <c r="HX3099" s="141"/>
      <c r="HY3099" s="141"/>
      <c r="HZ3099" s="141"/>
      <c r="IA3099" s="141"/>
      <c r="IB3099" s="141"/>
      <c r="IC3099" s="141"/>
    </row>
    <row r="3100" s="138" customFormat="1" ht="15.75" customHeight="1" spans="3:237">
      <c r="C3100" s="103"/>
      <c r="D3100" s="103"/>
      <c r="F3100" s="142"/>
      <c r="HV3100" s="141"/>
      <c r="HW3100" s="141"/>
      <c r="HX3100" s="141"/>
      <c r="HY3100" s="141"/>
      <c r="HZ3100" s="141"/>
      <c r="IA3100" s="141"/>
      <c r="IB3100" s="141"/>
      <c r="IC3100" s="141"/>
    </row>
    <row r="3101" s="138" customFormat="1" ht="15.75" customHeight="1" spans="3:237">
      <c r="C3101" s="103"/>
      <c r="D3101" s="103"/>
      <c r="F3101" s="142"/>
      <c r="HV3101" s="141"/>
      <c r="HW3101" s="141"/>
      <c r="HX3101" s="141"/>
      <c r="HY3101" s="141"/>
      <c r="HZ3101" s="141"/>
      <c r="IA3101" s="141"/>
      <c r="IB3101" s="141"/>
      <c r="IC3101" s="141"/>
    </row>
    <row r="3102" s="138" customFormat="1" ht="15.75" customHeight="1" spans="3:237">
      <c r="C3102" s="103"/>
      <c r="D3102" s="103"/>
      <c r="F3102" s="142"/>
      <c r="HV3102" s="141"/>
      <c r="HW3102" s="141"/>
      <c r="HX3102" s="141"/>
      <c r="HY3102" s="141"/>
      <c r="HZ3102" s="141"/>
      <c r="IA3102" s="141"/>
      <c r="IB3102" s="141"/>
      <c r="IC3102" s="141"/>
    </row>
    <row r="3103" s="138" customFormat="1" ht="15.75" customHeight="1" spans="3:237">
      <c r="C3103" s="103"/>
      <c r="D3103" s="103"/>
      <c r="F3103" s="142"/>
      <c r="HV3103" s="141"/>
      <c r="HW3103" s="141"/>
      <c r="HX3103" s="141"/>
      <c r="HY3103" s="141"/>
      <c r="HZ3103" s="141"/>
      <c r="IA3103" s="141"/>
      <c r="IB3103" s="141"/>
      <c r="IC3103" s="141"/>
    </row>
    <row r="3104" s="138" customFormat="1" ht="15.75" customHeight="1" spans="3:237">
      <c r="C3104" s="103"/>
      <c r="D3104" s="103"/>
      <c r="F3104" s="142"/>
      <c r="HV3104" s="141"/>
      <c r="HW3104" s="141"/>
      <c r="HX3104" s="141"/>
      <c r="HY3104" s="141"/>
      <c r="HZ3104" s="141"/>
      <c r="IA3104" s="141"/>
      <c r="IB3104" s="141"/>
      <c r="IC3104" s="141"/>
    </row>
    <row r="3105" s="138" customFormat="1" ht="15.75" customHeight="1" spans="3:237">
      <c r="C3105" s="103"/>
      <c r="D3105" s="103"/>
      <c r="F3105" s="142"/>
      <c r="HV3105" s="141"/>
      <c r="HW3105" s="141"/>
      <c r="HX3105" s="141"/>
      <c r="HY3105" s="141"/>
      <c r="HZ3105" s="141"/>
      <c r="IA3105" s="141"/>
      <c r="IB3105" s="141"/>
      <c r="IC3105" s="141"/>
    </row>
    <row r="3106" s="138" customFormat="1" ht="15.75" customHeight="1" spans="3:237">
      <c r="C3106" s="103"/>
      <c r="D3106" s="103"/>
      <c r="F3106" s="142"/>
      <c r="HV3106" s="141"/>
      <c r="HW3106" s="141"/>
      <c r="HX3106" s="141"/>
      <c r="HY3106" s="141"/>
      <c r="HZ3106" s="141"/>
      <c r="IA3106" s="141"/>
      <c r="IB3106" s="141"/>
      <c r="IC3106" s="141"/>
    </row>
    <row r="3107" s="138" customFormat="1" ht="15.75" customHeight="1" spans="3:237">
      <c r="C3107" s="103"/>
      <c r="D3107" s="103"/>
      <c r="F3107" s="142"/>
      <c r="HV3107" s="141"/>
      <c r="HW3107" s="141"/>
      <c r="HX3107" s="141"/>
      <c r="HY3107" s="141"/>
      <c r="HZ3107" s="141"/>
      <c r="IA3107" s="141"/>
      <c r="IB3107" s="141"/>
      <c r="IC3107" s="141"/>
    </row>
    <row r="3108" s="138" customFormat="1" ht="15.75" customHeight="1" spans="3:237">
      <c r="C3108" s="103"/>
      <c r="D3108" s="103"/>
      <c r="F3108" s="142"/>
      <c r="HV3108" s="141"/>
      <c r="HW3108" s="141"/>
      <c r="HX3108" s="141"/>
      <c r="HY3108" s="141"/>
      <c r="HZ3108" s="141"/>
      <c r="IA3108" s="141"/>
      <c r="IB3108" s="141"/>
      <c r="IC3108" s="141"/>
    </row>
    <row r="3109" s="138" customFormat="1" ht="15.75" customHeight="1" spans="3:237">
      <c r="C3109" s="103"/>
      <c r="D3109" s="103"/>
      <c r="F3109" s="142"/>
      <c r="HV3109" s="141"/>
      <c r="HW3109" s="141"/>
      <c r="HX3109" s="141"/>
      <c r="HY3109" s="141"/>
      <c r="HZ3109" s="141"/>
      <c r="IA3109" s="141"/>
      <c r="IB3109" s="141"/>
      <c r="IC3109" s="141"/>
    </row>
    <row r="3110" s="138" customFormat="1" ht="15.75" customHeight="1" spans="3:237">
      <c r="C3110" s="103"/>
      <c r="D3110" s="103"/>
      <c r="F3110" s="142"/>
      <c r="HV3110" s="141"/>
      <c r="HW3110" s="141"/>
      <c r="HX3110" s="141"/>
      <c r="HY3110" s="141"/>
      <c r="HZ3110" s="141"/>
      <c r="IA3110" s="141"/>
      <c r="IB3110" s="141"/>
      <c r="IC3110" s="141"/>
    </row>
    <row r="3111" s="138" customFormat="1" ht="15.75" customHeight="1" spans="3:237">
      <c r="C3111" s="103"/>
      <c r="D3111" s="103"/>
      <c r="F3111" s="142"/>
      <c r="HV3111" s="141"/>
      <c r="HW3111" s="141"/>
      <c r="HX3111" s="141"/>
      <c r="HY3111" s="141"/>
      <c r="HZ3111" s="141"/>
      <c r="IA3111" s="141"/>
      <c r="IB3111" s="141"/>
      <c r="IC3111" s="141"/>
    </row>
    <row r="3112" s="138" customFormat="1" ht="15.75" customHeight="1" spans="3:237">
      <c r="C3112" s="103"/>
      <c r="D3112" s="103"/>
      <c r="F3112" s="142"/>
      <c r="HV3112" s="141"/>
      <c r="HW3112" s="141"/>
      <c r="HX3112" s="141"/>
      <c r="HY3112" s="141"/>
      <c r="HZ3112" s="141"/>
      <c r="IA3112" s="141"/>
      <c r="IB3112" s="141"/>
      <c r="IC3112" s="141"/>
    </row>
    <row r="3113" s="138" customFormat="1" ht="15.75" customHeight="1" spans="3:237">
      <c r="C3113" s="103"/>
      <c r="D3113" s="103"/>
      <c r="F3113" s="142"/>
      <c r="HV3113" s="141"/>
      <c r="HW3113" s="141"/>
      <c r="HX3113" s="141"/>
      <c r="HY3113" s="141"/>
      <c r="HZ3113" s="141"/>
      <c r="IA3113" s="141"/>
      <c r="IB3113" s="141"/>
      <c r="IC3113" s="141"/>
    </row>
    <row r="3114" s="138" customFormat="1" ht="15.75" customHeight="1" spans="3:237">
      <c r="C3114" s="103"/>
      <c r="D3114" s="103"/>
      <c r="F3114" s="142"/>
      <c r="HV3114" s="141"/>
      <c r="HW3114" s="141"/>
      <c r="HX3114" s="141"/>
      <c r="HY3114" s="141"/>
      <c r="HZ3114" s="141"/>
      <c r="IA3114" s="141"/>
      <c r="IB3114" s="141"/>
      <c r="IC3114" s="141"/>
    </row>
    <row r="3115" s="138" customFormat="1" ht="15.75" customHeight="1" spans="3:237">
      <c r="C3115" s="103"/>
      <c r="D3115" s="103"/>
      <c r="F3115" s="142"/>
      <c r="HV3115" s="141"/>
      <c r="HW3115" s="141"/>
      <c r="HX3115" s="141"/>
      <c r="HY3115" s="141"/>
      <c r="HZ3115" s="141"/>
      <c r="IA3115" s="141"/>
      <c r="IB3115" s="141"/>
      <c r="IC3115" s="141"/>
    </row>
    <row r="3116" s="138" customFormat="1" ht="15.75" customHeight="1" spans="3:237">
      <c r="C3116" s="103"/>
      <c r="D3116" s="103"/>
      <c r="F3116" s="142"/>
      <c r="HV3116" s="141"/>
      <c r="HW3116" s="141"/>
      <c r="HX3116" s="141"/>
      <c r="HY3116" s="141"/>
      <c r="HZ3116" s="141"/>
      <c r="IA3116" s="141"/>
      <c r="IB3116" s="141"/>
      <c r="IC3116" s="141"/>
    </row>
    <row r="3117" s="138" customFormat="1" ht="15.75" customHeight="1" spans="3:237">
      <c r="C3117" s="103"/>
      <c r="D3117" s="103"/>
      <c r="F3117" s="142"/>
      <c r="HV3117" s="141"/>
      <c r="HW3117" s="141"/>
      <c r="HX3117" s="141"/>
      <c r="HY3117" s="141"/>
      <c r="HZ3117" s="141"/>
      <c r="IA3117" s="141"/>
      <c r="IB3117" s="141"/>
      <c r="IC3117" s="141"/>
    </row>
    <row r="3118" s="138" customFormat="1" ht="15.75" customHeight="1" spans="3:237">
      <c r="C3118" s="103"/>
      <c r="D3118" s="103"/>
      <c r="F3118" s="142"/>
      <c r="HV3118" s="141"/>
      <c r="HW3118" s="141"/>
      <c r="HX3118" s="141"/>
      <c r="HY3118" s="141"/>
      <c r="HZ3118" s="141"/>
      <c r="IA3118" s="141"/>
      <c r="IB3118" s="141"/>
      <c r="IC3118" s="141"/>
    </row>
    <row r="3119" s="138" customFormat="1" ht="15.75" customHeight="1" spans="3:237">
      <c r="C3119" s="103"/>
      <c r="D3119" s="103"/>
      <c r="F3119" s="142"/>
      <c r="HV3119" s="141"/>
      <c r="HW3119" s="141"/>
      <c r="HX3119" s="141"/>
      <c r="HY3119" s="141"/>
      <c r="HZ3119" s="141"/>
      <c r="IA3119" s="141"/>
      <c r="IB3119" s="141"/>
      <c r="IC3119" s="141"/>
    </row>
    <row r="3120" s="138" customFormat="1" ht="15.75" customHeight="1" spans="3:237">
      <c r="C3120" s="103"/>
      <c r="D3120" s="103"/>
      <c r="F3120" s="142"/>
      <c r="HV3120" s="141"/>
      <c r="HW3120" s="141"/>
      <c r="HX3120" s="141"/>
      <c r="HY3120" s="141"/>
      <c r="HZ3120" s="141"/>
      <c r="IA3120" s="141"/>
      <c r="IB3120" s="141"/>
      <c r="IC3120" s="141"/>
    </row>
    <row r="3121" s="138" customFormat="1" ht="15.75" customHeight="1" spans="3:237">
      <c r="C3121" s="103"/>
      <c r="D3121" s="103"/>
      <c r="F3121" s="142"/>
      <c r="HV3121" s="141"/>
      <c r="HW3121" s="141"/>
      <c r="HX3121" s="141"/>
      <c r="HY3121" s="141"/>
      <c r="HZ3121" s="141"/>
      <c r="IA3121" s="141"/>
      <c r="IB3121" s="141"/>
      <c r="IC3121" s="141"/>
    </row>
    <row r="3122" s="138" customFormat="1" ht="15.75" customHeight="1" spans="3:237">
      <c r="C3122" s="103"/>
      <c r="D3122" s="103"/>
      <c r="F3122" s="142"/>
      <c r="HV3122" s="141"/>
      <c r="HW3122" s="141"/>
      <c r="HX3122" s="141"/>
      <c r="HY3122" s="141"/>
      <c r="HZ3122" s="141"/>
      <c r="IA3122" s="141"/>
      <c r="IB3122" s="141"/>
      <c r="IC3122" s="141"/>
    </row>
    <row r="3123" s="138" customFormat="1" ht="15.75" customHeight="1" spans="3:237">
      <c r="C3123" s="103"/>
      <c r="D3123" s="103"/>
      <c r="F3123" s="142"/>
      <c r="HV3123" s="141"/>
      <c r="HW3123" s="141"/>
      <c r="HX3123" s="141"/>
      <c r="HY3123" s="141"/>
      <c r="HZ3123" s="141"/>
      <c r="IA3123" s="141"/>
      <c r="IB3123" s="141"/>
      <c r="IC3123" s="141"/>
    </row>
    <row r="3124" s="138" customFormat="1" ht="15.75" customHeight="1" spans="3:237">
      <c r="C3124" s="103"/>
      <c r="D3124" s="103"/>
      <c r="F3124" s="142"/>
      <c r="HV3124" s="141"/>
      <c r="HW3124" s="141"/>
      <c r="HX3124" s="141"/>
      <c r="HY3124" s="141"/>
      <c r="HZ3124" s="141"/>
      <c r="IA3124" s="141"/>
      <c r="IB3124" s="141"/>
      <c r="IC3124" s="141"/>
    </row>
    <row r="3125" s="138" customFormat="1" ht="15.75" customHeight="1" spans="3:237">
      <c r="C3125" s="103"/>
      <c r="D3125" s="103"/>
      <c r="F3125" s="142"/>
      <c r="HV3125" s="141"/>
      <c r="HW3125" s="141"/>
      <c r="HX3125" s="141"/>
      <c r="HY3125" s="141"/>
      <c r="HZ3125" s="141"/>
      <c r="IA3125" s="141"/>
      <c r="IB3125" s="141"/>
      <c r="IC3125" s="141"/>
    </row>
    <row r="3126" s="138" customFormat="1" ht="15.75" customHeight="1" spans="3:237">
      <c r="C3126" s="103"/>
      <c r="D3126" s="103"/>
      <c r="F3126" s="142"/>
      <c r="HV3126" s="141"/>
      <c r="HW3126" s="141"/>
      <c r="HX3126" s="141"/>
      <c r="HY3126" s="141"/>
      <c r="HZ3126" s="141"/>
      <c r="IA3126" s="141"/>
      <c r="IB3126" s="141"/>
      <c r="IC3126" s="141"/>
    </row>
    <row r="3127" s="138" customFormat="1" ht="15.75" customHeight="1" spans="3:237">
      <c r="C3127" s="103"/>
      <c r="D3127" s="103"/>
      <c r="F3127" s="142"/>
      <c r="HV3127" s="141"/>
      <c r="HW3127" s="141"/>
      <c r="HX3127" s="141"/>
      <c r="HY3127" s="141"/>
      <c r="HZ3127" s="141"/>
      <c r="IA3127" s="141"/>
      <c r="IB3127" s="141"/>
      <c r="IC3127" s="141"/>
    </row>
    <row r="3128" s="138" customFormat="1" ht="15.75" customHeight="1" spans="3:237">
      <c r="C3128" s="103"/>
      <c r="D3128" s="103"/>
      <c r="F3128" s="142"/>
      <c r="HV3128" s="141"/>
      <c r="HW3128" s="141"/>
      <c r="HX3128" s="141"/>
      <c r="HY3128" s="141"/>
      <c r="HZ3128" s="141"/>
      <c r="IA3128" s="141"/>
      <c r="IB3128" s="141"/>
      <c r="IC3128" s="141"/>
    </row>
    <row r="3129" s="138" customFormat="1" ht="15.75" customHeight="1" spans="3:237">
      <c r="C3129" s="103"/>
      <c r="D3129" s="103"/>
      <c r="F3129" s="142"/>
      <c r="HV3129" s="141"/>
      <c r="HW3129" s="141"/>
      <c r="HX3129" s="141"/>
      <c r="HY3129" s="141"/>
      <c r="HZ3129" s="141"/>
      <c r="IA3129" s="141"/>
      <c r="IB3129" s="141"/>
      <c r="IC3129" s="141"/>
    </row>
    <row r="3130" s="138" customFormat="1" ht="15.75" customHeight="1" spans="3:237">
      <c r="C3130" s="103"/>
      <c r="D3130" s="103"/>
      <c r="F3130" s="142"/>
      <c r="HV3130" s="141"/>
      <c r="HW3130" s="141"/>
      <c r="HX3130" s="141"/>
      <c r="HY3130" s="141"/>
      <c r="HZ3130" s="141"/>
      <c r="IA3130" s="141"/>
      <c r="IB3130" s="141"/>
      <c r="IC3130" s="141"/>
    </row>
    <row r="3131" s="138" customFormat="1" ht="15.75" customHeight="1" spans="3:237">
      <c r="C3131" s="103"/>
      <c r="D3131" s="103"/>
      <c r="F3131" s="142"/>
      <c r="HV3131" s="141"/>
      <c r="HW3131" s="141"/>
      <c r="HX3131" s="141"/>
      <c r="HY3131" s="141"/>
      <c r="HZ3131" s="141"/>
      <c r="IA3131" s="141"/>
      <c r="IB3131" s="141"/>
      <c r="IC3131" s="141"/>
    </row>
    <row r="3132" s="138" customFormat="1" ht="15.75" customHeight="1" spans="3:237">
      <c r="C3132" s="103"/>
      <c r="D3132" s="103"/>
      <c r="F3132" s="142"/>
      <c r="HV3132" s="141"/>
      <c r="HW3132" s="141"/>
      <c r="HX3132" s="141"/>
      <c r="HY3132" s="141"/>
      <c r="HZ3132" s="141"/>
      <c r="IA3132" s="141"/>
      <c r="IB3132" s="141"/>
      <c r="IC3132" s="141"/>
    </row>
    <row r="3133" s="138" customFormat="1" ht="15.75" customHeight="1" spans="3:237">
      <c r="C3133" s="103"/>
      <c r="D3133" s="103"/>
      <c r="F3133" s="142"/>
      <c r="HV3133" s="141"/>
      <c r="HW3133" s="141"/>
      <c r="HX3133" s="141"/>
      <c r="HY3133" s="141"/>
      <c r="HZ3133" s="141"/>
      <c r="IA3133" s="141"/>
      <c r="IB3133" s="141"/>
      <c r="IC3133" s="141"/>
    </row>
    <row r="3134" s="138" customFormat="1" ht="15.75" customHeight="1" spans="3:237">
      <c r="C3134" s="103"/>
      <c r="D3134" s="103"/>
      <c r="F3134" s="142"/>
      <c r="HV3134" s="141"/>
      <c r="HW3134" s="141"/>
      <c r="HX3134" s="141"/>
      <c r="HY3134" s="141"/>
      <c r="HZ3134" s="141"/>
      <c r="IA3134" s="141"/>
      <c r="IB3134" s="141"/>
      <c r="IC3134" s="141"/>
    </row>
    <row r="3135" s="138" customFormat="1" ht="15.75" customHeight="1" spans="3:237">
      <c r="C3135" s="103"/>
      <c r="D3135" s="103"/>
      <c r="F3135" s="142"/>
      <c r="HV3135" s="141"/>
      <c r="HW3135" s="141"/>
      <c r="HX3135" s="141"/>
      <c r="HY3135" s="141"/>
      <c r="HZ3135" s="141"/>
      <c r="IA3135" s="141"/>
      <c r="IB3135" s="141"/>
      <c r="IC3135" s="141"/>
    </row>
    <row r="3136" s="138" customFormat="1" ht="15.75" customHeight="1" spans="3:237">
      <c r="C3136" s="103"/>
      <c r="D3136" s="103"/>
      <c r="F3136" s="142"/>
      <c r="HV3136" s="141"/>
      <c r="HW3136" s="141"/>
      <c r="HX3136" s="141"/>
      <c r="HY3136" s="141"/>
      <c r="HZ3136" s="141"/>
      <c r="IA3136" s="141"/>
      <c r="IB3136" s="141"/>
      <c r="IC3136" s="141"/>
    </row>
    <row r="3137" s="138" customFormat="1" ht="15.75" customHeight="1" spans="3:237">
      <c r="C3137" s="103"/>
      <c r="D3137" s="103"/>
      <c r="F3137" s="142"/>
      <c r="HV3137" s="141"/>
      <c r="HW3137" s="141"/>
      <c r="HX3137" s="141"/>
      <c r="HY3137" s="141"/>
      <c r="HZ3137" s="141"/>
      <c r="IA3137" s="141"/>
      <c r="IB3137" s="141"/>
      <c r="IC3137" s="141"/>
    </row>
    <row r="3138" s="138" customFormat="1" ht="15.75" customHeight="1" spans="3:237">
      <c r="C3138" s="103"/>
      <c r="D3138" s="103"/>
      <c r="F3138" s="142"/>
      <c r="HV3138" s="141"/>
      <c r="HW3138" s="141"/>
      <c r="HX3138" s="141"/>
      <c r="HY3138" s="141"/>
      <c r="HZ3138" s="141"/>
      <c r="IA3138" s="141"/>
      <c r="IB3138" s="141"/>
      <c r="IC3138" s="141"/>
    </row>
    <row r="3139" s="138" customFormat="1" ht="15.75" customHeight="1" spans="3:237">
      <c r="C3139" s="103"/>
      <c r="D3139" s="103"/>
      <c r="F3139" s="142"/>
      <c r="HV3139" s="141"/>
      <c r="HW3139" s="141"/>
      <c r="HX3139" s="141"/>
      <c r="HY3139" s="141"/>
      <c r="HZ3139" s="141"/>
      <c r="IA3139" s="141"/>
      <c r="IB3139" s="141"/>
      <c r="IC3139" s="141"/>
    </row>
    <row r="3140" s="138" customFormat="1" ht="15.75" customHeight="1" spans="3:237">
      <c r="C3140" s="103"/>
      <c r="D3140" s="103"/>
      <c r="F3140" s="142"/>
      <c r="HV3140" s="141"/>
      <c r="HW3140" s="141"/>
      <c r="HX3140" s="141"/>
      <c r="HY3140" s="141"/>
      <c r="HZ3140" s="141"/>
      <c r="IA3140" s="141"/>
      <c r="IB3140" s="141"/>
      <c r="IC3140" s="141"/>
    </row>
    <row r="3141" s="138" customFormat="1" ht="15.75" customHeight="1" spans="3:237">
      <c r="C3141" s="103"/>
      <c r="D3141" s="103"/>
      <c r="F3141" s="142"/>
      <c r="HV3141" s="141"/>
      <c r="HW3141" s="141"/>
      <c r="HX3141" s="141"/>
      <c r="HY3141" s="141"/>
      <c r="HZ3141" s="141"/>
      <c r="IA3141" s="141"/>
      <c r="IB3141" s="141"/>
      <c r="IC3141" s="141"/>
    </row>
    <row r="3142" s="138" customFormat="1" ht="15.75" customHeight="1" spans="3:237">
      <c r="C3142" s="103"/>
      <c r="D3142" s="103"/>
      <c r="F3142" s="142"/>
      <c r="HV3142" s="141"/>
      <c r="HW3142" s="141"/>
      <c r="HX3142" s="141"/>
      <c r="HY3142" s="141"/>
      <c r="HZ3142" s="141"/>
      <c r="IA3142" s="141"/>
      <c r="IB3142" s="141"/>
      <c r="IC3142" s="141"/>
    </row>
    <row r="3143" s="138" customFormat="1" ht="15.75" customHeight="1" spans="3:237">
      <c r="C3143" s="103"/>
      <c r="D3143" s="103"/>
      <c r="F3143" s="142"/>
      <c r="HV3143" s="141"/>
      <c r="HW3143" s="141"/>
      <c r="HX3143" s="141"/>
      <c r="HY3143" s="141"/>
      <c r="HZ3143" s="141"/>
      <c r="IA3143" s="141"/>
      <c r="IB3143" s="141"/>
      <c r="IC3143" s="141"/>
    </row>
    <row r="3144" s="138" customFormat="1" ht="15.75" customHeight="1" spans="3:237">
      <c r="C3144" s="103"/>
      <c r="D3144" s="103"/>
      <c r="F3144" s="142"/>
      <c r="HV3144" s="141"/>
      <c r="HW3144" s="141"/>
      <c r="HX3144" s="141"/>
      <c r="HY3144" s="141"/>
      <c r="HZ3144" s="141"/>
      <c r="IA3144" s="141"/>
      <c r="IB3144" s="141"/>
      <c r="IC3144" s="141"/>
    </row>
    <row r="3145" s="138" customFormat="1" ht="15.75" customHeight="1" spans="3:237">
      <c r="C3145" s="103"/>
      <c r="D3145" s="103"/>
      <c r="F3145" s="142"/>
      <c r="HV3145" s="141"/>
      <c r="HW3145" s="141"/>
      <c r="HX3145" s="141"/>
      <c r="HY3145" s="141"/>
      <c r="HZ3145" s="141"/>
      <c r="IA3145" s="141"/>
      <c r="IB3145" s="141"/>
      <c r="IC3145" s="141"/>
    </row>
    <row r="3146" s="138" customFormat="1" ht="15.75" customHeight="1" spans="3:237">
      <c r="C3146" s="103"/>
      <c r="D3146" s="103"/>
      <c r="F3146" s="142"/>
      <c r="HV3146" s="141"/>
      <c r="HW3146" s="141"/>
      <c r="HX3146" s="141"/>
      <c r="HY3146" s="141"/>
      <c r="HZ3146" s="141"/>
      <c r="IA3146" s="141"/>
      <c r="IB3146" s="141"/>
      <c r="IC3146" s="141"/>
    </row>
    <row r="3147" s="138" customFormat="1" ht="15.75" customHeight="1" spans="3:237">
      <c r="C3147" s="103"/>
      <c r="D3147" s="103"/>
      <c r="F3147" s="142"/>
      <c r="HV3147" s="141"/>
      <c r="HW3147" s="141"/>
      <c r="HX3147" s="141"/>
      <c r="HY3147" s="141"/>
      <c r="HZ3147" s="141"/>
      <c r="IA3147" s="141"/>
      <c r="IB3147" s="141"/>
      <c r="IC3147" s="141"/>
    </row>
    <row r="3148" s="138" customFormat="1" ht="15.75" customHeight="1" spans="3:237">
      <c r="C3148" s="103"/>
      <c r="D3148" s="103"/>
      <c r="F3148" s="142"/>
      <c r="HV3148" s="141"/>
      <c r="HW3148" s="141"/>
      <c r="HX3148" s="141"/>
      <c r="HY3148" s="141"/>
      <c r="HZ3148" s="141"/>
      <c r="IA3148" s="141"/>
      <c r="IB3148" s="141"/>
      <c r="IC3148" s="141"/>
    </row>
    <row r="3149" s="138" customFormat="1" ht="15.75" customHeight="1" spans="3:237">
      <c r="C3149" s="103"/>
      <c r="D3149" s="103"/>
      <c r="F3149" s="142"/>
      <c r="HV3149" s="141"/>
      <c r="HW3149" s="141"/>
      <c r="HX3149" s="141"/>
      <c r="HY3149" s="141"/>
      <c r="HZ3149" s="141"/>
      <c r="IA3149" s="141"/>
      <c r="IB3149" s="141"/>
      <c r="IC3149" s="141"/>
    </row>
    <row r="3150" s="138" customFormat="1" ht="15.75" customHeight="1" spans="3:237">
      <c r="C3150" s="103"/>
      <c r="D3150" s="103"/>
      <c r="F3150" s="142"/>
      <c r="HV3150" s="141"/>
      <c r="HW3150" s="141"/>
      <c r="HX3150" s="141"/>
      <c r="HY3150" s="141"/>
      <c r="HZ3150" s="141"/>
      <c r="IA3150" s="141"/>
      <c r="IB3150" s="141"/>
      <c r="IC3150" s="141"/>
    </row>
    <row r="3151" s="138" customFormat="1" ht="15.75" customHeight="1" spans="3:237">
      <c r="C3151" s="103"/>
      <c r="D3151" s="103"/>
      <c r="F3151" s="142"/>
      <c r="HV3151" s="141"/>
      <c r="HW3151" s="141"/>
      <c r="HX3151" s="141"/>
      <c r="HY3151" s="141"/>
      <c r="HZ3151" s="141"/>
      <c r="IA3151" s="141"/>
      <c r="IB3151" s="141"/>
      <c r="IC3151" s="141"/>
    </row>
    <row r="3152" s="138" customFormat="1" ht="15.75" customHeight="1" spans="3:237">
      <c r="C3152" s="103"/>
      <c r="D3152" s="103"/>
      <c r="F3152" s="142"/>
      <c r="HV3152" s="141"/>
      <c r="HW3152" s="141"/>
      <c r="HX3152" s="141"/>
      <c r="HY3152" s="141"/>
      <c r="HZ3152" s="141"/>
      <c r="IA3152" s="141"/>
      <c r="IB3152" s="141"/>
      <c r="IC3152" s="141"/>
    </row>
    <row r="3153" s="138" customFormat="1" ht="15.75" customHeight="1" spans="3:237">
      <c r="C3153" s="103"/>
      <c r="D3153" s="103"/>
      <c r="F3153" s="142"/>
      <c r="HV3153" s="141"/>
      <c r="HW3153" s="141"/>
      <c r="HX3153" s="141"/>
      <c r="HY3153" s="141"/>
      <c r="HZ3153" s="141"/>
      <c r="IA3153" s="141"/>
      <c r="IB3153" s="141"/>
      <c r="IC3153" s="141"/>
    </row>
    <row r="3154" s="138" customFormat="1" ht="15.75" customHeight="1" spans="3:237">
      <c r="C3154" s="103"/>
      <c r="D3154" s="103"/>
      <c r="F3154" s="142"/>
      <c r="HV3154" s="141"/>
      <c r="HW3154" s="141"/>
      <c r="HX3154" s="141"/>
      <c r="HY3154" s="141"/>
      <c r="HZ3154" s="141"/>
      <c r="IA3154" s="141"/>
      <c r="IB3154" s="141"/>
      <c r="IC3154" s="141"/>
    </row>
    <row r="3155" s="138" customFormat="1" ht="15.75" customHeight="1" spans="3:237">
      <c r="C3155" s="103"/>
      <c r="D3155" s="103"/>
      <c r="F3155" s="142"/>
      <c r="HV3155" s="141"/>
      <c r="HW3155" s="141"/>
      <c r="HX3155" s="141"/>
      <c r="HY3155" s="141"/>
      <c r="HZ3155" s="141"/>
      <c r="IA3155" s="141"/>
      <c r="IB3155" s="141"/>
      <c r="IC3155" s="141"/>
    </row>
    <row r="3156" s="138" customFormat="1" ht="15.75" customHeight="1" spans="3:237">
      <c r="C3156" s="103"/>
      <c r="D3156" s="103"/>
      <c r="F3156" s="142"/>
      <c r="HV3156" s="141"/>
      <c r="HW3156" s="141"/>
      <c r="HX3156" s="141"/>
      <c r="HY3156" s="141"/>
      <c r="HZ3156" s="141"/>
      <c r="IA3156" s="141"/>
      <c r="IB3156" s="141"/>
      <c r="IC3156" s="141"/>
    </row>
    <row r="3157" s="138" customFormat="1" ht="15.75" customHeight="1" spans="3:237">
      <c r="C3157" s="103"/>
      <c r="D3157" s="103"/>
      <c r="F3157" s="142"/>
      <c r="HV3157" s="141"/>
      <c r="HW3157" s="141"/>
      <c r="HX3157" s="141"/>
      <c r="HY3157" s="141"/>
      <c r="HZ3157" s="141"/>
      <c r="IA3157" s="141"/>
      <c r="IB3157" s="141"/>
      <c r="IC3157" s="141"/>
    </row>
    <row r="3158" s="138" customFormat="1" ht="15.75" customHeight="1" spans="3:237">
      <c r="C3158" s="103"/>
      <c r="D3158" s="103"/>
      <c r="F3158" s="142"/>
      <c r="HV3158" s="141"/>
      <c r="HW3158" s="141"/>
      <c r="HX3158" s="141"/>
      <c r="HY3158" s="141"/>
      <c r="HZ3158" s="141"/>
      <c r="IA3158" s="141"/>
      <c r="IB3158" s="141"/>
      <c r="IC3158" s="141"/>
    </row>
    <row r="3159" s="138" customFormat="1" ht="15.75" customHeight="1" spans="3:237">
      <c r="C3159" s="103"/>
      <c r="D3159" s="103"/>
      <c r="F3159" s="142"/>
      <c r="HV3159" s="141"/>
      <c r="HW3159" s="141"/>
      <c r="HX3159" s="141"/>
      <c r="HY3159" s="141"/>
      <c r="HZ3159" s="141"/>
      <c r="IA3159" s="141"/>
      <c r="IB3159" s="141"/>
      <c r="IC3159" s="141"/>
    </row>
    <row r="3160" s="138" customFormat="1" ht="15.75" customHeight="1" spans="3:237">
      <c r="C3160" s="103"/>
      <c r="D3160" s="103"/>
      <c r="F3160" s="142"/>
      <c r="HV3160" s="141"/>
      <c r="HW3160" s="141"/>
      <c r="HX3160" s="141"/>
      <c r="HY3160" s="141"/>
      <c r="HZ3160" s="141"/>
      <c r="IA3160" s="141"/>
      <c r="IB3160" s="141"/>
      <c r="IC3160" s="141"/>
    </row>
    <row r="3161" s="138" customFormat="1" ht="15.75" customHeight="1" spans="3:237">
      <c r="C3161" s="103"/>
      <c r="D3161" s="103"/>
      <c r="F3161" s="142"/>
      <c r="HV3161" s="141"/>
      <c r="HW3161" s="141"/>
      <c r="HX3161" s="141"/>
      <c r="HY3161" s="141"/>
      <c r="HZ3161" s="141"/>
      <c r="IA3161" s="141"/>
      <c r="IB3161" s="141"/>
      <c r="IC3161" s="141"/>
    </row>
    <row r="3162" s="138" customFormat="1" ht="15.75" customHeight="1" spans="3:237">
      <c r="C3162" s="103"/>
      <c r="D3162" s="103"/>
      <c r="F3162" s="142"/>
      <c r="HV3162" s="141"/>
      <c r="HW3162" s="141"/>
      <c r="HX3162" s="141"/>
      <c r="HY3162" s="141"/>
      <c r="HZ3162" s="141"/>
      <c r="IA3162" s="141"/>
      <c r="IB3162" s="141"/>
      <c r="IC3162" s="141"/>
    </row>
    <row r="3163" s="138" customFormat="1" ht="15.75" customHeight="1" spans="3:237">
      <c r="C3163" s="103"/>
      <c r="D3163" s="103"/>
      <c r="F3163" s="142"/>
      <c r="HV3163" s="141"/>
      <c r="HW3163" s="141"/>
      <c r="HX3163" s="141"/>
      <c r="HY3163" s="141"/>
      <c r="HZ3163" s="141"/>
      <c r="IA3163" s="141"/>
      <c r="IB3163" s="141"/>
      <c r="IC3163" s="141"/>
    </row>
    <row r="3164" s="138" customFormat="1" ht="15.75" customHeight="1" spans="3:237">
      <c r="C3164" s="103"/>
      <c r="D3164" s="103"/>
      <c r="F3164" s="142"/>
      <c r="HV3164" s="141"/>
      <c r="HW3164" s="141"/>
      <c r="HX3164" s="141"/>
      <c r="HY3164" s="141"/>
      <c r="HZ3164" s="141"/>
      <c r="IA3164" s="141"/>
      <c r="IB3164" s="141"/>
      <c r="IC3164" s="141"/>
    </row>
    <row r="3165" s="138" customFormat="1" ht="15.75" customHeight="1" spans="3:237">
      <c r="C3165" s="103"/>
      <c r="D3165" s="103"/>
      <c r="F3165" s="142"/>
      <c r="HV3165" s="141"/>
      <c r="HW3165" s="141"/>
      <c r="HX3165" s="141"/>
      <c r="HY3165" s="141"/>
      <c r="HZ3165" s="141"/>
      <c r="IA3165" s="141"/>
      <c r="IB3165" s="141"/>
      <c r="IC3165" s="141"/>
    </row>
    <row r="3166" s="138" customFormat="1" ht="15.75" customHeight="1" spans="3:237">
      <c r="C3166" s="103"/>
      <c r="D3166" s="103"/>
      <c r="F3166" s="142"/>
      <c r="HV3166" s="141"/>
      <c r="HW3166" s="141"/>
      <c r="HX3166" s="141"/>
      <c r="HY3166" s="141"/>
      <c r="HZ3166" s="141"/>
      <c r="IA3166" s="141"/>
      <c r="IB3166" s="141"/>
      <c r="IC3166" s="141"/>
    </row>
    <row r="3167" s="138" customFormat="1" ht="15.75" customHeight="1" spans="3:237">
      <c r="C3167" s="103"/>
      <c r="D3167" s="103"/>
      <c r="F3167" s="142"/>
      <c r="HV3167" s="141"/>
      <c r="HW3167" s="141"/>
      <c r="HX3167" s="141"/>
      <c r="HY3167" s="141"/>
      <c r="HZ3167" s="141"/>
      <c r="IA3167" s="141"/>
      <c r="IB3167" s="141"/>
      <c r="IC3167" s="141"/>
    </row>
    <row r="3168" s="138" customFormat="1" ht="15.75" customHeight="1" spans="3:237">
      <c r="C3168" s="103"/>
      <c r="D3168" s="103"/>
      <c r="F3168" s="142"/>
      <c r="HV3168" s="141"/>
      <c r="HW3168" s="141"/>
      <c r="HX3168" s="141"/>
      <c r="HY3168" s="141"/>
      <c r="HZ3168" s="141"/>
      <c r="IA3168" s="141"/>
      <c r="IB3168" s="141"/>
      <c r="IC3168" s="141"/>
    </row>
    <row r="3169" s="138" customFormat="1" ht="15.75" customHeight="1" spans="3:237">
      <c r="C3169" s="103"/>
      <c r="D3169" s="103"/>
      <c r="F3169" s="142"/>
      <c r="HV3169" s="141"/>
      <c r="HW3169" s="141"/>
      <c r="HX3169" s="141"/>
      <c r="HY3169" s="141"/>
      <c r="HZ3169" s="141"/>
      <c r="IA3169" s="141"/>
      <c r="IB3169" s="141"/>
      <c r="IC3169" s="141"/>
    </row>
    <row r="3170" s="138" customFormat="1" ht="15.75" customHeight="1" spans="3:237">
      <c r="C3170" s="103"/>
      <c r="D3170" s="103"/>
      <c r="F3170" s="142"/>
      <c r="HV3170" s="141"/>
      <c r="HW3170" s="141"/>
      <c r="HX3170" s="141"/>
      <c r="HY3170" s="141"/>
      <c r="HZ3170" s="141"/>
      <c r="IA3170" s="141"/>
      <c r="IB3170" s="141"/>
      <c r="IC3170" s="141"/>
    </row>
    <row r="3171" s="138" customFormat="1" ht="15.75" customHeight="1" spans="3:237">
      <c r="C3171" s="103"/>
      <c r="D3171" s="103"/>
      <c r="F3171" s="142"/>
      <c r="HV3171" s="141"/>
      <c r="HW3171" s="141"/>
      <c r="HX3171" s="141"/>
      <c r="HY3171" s="141"/>
      <c r="HZ3171" s="141"/>
      <c r="IA3171" s="141"/>
      <c r="IB3171" s="141"/>
      <c r="IC3171" s="141"/>
    </row>
    <row r="3172" s="138" customFormat="1" ht="15.75" customHeight="1" spans="3:237">
      <c r="C3172" s="103"/>
      <c r="D3172" s="103"/>
      <c r="F3172" s="142"/>
      <c r="HV3172" s="141"/>
      <c r="HW3172" s="141"/>
      <c r="HX3172" s="141"/>
      <c r="HY3172" s="141"/>
      <c r="HZ3172" s="141"/>
      <c r="IA3172" s="141"/>
      <c r="IB3172" s="141"/>
      <c r="IC3172" s="141"/>
    </row>
    <row r="3173" s="138" customFormat="1" ht="15.75" customHeight="1" spans="3:237">
      <c r="C3173" s="103"/>
      <c r="D3173" s="103"/>
      <c r="F3173" s="142"/>
      <c r="HV3173" s="141"/>
      <c r="HW3173" s="141"/>
      <c r="HX3173" s="141"/>
      <c r="HY3173" s="141"/>
      <c r="HZ3173" s="141"/>
      <c r="IA3173" s="141"/>
      <c r="IB3173" s="141"/>
      <c r="IC3173" s="141"/>
    </row>
    <row r="3174" s="138" customFormat="1" ht="15.75" customHeight="1" spans="3:237">
      <c r="C3174" s="103"/>
      <c r="D3174" s="103"/>
      <c r="F3174" s="142"/>
      <c r="HV3174" s="141"/>
      <c r="HW3174" s="141"/>
      <c r="HX3174" s="141"/>
      <c r="HY3174" s="141"/>
      <c r="HZ3174" s="141"/>
      <c r="IA3174" s="141"/>
      <c r="IB3174" s="141"/>
      <c r="IC3174" s="141"/>
    </row>
    <row r="3175" s="138" customFormat="1" ht="15.75" customHeight="1" spans="3:237">
      <c r="C3175" s="103"/>
      <c r="D3175" s="103"/>
      <c r="F3175" s="142"/>
      <c r="HV3175" s="141"/>
      <c r="HW3175" s="141"/>
      <c r="HX3175" s="141"/>
      <c r="HY3175" s="141"/>
      <c r="HZ3175" s="141"/>
      <c r="IA3175" s="141"/>
      <c r="IB3175" s="141"/>
      <c r="IC3175" s="141"/>
    </row>
    <row r="3176" s="138" customFormat="1" ht="15.75" customHeight="1" spans="3:237">
      <c r="C3176" s="103"/>
      <c r="D3176" s="103"/>
      <c r="F3176" s="142"/>
      <c r="HV3176" s="141"/>
      <c r="HW3176" s="141"/>
      <c r="HX3176" s="141"/>
      <c r="HY3176" s="141"/>
      <c r="HZ3176" s="141"/>
      <c r="IA3176" s="141"/>
      <c r="IB3176" s="141"/>
      <c r="IC3176" s="141"/>
    </row>
    <row r="3177" s="138" customFormat="1" ht="15.75" customHeight="1" spans="3:237">
      <c r="C3177" s="103"/>
      <c r="D3177" s="103"/>
      <c r="F3177" s="142"/>
      <c r="HV3177" s="141"/>
      <c r="HW3177" s="141"/>
      <c r="HX3177" s="141"/>
      <c r="HY3177" s="141"/>
      <c r="HZ3177" s="141"/>
      <c r="IA3177" s="141"/>
      <c r="IB3177" s="141"/>
      <c r="IC3177" s="141"/>
    </row>
    <row r="3178" s="138" customFormat="1" ht="15.75" customHeight="1" spans="3:237">
      <c r="C3178" s="103"/>
      <c r="D3178" s="103"/>
      <c r="F3178" s="142"/>
      <c r="HV3178" s="141"/>
      <c r="HW3178" s="141"/>
      <c r="HX3178" s="141"/>
      <c r="HY3178" s="141"/>
      <c r="HZ3178" s="141"/>
      <c r="IA3178" s="141"/>
      <c r="IB3178" s="141"/>
      <c r="IC3178" s="141"/>
    </row>
    <row r="3179" s="138" customFormat="1" ht="15.75" customHeight="1" spans="3:237">
      <c r="C3179" s="103"/>
      <c r="D3179" s="103"/>
      <c r="F3179" s="142"/>
      <c r="HV3179" s="141"/>
      <c r="HW3179" s="141"/>
      <c r="HX3179" s="141"/>
      <c r="HY3179" s="141"/>
      <c r="HZ3179" s="141"/>
      <c r="IA3179" s="141"/>
      <c r="IB3179" s="141"/>
      <c r="IC3179" s="141"/>
    </row>
    <row r="3180" s="138" customFormat="1" ht="15.75" customHeight="1" spans="3:237">
      <c r="C3180" s="103"/>
      <c r="D3180" s="103"/>
      <c r="F3180" s="142"/>
      <c r="HV3180" s="141"/>
      <c r="HW3180" s="141"/>
      <c r="HX3180" s="141"/>
      <c r="HY3180" s="141"/>
      <c r="HZ3180" s="141"/>
      <c r="IA3180" s="141"/>
      <c r="IB3180" s="141"/>
      <c r="IC3180" s="141"/>
    </row>
    <row r="3181" s="138" customFormat="1" ht="15.75" customHeight="1" spans="3:237">
      <c r="C3181" s="103"/>
      <c r="D3181" s="103"/>
      <c r="F3181" s="142"/>
      <c r="HV3181" s="141"/>
      <c r="HW3181" s="141"/>
      <c r="HX3181" s="141"/>
      <c r="HY3181" s="141"/>
      <c r="HZ3181" s="141"/>
      <c r="IA3181" s="141"/>
      <c r="IB3181" s="141"/>
      <c r="IC3181" s="141"/>
    </row>
    <row r="3182" s="138" customFormat="1" ht="15.75" customHeight="1" spans="3:237">
      <c r="C3182" s="103"/>
      <c r="D3182" s="103"/>
      <c r="F3182" s="142"/>
      <c r="HV3182" s="141"/>
      <c r="HW3182" s="141"/>
      <c r="HX3182" s="141"/>
      <c r="HY3182" s="141"/>
      <c r="HZ3182" s="141"/>
      <c r="IA3182" s="141"/>
      <c r="IB3182" s="141"/>
      <c r="IC3182" s="141"/>
    </row>
    <row r="3183" s="138" customFormat="1" ht="15.75" customHeight="1" spans="3:237">
      <c r="C3183" s="103"/>
      <c r="D3183" s="103"/>
      <c r="F3183" s="142"/>
      <c r="HV3183" s="141"/>
      <c r="HW3183" s="141"/>
      <c r="HX3183" s="141"/>
      <c r="HY3183" s="141"/>
      <c r="HZ3183" s="141"/>
      <c r="IA3183" s="141"/>
      <c r="IB3183" s="141"/>
      <c r="IC3183" s="141"/>
    </row>
    <row r="3184" s="138" customFormat="1" ht="15.75" customHeight="1" spans="3:237">
      <c r="C3184" s="103"/>
      <c r="D3184" s="103"/>
      <c r="F3184" s="142"/>
      <c r="HV3184" s="141"/>
      <c r="HW3184" s="141"/>
      <c r="HX3184" s="141"/>
      <c r="HY3184" s="141"/>
      <c r="HZ3184" s="141"/>
      <c r="IA3184" s="141"/>
      <c r="IB3184" s="141"/>
      <c r="IC3184" s="141"/>
    </row>
    <row r="3185" s="138" customFormat="1" ht="15.75" customHeight="1" spans="3:237">
      <c r="C3185" s="103"/>
      <c r="D3185" s="103"/>
      <c r="F3185" s="142"/>
      <c r="HV3185" s="141"/>
      <c r="HW3185" s="141"/>
      <c r="HX3185" s="141"/>
      <c r="HY3185" s="141"/>
      <c r="HZ3185" s="141"/>
      <c r="IA3185" s="141"/>
      <c r="IB3185" s="141"/>
      <c r="IC3185" s="141"/>
    </row>
    <row r="3186" s="138" customFormat="1" ht="15.75" customHeight="1" spans="3:237">
      <c r="C3186" s="103"/>
      <c r="D3186" s="103"/>
      <c r="F3186" s="142"/>
      <c r="HV3186" s="141"/>
      <c r="HW3186" s="141"/>
      <c r="HX3186" s="141"/>
      <c r="HY3186" s="141"/>
      <c r="HZ3186" s="141"/>
      <c r="IA3186" s="141"/>
      <c r="IB3186" s="141"/>
      <c r="IC3186" s="141"/>
    </row>
    <row r="3187" s="138" customFormat="1" ht="15.75" customHeight="1" spans="3:237">
      <c r="C3187" s="103"/>
      <c r="D3187" s="103"/>
      <c r="F3187" s="142"/>
      <c r="HV3187" s="141"/>
      <c r="HW3187" s="141"/>
      <c r="HX3187" s="141"/>
      <c r="HY3187" s="141"/>
      <c r="HZ3187" s="141"/>
      <c r="IA3187" s="141"/>
      <c r="IB3187" s="141"/>
      <c r="IC3187" s="141"/>
    </row>
    <row r="3188" s="138" customFormat="1" ht="15.75" customHeight="1" spans="3:237">
      <c r="C3188" s="103"/>
      <c r="D3188" s="103"/>
      <c r="F3188" s="142"/>
      <c r="HV3188" s="141"/>
      <c r="HW3188" s="141"/>
      <c r="HX3188" s="141"/>
      <c r="HY3188" s="141"/>
      <c r="HZ3188" s="141"/>
      <c r="IA3188" s="141"/>
      <c r="IB3188" s="141"/>
      <c r="IC3188" s="141"/>
    </row>
    <row r="3189" s="138" customFormat="1" ht="15.75" customHeight="1" spans="3:237">
      <c r="C3189" s="103"/>
      <c r="D3189" s="103"/>
      <c r="F3189" s="142"/>
      <c r="HV3189" s="141"/>
      <c r="HW3189" s="141"/>
      <c r="HX3189" s="141"/>
      <c r="HY3189" s="141"/>
      <c r="HZ3189" s="141"/>
      <c r="IA3189" s="141"/>
      <c r="IB3189" s="141"/>
      <c r="IC3189" s="141"/>
    </row>
    <row r="3190" s="138" customFormat="1" ht="15.75" customHeight="1" spans="3:237">
      <c r="C3190" s="103"/>
      <c r="D3190" s="103"/>
      <c r="F3190" s="142"/>
      <c r="HV3190" s="141"/>
      <c r="HW3190" s="141"/>
      <c r="HX3190" s="141"/>
      <c r="HY3190" s="141"/>
      <c r="HZ3190" s="141"/>
      <c r="IA3190" s="141"/>
      <c r="IB3190" s="141"/>
      <c r="IC3190" s="141"/>
    </row>
    <row r="3191" s="138" customFormat="1" ht="15.75" customHeight="1" spans="3:237">
      <c r="C3191" s="103"/>
      <c r="D3191" s="103"/>
      <c r="F3191" s="142"/>
      <c r="HV3191" s="141"/>
      <c r="HW3191" s="141"/>
      <c r="HX3191" s="141"/>
      <c r="HY3191" s="141"/>
      <c r="HZ3191" s="141"/>
      <c r="IA3191" s="141"/>
      <c r="IB3191" s="141"/>
      <c r="IC3191" s="141"/>
    </row>
    <row r="3192" s="138" customFormat="1" ht="15.75" customHeight="1" spans="3:237">
      <c r="C3192" s="103"/>
      <c r="D3192" s="103"/>
      <c r="F3192" s="142"/>
      <c r="HV3192" s="141"/>
      <c r="HW3192" s="141"/>
      <c r="HX3192" s="141"/>
      <c r="HY3192" s="141"/>
      <c r="HZ3192" s="141"/>
      <c r="IA3192" s="141"/>
      <c r="IB3192" s="141"/>
      <c r="IC3192" s="141"/>
    </row>
    <row r="3193" s="138" customFormat="1" ht="15.75" customHeight="1" spans="3:237">
      <c r="C3193" s="103"/>
      <c r="D3193" s="103"/>
      <c r="F3193" s="142"/>
      <c r="HV3193" s="141"/>
      <c r="HW3193" s="141"/>
      <c r="HX3193" s="141"/>
      <c r="HY3193" s="141"/>
      <c r="HZ3193" s="141"/>
      <c r="IA3193" s="141"/>
      <c r="IB3193" s="141"/>
      <c r="IC3193" s="141"/>
    </row>
    <row r="3194" s="138" customFormat="1" ht="15.75" customHeight="1" spans="3:237">
      <c r="C3194" s="103"/>
      <c r="D3194" s="103"/>
      <c r="F3194" s="142"/>
      <c r="HV3194" s="141"/>
      <c r="HW3194" s="141"/>
      <c r="HX3194" s="141"/>
      <c r="HY3194" s="141"/>
      <c r="HZ3194" s="141"/>
      <c r="IA3194" s="141"/>
      <c r="IB3194" s="141"/>
      <c r="IC3194" s="141"/>
    </row>
    <row r="3195" s="138" customFormat="1" ht="15.75" customHeight="1" spans="3:237">
      <c r="C3195" s="103"/>
      <c r="D3195" s="103"/>
      <c r="F3195" s="142"/>
      <c r="HV3195" s="141"/>
      <c r="HW3195" s="141"/>
      <c r="HX3195" s="141"/>
      <c r="HY3195" s="141"/>
      <c r="HZ3195" s="141"/>
      <c r="IA3195" s="141"/>
      <c r="IB3195" s="141"/>
      <c r="IC3195" s="141"/>
    </row>
    <row r="3196" s="138" customFormat="1" ht="15.75" customHeight="1" spans="3:237">
      <c r="C3196" s="103"/>
      <c r="D3196" s="103"/>
      <c r="F3196" s="142"/>
      <c r="HV3196" s="141"/>
      <c r="HW3196" s="141"/>
      <c r="HX3196" s="141"/>
      <c r="HY3196" s="141"/>
      <c r="HZ3196" s="141"/>
      <c r="IA3196" s="141"/>
      <c r="IB3196" s="141"/>
      <c r="IC3196" s="141"/>
    </row>
    <row r="3197" s="138" customFormat="1" ht="15.75" customHeight="1" spans="3:237">
      <c r="C3197" s="103"/>
      <c r="D3197" s="103"/>
      <c r="F3197" s="142"/>
      <c r="HV3197" s="141"/>
      <c r="HW3197" s="141"/>
      <c r="HX3197" s="141"/>
      <c r="HY3197" s="141"/>
      <c r="HZ3197" s="141"/>
      <c r="IA3197" s="141"/>
      <c r="IB3197" s="141"/>
      <c r="IC3197" s="141"/>
    </row>
    <row r="3198" s="138" customFormat="1" ht="15.75" customHeight="1" spans="3:237">
      <c r="C3198" s="103"/>
      <c r="D3198" s="103"/>
      <c r="F3198" s="142"/>
      <c r="HV3198" s="141"/>
      <c r="HW3198" s="141"/>
      <c r="HX3198" s="141"/>
      <c r="HY3198" s="141"/>
      <c r="HZ3198" s="141"/>
      <c r="IA3198" s="141"/>
      <c r="IB3198" s="141"/>
      <c r="IC3198" s="141"/>
    </row>
    <row r="3199" s="138" customFormat="1" ht="15.75" customHeight="1" spans="3:237">
      <c r="C3199" s="103"/>
      <c r="D3199" s="103"/>
      <c r="F3199" s="142"/>
      <c r="HV3199" s="141"/>
      <c r="HW3199" s="141"/>
      <c r="HX3199" s="141"/>
      <c r="HY3199" s="141"/>
      <c r="HZ3199" s="141"/>
      <c r="IA3199" s="141"/>
      <c r="IB3199" s="141"/>
      <c r="IC3199" s="141"/>
    </row>
    <row r="3200" s="138" customFormat="1" ht="15.75" customHeight="1" spans="3:237">
      <c r="C3200" s="103"/>
      <c r="D3200" s="103"/>
      <c r="F3200" s="142"/>
      <c r="HV3200" s="141"/>
      <c r="HW3200" s="141"/>
      <c r="HX3200" s="141"/>
      <c r="HY3200" s="141"/>
      <c r="HZ3200" s="141"/>
      <c r="IA3200" s="141"/>
      <c r="IB3200" s="141"/>
      <c r="IC3200" s="141"/>
    </row>
    <row r="3201" s="138" customFormat="1" ht="15.75" customHeight="1" spans="3:237">
      <c r="C3201" s="103"/>
      <c r="D3201" s="103"/>
      <c r="F3201" s="142"/>
      <c r="HV3201" s="141"/>
      <c r="HW3201" s="141"/>
      <c r="HX3201" s="141"/>
      <c r="HY3201" s="141"/>
      <c r="HZ3201" s="141"/>
      <c r="IA3201" s="141"/>
      <c r="IB3201" s="141"/>
      <c r="IC3201" s="141"/>
    </row>
    <row r="3202" s="138" customFormat="1" ht="15.75" customHeight="1" spans="3:237">
      <c r="C3202" s="103"/>
      <c r="D3202" s="103"/>
      <c r="F3202" s="142"/>
      <c r="HV3202" s="141"/>
      <c r="HW3202" s="141"/>
      <c r="HX3202" s="141"/>
      <c r="HY3202" s="141"/>
      <c r="HZ3202" s="141"/>
      <c r="IA3202" s="141"/>
      <c r="IB3202" s="141"/>
      <c r="IC3202" s="141"/>
    </row>
    <row r="3203" s="138" customFormat="1" ht="15.75" customHeight="1" spans="3:237">
      <c r="C3203" s="103"/>
      <c r="D3203" s="103"/>
      <c r="F3203" s="142"/>
      <c r="HV3203" s="141"/>
      <c r="HW3203" s="141"/>
      <c r="HX3203" s="141"/>
      <c r="HY3203" s="141"/>
      <c r="HZ3203" s="141"/>
      <c r="IA3203" s="141"/>
      <c r="IB3203" s="141"/>
      <c r="IC3203" s="141"/>
    </row>
    <row r="3204" s="138" customFormat="1" ht="15.75" customHeight="1" spans="3:237">
      <c r="C3204" s="103"/>
      <c r="D3204" s="103"/>
      <c r="F3204" s="142"/>
      <c r="HV3204" s="141"/>
      <c r="HW3204" s="141"/>
      <c r="HX3204" s="141"/>
      <c r="HY3204" s="141"/>
      <c r="HZ3204" s="141"/>
      <c r="IA3204" s="141"/>
      <c r="IB3204" s="141"/>
      <c r="IC3204" s="141"/>
    </row>
    <row r="3205" s="138" customFormat="1" ht="15.75" customHeight="1" spans="3:237">
      <c r="C3205" s="103"/>
      <c r="D3205" s="103"/>
      <c r="F3205" s="142"/>
      <c r="HV3205" s="141"/>
      <c r="HW3205" s="141"/>
      <c r="HX3205" s="141"/>
      <c r="HY3205" s="141"/>
      <c r="HZ3205" s="141"/>
      <c r="IA3205" s="141"/>
      <c r="IB3205" s="141"/>
      <c r="IC3205" s="141"/>
    </row>
    <row r="3206" s="138" customFormat="1" ht="15.75" customHeight="1" spans="3:237">
      <c r="C3206" s="103"/>
      <c r="D3206" s="103"/>
      <c r="F3206" s="142"/>
      <c r="HV3206" s="141"/>
      <c r="HW3206" s="141"/>
      <c r="HX3206" s="141"/>
      <c r="HY3206" s="141"/>
      <c r="HZ3206" s="141"/>
      <c r="IA3206" s="141"/>
      <c r="IB3206" s="141"/>
      <c r="IC3206" s="141"/>
    </row>
    <row r="3207" s="138" customFormat="1" ht="15.75" customHeight="1" spans="3:237">
      <c r="C3207" s="103"/>
      <c r="D3207" s="103"/>
      <c r="F3207" s="142"/>
      <c r="HV3207" s="141"/>
      <c r="HW3207" s="141"/>
      <c r="HX3207" s="141"/>
      <c r="HY3207" s="141"/>
      <c r="HZ3207" s="141"/>
      <c r="IA3207" s="141"/>
      <c r="IB3207" s="141"/>
      <c r="IC3207" s="141"/>
    </row>
    <row r="3208" s="138" customFormat="1" ht="15.75" customHeight="1" spans="3:237">
      <c r="C3208" s="103"/>
      <c r="D3208" s="103"/>
      <c r="F3208" s="142"/>
      <c r="HV3208" s="141"/>
      <c r="HW3208" s="141"/>
      <c r="HX3208" s="141"/>
      <c r="HY3208" s="141"/>
      <c r="HZ3208" s="141"/>
      <c r="IA3208" s="141"/>
      <c r="IB3208" s="141"/>
      <c r="IC3208" s="141"/>
    </row>
    <row r="3209" s="138" customFormat="1" ht="15.75" customHeight="1" spans="3:237">
      <c r="C3209" s="103"/>
      <c r="D3209" s="103"/>
      <c r="F3209" s="142"/>
      <c r="HV3209" s="141"/>
      <c r="HW3209" s="141"/>
      <c r="HX3209" s="141"/>
      <c r="HY3209" s="141"/>
      <c r="HZ3209" s="141"/>
      <c r="IA3209" s="141"/>
      <c r="IB3209" s="141"/>
      <c r="IC3209" s="141"/>
    </row>
    <row r="3210" s="138" customFormat="1" ht="15.75" customHeight="1" spans="3:237">
      <c r="C3210" s="103"/>
      <c r="D3210" s="103"/>
      <c r="F3210" s="142"/>
      <c r="HV3210" s="141"/>
      <c r="HW3210" s="141"/>
      <c r="HX3210" s="141"/>
      <c r="HY3210" s="141"/>
      <c r="HZ3210" s="141"/>
      <c r="IA3210" s="141"/>
      <c r="IB3210" s="141"/>
      <c r="IC3210" s="141"/>
    </row>
    <row r="3211" s="138" customFormat="1" ht="15.75" customHeight="1" spans="3:237">
      <c r="C3211" s="103"/>
      <c r="D3211" s="103"/>
      <c r="F3211" s="142"/>
      <c r="HV3211" s="141"/>
      <c r="HW3211" s="141"/>
      <c r="HX3211" s="141"/>
      <c r="HY3211" s="141"/>
      <c r="HZ3211" s="141"/>
      <c r="IA3211" s="141"/>
      <c r="IB3211" s="141"/>
      <c r="IC3211" s="141"/>
    </row>
    <row r="3212" s="138" customFormat="1" ht="15.75" customHeight="1" spans="3:237">
      <c r="C3212" s="103"/>
      <c r="D3212" s="103"/>
      <c r="F3212" s="142"/>
      <c r="HV3212" s="141"/>
      <c r="HW3212" s="141"/>
      <c r="HX3212" s="141"/>
      <c r="HY3212" s="141"/>
      <c r="HZ3212" s="141"/>
      <c r="IA3212" s="141"/>
      <c r="IB3212" s="141"/>
      <c r="IC3212" s="141"/>
    </row>
    <row r="3213" s="138" customFormat="1" ht="15.75" customHeight="1" spans="3:237">
      <c r="C3213" s="103"/>
      <c r="D3213" s="103"/>
      <c r="F3213" s="142"/>
      <c r="HV3213" s="141"/>
      <c r="HW3213" s="141"/>
      <c r="HX3213" s="141"/>
      <c r="HY3213" s="141"/>
      <c r="HZ3213" s="141"/>
      <c r="IA3213" s="141"/>
      <c r="IB3213" s="141"/>
      <c r="IC3213" s="141"/>
    </row>
    <row r="3214" s="138" customFormat="1" ht="15.75" customHeight="1" spans="3:237">
      <c r="C3214" s="103"/>
      <c r="D3214" s="103"/>
      <c r="F3214" s="142"/>
      <c r="HV3214" s="141"/>
      <c r="HW3214" s="141"/>
      <c r="HX3214" s="141"/>
      <c r="HY3214" s="141"/>
      <c r="HZ3214" s="141"/>
      <c r="IA3214" s="141"/>
      <c r="IB3214" s="141"/>
      <c r="IC3214" s="141"/>
    </row>
    <row r="3215" s="138" customFormat="1" ht="15.75" customHeight="1" spans="3:237">
      <c r="C3215" s="103"/>
      <c r="D3215" s="103"/>
      <c r="F3215" s="142"/>
      <c r="HV3215" s="141"/>
      <c r="HW3215" s="141"/>
      <c r="HX3215" s="141"/>
      <c r="HY3215" s="141"/>
      <c r="HZ3215" s="141"/>
      <c r="IA3215" s="141"/>
      <c r="IB3215" s="141"/>
      <c r="IC3215" s="141"/>
    </row>
    <row r="3216" s="138" customFormat="1" ht="15.75" customHeight="1" spans="3:237">
      <c r="C3216" s="103"/>
      <c r="D3216" s="103"/>
      <c r="F3216" s="142"/>
      <c r="HV3216" s="141"/>
      <c r="HW3216" s="141"/>
      <c r="HX3216" s="141"/>
      <c r="HY3216" s="141"/>
      <c r="HZ3216" s="141"/>
      <c r="IA3216" s="141"/>
      <c r="IB3216" s="141"/>
      <c r="IC3216" s="141"/>
    </row>
    <row r="3217" s="138" customFormat="1" ht="15.75" customHeight="1" spans="3:237">
      <c r="C3217" s="103"/>
      <c r="D3217" s="103"/>
      <c r="F3217" s="142"/>
      <c r="HV3217" s="141"/>
      <c r="HW3217" s="141"/>
      <c r="HX3217" s="141"/>
      <c r="HY3217" s="141"/>
      <c r="HZ3217" s="141"/>
      <c r="IA3217" s="141"/>
      <c r="IB3217" s="141"/>
      <c r="IC3217" s="141"/>
    </row>
    <row r="3218" s="138" customFormat="1" ht="15.75" customHeight="1" spans="3:237">
      <c r="C3218" s="103"/>
      <c r="D3218" s="103"/>
      <c r="F3218" s="142"/>
      <c r="HV3218" s="141"/>
      <c r="HW3218" s="141"/>
      <c r="HX3218" s="141"/>
      <c r="HY3218" s="141"/>
      <c r="HZ3218" s="141"/>
      <c r="IA3218" s="141"/>
      <c r="IB3218" s="141"/>
      <c r="IC3218" s="141"/>
    </row>
    <row r="3219" s="138" customFormat="1" ht="15.75" customHeight="1" spans="3:237">
      <c r="C3219" s="103"/>
      <c r="D3219" s="103"/>
      <c r="F3219" s="142"/>
      <c r="HV3219" s="141"/>
      <c r="HW3219" s="141"/>
      <c r="HX3219" s="141"/>
      <c r="HY3219" s="141"/>
      <c r="HZ3219" s="141"/>
      <c r="IA3219" s="141"/>
      <c r="IB3219" s="141"/>
      <c r="IC3219" s="141"/>
    </row>
    <row r="3220" s="138" customFormat="1" ht="15.75" customHeight="1" spans="3:237">
      <c r="C3220" s="103"/>
      <c r="D3220" s="103"/>
      <c r="F3220" s="142"/>
      <c r="HV3220" s="141"/>
      <c r="HW3220" s="141"/>
      <c r="HX3220" s="141"/>
      <c r="HY3220" s="141"/>
      <c r="HZ3220" s="141"/>
      <c r="IA3220" s="141"/>
      <c r="IB3220" s="141"/>
      <c r="IC3220" s="141"/>
    </row>
    <row r="3221" s="138" customFormat="1" ht="15.75" customHeight="1" spans="3:237">
      <c r="C3221" s="103"/>
      <c r="D3221" s="103"/>
      <c r="F3221" s="142"/>
      <c r="HV3221" s="141"/>
      <c r="HW3221" s="141"/>
      <c r="HX3221" s="141"/>
      <c r="HY3221" s="141"/>
      <c r="HZ3221" s="141"/>
      <c r="IA3221" s="141"/>
      <c r="IB3221" s="141"/>
      <c r="IC3221" s="141"/>
    </row>
    <row r="3222" s="138" customFormat="1" ht="15.75" customHeight="1" spans="3:237">
      <c r="C3222" s="103"/>
      <c r="D3222" s="103"/>
      <c r="F3222" s="142"/>
      <c r="HV3222" s="141"/>
      <c r="HW3222" s="141"/>
      <c r="HX3222" s="141"/>
      <c r="HY3222" s="141"/>
      <c r="HZ3222" s="141"/>
      <c r="IA3222" s="141"/>
      <c r="IB3222" s="141"/>
      <c r="IC3222" s="141"/>
    </row>
    <row r="3223" s="138" customFormat="1" ht="15.75" customHeight="1" spans="3:237">
      <c r="C3223" s="103"/>
      <c r="D3223" s="103"/>
      <c r="F3223" s="142"/>
      <c r="HV3223" s="141"/>
      <c r="HW3223" s="141"/>
      <c r="HX3223" s="141"/>
      <c r="HY3223" s="141"/>
      <c r="HZ3223" s="141"/>
      <c r="IA3223" s="141"/>
      <c r="IB3223" s="141"/>
      <c r="IC3223" s="141"/>
    </row>
    <row r="3224" s="138" customFormat="1" ht="15.75" customHeight="1" spans="3:237">
      <c r="C3224" s="103"/>
      <c r="D3224" s="103"/>
      <c r="F3224" s="142"/>
      <c r="HV3224" s="141"/>
      <c r="HW3224" s="141"/>
      <c r="HX3224" s="141"/>
      <c r="HY3224" s="141"/>
      <c r="HZ3224" s="141"/>
      <c r="IA3224" s="141"/>
      <c r="IB3224" s="141"/>
      <c r="IC3224" s="141"/>
    </row>
    <row r="3225" s="138" customFormat="1" ht="15.75" customHeight="1" spans="3:237">
      <c r="C3225" s="103"/>
      <c r="D3225" s="103"/>
      <c r="F3225" s="142"/>
      <c r="HV3225" s="141"/>
      <c r="HW3225" s="141"/>
      <c r="HX3225" s="141"/>
      <c r="HY3225" s="141"/>
      <c r="HZ3225" s="141"/>
      <c r="IA3225" s="141"/>
      <c r="IB3225" s="141"/>
      <c r="IC3225" s="141"/>
    </row>
    <row r="3226" s="138" customFormat="1" ht="15.75" customHeight="1" spans="3:237">
      <c r="C3226" s="103"/>
      <c r="D3226" s="103"/>
      <c r="F3226" s="142"/>
      <c r="HV3226" s="141"/>
      <c r="HW3226" s="141"/>
      <c r="HX3226" s="141"/>
      <c r="HY3226" s="141"/>
      <c r="HZ3226" s="141"/>
      <c r="IA3226" s="141"/>
      <c r="IB3226" s="141"/>
      <c r="IC3226" s="141"/>
    </row>
    <row r="3227" s="138" customFormat="1" ht="15.75" customHeight="1" spans="3:237">
      <c r="C3227" s="103"/>
      <c r="D3227" s="103"/>
      <c r="F3227" s="142"/>
      <c r="HV3227" s="141"/>
      <c r="HW3227" s="141"/>
      <c r="HX3227" s="141"/>
      <c r="HY3227" s="141"/>
      <c r="HZ3227" s="141"/>
      <c r="IA3227" s="141"/>
      <c r="IB3227" s="141"/>
      <c r="IC3227" s="141"/>
    </row>
    <row r="3228" s="138" customFormat="1" ht="15.75" customHeight="1" spans="3:237">
      <c r="C3228" s="103"/>
      <c r="D3228" s="103"/>
      <c r="F3228" s="142"/>
      <c r="HV3228" s="141"/>
      <c r="HW3228" s="141"/>
      <c r="HX3228" s="141"/>
      <c r="HY3228" s="141"/>
      <c r="HZ3228" s="141"/>
      <c r="IA3228" s="141"/>
      <c r="IB3228" s="141"/>
      <c r="IC3228" s="141"/>
    </row>
    <row r="3229" s="138" customFormat="1" ht="15.75" customHeight="1" spans="3:237">
      <c r="C3229" s="103"/>
      <c r="D3229" s="103"/>
      <c r="F3229" s="142"/>
      <c r="HV3229" s="141"/>
      <c r="HW3229" s="141"/>
      <c r="HX3229" s="141"/>
      <c r="HY3229" s="141"/>
      <c r="HZ3229" s="141"/>
      <c r="IA3229" s="141"/>
      <c r="IB3229" s="141"/>
      <c r="IC3229" s="141"/>
    </row>
    <row r="3230" s="138" customFormat="1" ht="15.75" customHeight="1" spans="3:237">
      <c r="C3230" s="103"/>
      <c r="D3230" s="103"/>
      <c r="F3230" s="142"/>
      <c r="HV3230" s="141"/>
      <c r="HW3230" s="141"/>
      <c r="HX3230" s="141"/>
      <c r="HY3230" s="141"/>
      <c r="HZ3230" s="141"/>
      <c r="IA3230" s="141"/>
      <c r="IB3230" s="141"/>
      <c r="IC3230" s="141"/>
    </row>
    <row r="3231" s="138" customFormat="1" ht="15.75" customHeight="1" spans="3:237">
      <c r="C3231" s="103"/>
      <c r="D3231" s="103"/>
      <c r="F3231" s="142"/>
      <c r="HV3231" s="141"/>
      <c r="HW3231" s="141"/>
      <c r="HX3231" s="141"/>
      <c r="HY3231" s="141"/>
      <c r="HZ3231" s="141"/>
      <c r="IA3231" s="141"/>
      <c r="IB3231" s="141"/>
      <c r="IC3231" s="141"/>
    </row>
    <row r="3232" s="138" customFormat="1" ht="15.75" customHeight="1" spans="3:237">
      <c r="C3232" s="103"/>
      <c r="D3232" s="103"/>
      <c r="F3232" s="142"/>
      <c r="HV3232" s="141"/>
      <c r="HW3232" s="141"/>
      <c r="HX3232" s="141"/>
      <c r="HY3232" s="141"/>
      <c r="HZ3232" s="141"/>
      <c r="IA3232" s="141"/>
      <c r="IB3232" s="141"/>
      <c r="IC3232" s="141"/>
    </row>
    <row r="3233" s="138" customFormat="1" ht="15.75" customHeight="1" spans="3:237">
      <c r="C3233" s="103"/>
      <c r="D3233" s="103"/>
      <c r="F3233" s="142"/>
      <c r="HV3233" s="141"/>
      <c r="HW3233" s="141"/>
      <c r="HX3233" s="141"/>
      <c r="HY3233" s="141"/>
      <c r="HZ3233" s="141"/>
      <c r="IA3233" s="141"/>
      <c r="IB3233" s="141"/>
      <c r="IC3233" s="141"/>
    </row>
    <row r="3234" s="138" customFormat="1" ht="15.75" customHeight="1" spans="3:237">
      <c r="C3234" s="103"/>
      <c r="D3234" s="103"/>
      <c r="F3234" s="142"/>
      <c r="HV3234" s="141"/>
      <c r="HW3234" s="141"/>
      <c r="HX3234" s="141"/>
      <c r="HY3234" s="141"/>
      <c r="HZ3234" s="141"/>
      <c r="IA3234" s="141"/>
      <c r="IB3234" s="141"/>
      <c r="IC3234" s="141"/>
    </row>
    <row r="3235" s="138" customFormat="1" ht="15.75" customHeight="1" spans="3:237">
      <c r="C3235" s="103"/>
      <c r="D3235" s="103"/>
      <c r="F3235" s="142"/>
      <c r="HV3235" s="141"/>
      <c r="HW3235" s="141"/>
      <c r="HX3235" s="141"/>
      <c r="HY3235" s="141"/>
      <c r="HZ3235" s="141"/>
      <c r="IA3235" s="141"/>
      <c r="IB3235" s="141"/>
      <c r="IC3235" s="141"/>
    </row>
    <row r="3236" s="138" customFormat="1" ht="15.75" customHeight="1" spans="3:237">
      <c r="C3236" s="103"/>
      <c r="D3236" s="103"/>
      <c r="F3236" s="142"/>
      <c r="HV3236" s="141"/>
      <c r="HW3236" s="141"/>
      <c r="HX3236" s="141"/>
      <c r="HY3236" s="141"/>
      <c r="HZ3236" s="141"/>
      <c r="IA3236" s="141"/>
      <c r="IB3236" s="141"/>
      <c r="IC3236" s="141"/>
    </row>
    <row r="3237" s="138" customFormat="1" ht="15.75" customHeight="1" spans="3:237">
      <c r="C3237" s="103"/>
      <c r="D3237" s="103"/>
      <c r="F3237" s="142"/>
      <c r="HV3237" s="141"/>
      <c r="HW3237" s="141"/>
      <c r="HX3237" s="141"/>
      <c r="HY3237" s="141"/>
      <c r="HZ3237" s="141"/>
      <c r="IA3237" s="141"/>
      <c r="IB3237" s="141"/>
      <c r="IC3237" s="141"/>
    </row>
    <row r="3238" s="138" customFormat="1" ht="15.75" customHeight="1" spans="3:237">
      <c r="C3238" s="103"/>
      <c r="D3238" s="103"/>
      <c r="F3238" s="142"/>
      <c r="HV3238" s="141"/>
      <c r="HW3238" s="141"/>
      <c r="HX3238" s="141"/>
      <c r="HY3238" s="141"/>
      <c r="HZ3238" s="141"/>
      <c r="IA3238" s="141"/>
      <c r="IB3238" s="141"/>
      <c r="IC3238" s="141"/>
    </row>
    <row r="3239" s="138" customFormat="1" ht="15.75" customHeight="1" spans="3:237">
      <c r="C3239" s="103"/>
      <c r="D3239" s="103"/>
      <c r="F3239" s="142"/>
      <c r="HV3239" s="141"/>
      <c r="HW3239" s="141"/>
      <c r="HX3239" s="141"/>
      <c r="HY3239" s="141"/>
      <c r="HZ3239" s="141"/>
      <c r="IA3239" s="141"/>
      <c r="IB3239" s="141"/>
      <c r="IC3239" s="141"/>
    </row>
    <row r="3240" s="138" customFormat="1" ht="15.75" customHeight="1" spans="3:237">
      <c r="C3240" s="103"/>
      <c r="D3240" s="103"/>
      <c r="F3240" s="142"/>
      <c r="HV3240" s="141"/>
      <c r="HW3240" s="141"/>
      <c r="HX3240" s="141"/>
      <c r="HY3240" s="141"/>
      <c r="HZ3240" s="141"/>
      <c r="IA3240" s="141"/>
      <c r="IB3240" s="141"/>
      <c r="IC3240" s="141"/>
    </row>
    <row r="3241" s="138" customFormat="1" ht="15.75" customHeight="1" spans="3:237">
      <c r="C3241" s="103"/>
      <c r="D3241" s="103"/>
      <c r="F3241" s="142"/>
      <c r="HV3241" s="141"/>
      <c r="HW3241" s="141"/>
      <c r="HX3241" s="141"/>
      <c r="HY3241" s="141"/>
      <c r="HZ3241" s="141"/>
      <c r="IA3241" s="141"/>
      <c r="IB3241" s="141"/>
      <c r="IC3241" s="141"/>
    </row>
    <row r="3242" s="138" customFormat="1" ht="15.75" customHeight="1" spans="3:237">
      <c r="C3242" s="103"/>
      <c r="D3242" s="103"/>
      <c r="F3242" s="142"/>
      <c r="HV3242" s="141"/>
      <c r="HW3242" s="141"/>
      <c r="HX3242" s="141"/>
      <c r="HY3242" s="141"/>
      <c r="HZ3242" s="141"/>
      <c r="IA3242" s="141"/>
      <c r="IB3242" s="141"/>
      <c r="IC3242" s="141"/>
    </row>
    <row r="3243" s="138" customFormat="1" ht="15.75" customHeight="1" spans="3:237">
      <c r="C3243" s="103"/>
      <c r="D3243" s="103"/>
      <c r="F3243" s="142"/>
      <c r="HV3243" s="141"/>
      <c r="HW3243" s="141"/>
      <c r="HX3243" s="141"/>
      <c r="HY3243" s="141"/>
      <c r="HZ3243" s="141"/>
      <c r="IA3243" s="141"/>
      <c r="IB3243" s="141"/>
      <c r="IC3243" s="141"/>
    </row>
    <row r="3244" s="138" customFormat="1" ht="15.75" customHeight="1" spans="3:237">
      <c r="C3244" s="103"/>
      <c r="D3244" s="103"/>
      <c r="F3244" s="142"/>
      <c r="HV3244" s="141"/>
      <c r="HW3244" s="141"/>
      <c r="HX3244" s="141"/>
      <c r="HY3244" s="141"/>
      <c r="HZ3244" s="141"/>
      <c r="IA3244" s="141"/>
      <c r="IB3244" s="141"/>
      <c r="IC3244" s="141"/>
    </row>
    <row r="3245" s="138" customFormat="1" ht="15.75" customHeight="1" spans="3:237">
      <c r="C3245" s="103"/>
      <c r="D3245" s="103"/>
      <c r="F3245" s="142"/>
      <c r="HV3245" s="141"/>
      <c r="HW3245" s="141"/>
      <c r="HX3245" s="141"/>
      <c r="HY3245" s="141"/>
      <c r="HZ3245" s="141"/>
      <c r="IA3245" s="141"/>
      <c r="IB3245" s="141"/>
      <c r="IC3245" s="141"/>
    </row>
    <row r="3246" s="138" customFormat="1" ht="15.75" customHeight="1" spans="3:237">
      <c r="C3246" s="103"/>
      <c r="D3246" s="103"/>
      <c r="F3246" s="142"/>
      <c r="HV3246" s="141"/>
      <c r="HW3246" s="141"/>
      <c r="HX3246" s="141"/>
      <c r="HY3246" s="141"/>
      <c r="HZ3246" s="141"/>
      <c r="IA3246" s="141"/>
      <c r="IB3246" s="141"/>
      <c r="IC3246" s="141"/>
    </row>
    <row r="3247" s="138" customFormat="1" ht="15.75" customHeight="1" spans="3:237">
      <c r="C3247" s="103"/>
      <c r="D3247" s="103"/>
      <c r="F3247" s="142"/>
      <c r="HV3247" s="141"/>
      <c r="HW3247" s="141"/>
      <c r="HX3247" s="141"/>
      <c r="HY3247" s="141"/>
      <c r="HZ3247" s="141"/>
      <c r="IA3247" s="141"/>
      <c r="IB3247" s="141"/>
      <c r="IC3247" s="141"/>
    </row>
    <row r="3248" s="138" customFormat="1" ht="15.75" customHeight="1" spans="3:237">
      <c r="C3248" s="103"/>
      <c r="D3248" s="103"/>
      <c r="F3248" s="142"/>
      <c r="HV3248" s="141"/>
      <c r="HW3248" s="141"/>
      <c r="HX3248" s="141"/>
      <c r="HY3248" s="141"/>
      <c r="HZ3248" s="141"/>
      <c r="IA3248" s="141"/>
      <c r="IB3248" s="141"/>
      <c r="IC3248" s="141"/>
    </row>
    <row r="3249" s="138" customFormat="1" ht="15.75" customHeight="1" spans="3:237">
      <c r="C3249" s="103"/>
      <c r="D3249" s="103"/>
      <c r="F3249" s="142"/>
      <c r="HV3249" s="141"/>
      <c r="HW3249" s="141"/>
      <c r="HX3249" s="141"/>
      <c r="HY3249" s="141"/>
      <c r="HZ3249" s="141"/>
      <c r="IA3249" s="141"/>
      <c r="IB3249" s="141"/>
      <c r="IC3249" s="141"/>
    </row>
    <row r="3250" s="138" customFormat="1" ht="15.75" customHeight="1" spans="3:237">
      <c r="C3250" s="103"/>
      <c r="D3250" s="103"/>
      <c r="F3250" s="142"/>
      <c r="HV3250" s="141"/>
      <c r="HW3250" s="141"/>
      <c r="HX3250" s="141"/>
      <c r="HY3250" s="141"/>
      <c r="HZ3250" s="141"/>
      <c r="IA3250" s="141"/>
      <c r="IB3250" s="141"/>
      <c r="IC3250" s="141"/>
    </row>
    <row r="3251" s="138" customFormat="1" ht="15.75" customHeight="1" spans="3:237">
      <c r="C3251" s="103"/>
      <c r="D3251" s="103"/>
      <c r="F3251" s="142"/>
      <c r="HV3251" s="141"/>
      <c r="HW3251" s="141"/>
      <c r="HX3251" s="141"/>
      <c r="HY3251" s="141"/>
      <c r="HZ3251" s="141"/>
      <c r="IA3251" s="141"/>
      <c r="IB3251" s="141"/>
      <c r="IC3251" s="141"/>
    </row>
    <row r="3252" s="138" customFormat="1" ht="15.75" customHeight="1" spans="3:237">
      <c r="C3252" s="103"/>
      <c r="D3252" s="103"/>
      <c r="F3252" s="142"/>
      <c r="HV3252" s="141"/>
      <c r="HW3252" s="141"/>
      <c r="HX3252" s="141"/>
      <c r="HY3252" s="141"/>
      <c r="HZ3252" s="141"/>
      <c r="IA3252" s="141"/>
      <c r="IB3252" s="141"/>
      <c r="IC3252" s="141"/>
    </row>
    <row r="3253" s="138" customFormat="1" ht="15.75" customHeight="1" spans="3:237">
      <c r="C3253" s="103"/>
      <c r="D3253" s="103"/>
      <c r="F3253" s="142"/>
      <c r="HV3253" s="141"/>
      <c r="HW3253" s="141"/>
      <c r="HX3253" s="141"/>
      <c r="HY3253" s="141"/>
      <c r="HZ3253" s="141"/>
      <c r="IA3253" s="141"/>
      <c r="IB3253" s="141"/>
      <c r="IC3253" s="141"/>
    </row>
    <row r="3254" s="138" customFormat="1" ht="15.75" customHeight="1" spans="3:237">
      <c r="C3254" s="103"/>
      <c r="D3254" s="103"/>
      <c r="F3254" s="142"/>
      <c r="HV3254" s="141"/>
      <c r="HW3254" s="141"/>
      <c r="HX3254" s="141"/>
      <c r="HY3254" s="141"/>
      <c r="HZ3254" s="141"/>
      <c r="IA3254" s="141"/>
      <c r="IB3254" s="141"/>
      <c r="IC3254" s="141"/>
    </row>
    <row r="3255" s="138" customFormat="1" ht="15.75" customHeight="1" spans="3:237">
      <c r="C3255" s="103"/>
      <c r="D3255" s="103"/>
      <c r="F3255" s="142"/>
      <c r="HV3255" s="141"/>
      <c r="HW3255" s="141"/>
      <c r="HX3255" s="141"/>
      <c r="HY3255" s="141"/>
      <c r="HZ3255" s="141"/>
      <c r="IA3255" s="141"/>
      <c r="IB3255" s="141"/>
      <c r="IC3255" s="141"/>
    </row>
    <row r="3256" s="138" customFormat="1" ht="15.75" customHeight="1" spans="3:237">
      <c r="C3256" s="103"/>
      <c r="D3256" s="103"/>
      <c r="F3256" s="142"/>
      <c r="HV3256" s="141"/>
      <c r="HW3256" s="141"/>
      <c r="HX3256" s="141"/>
      <c r="HY3256" s="141"/>
      <c r="HZ3256" s="141"/>
      <c r="IA3256" s="141"/>
      <c r="IB3256" s="141"/>
      <c r="IC3256" s="141"/>
    </row>
    <row r="3257" s="138" customFormat="1" ht="15.75" customHeight="1" spans="3:237">
      <c r="C3257" s="103"/>
      <c r="D3257" s="103"/>
      <c r="F3257" s="142"/>
      <c r="HV3257" s="141"/>
      <c r="HW3257" s="141"/>
      <c r="HX3257" s="141"/>
      <c r="HY3257" s="141"/>
      <c r="HZ3257" s="141"/>
      <c r="IA3257" s="141"/>
      <c r="IB3257" s="141"/>
      <c r="IC3257" s="141"/>
    </row>
    <row r="3258" s="138" customFormat="1" ht="15.75" customHeight="1" spans="3:237">
      <c r="C3258" s="103"/>
      <c r="D3258" s="103"/>
      <c r="F3258" s="142"/>
      <c r="HV3258" s="141"/>
      <c r="HW3258" s="141"/>
      <c r="HX3258" s="141"/>
      <c r="HY3258" s="141"/>
      <c r="HZ3258" s="141"/>
      <c r="IA3258" s="141"/>
      <c r="IB3258" s="141"/>
      <c r="IC3258" s="141"/>
    </row>
    <row r="3259" s="138" customFormat="1" ht="15.75" customHeight="1" spans="3:237">
      <c r="C3259" s="103"/>
      <c r="D3259" s="103"/>
      <c r="F3259" s="142"/>
      <c r="HV3259" s="141"/>
      <c r="HW3259" s="141"/>
      <c r="HX3259" s="141"/>
      <c r="HY3259" s="141"/>
      <c r="HZ3259" s="141"/>
      <c r="IA3259" s="141"/>
      <c r="IB3259" s="141"/>
      <c r="IC3259" s="141"/>
    </row>
    <row r="3260" s="138" customFormat="1" ht="15.75" customHeight="1" spans="3:237">
      <c r="C3260" s="103"/>
      <c r="D3260" s="103"/>
      <c r="F3260" s="142"/>
      <c r="HV3260" s="141"/>
      <c r="HW3260" s="141"/>
      <c r="HX3260" s="141"/>
      <c r="HY3260" s="141"/>
      <c r="HZ3260" s="141"/>
      <c r="IA3260" s="141"/>
      <c r="IB3260" s="141"/>
      <c r="IC3260" s="141"/>
    </row>
    <row r="3261" s="138" customFormat="1" ht="15.75" customHeight="1" spans="3:237">
      <c r="C3261" s="103"/>
      <c r="D3261" s="103"/>
      <c r="F3261" s="142"/>
      <c r="HV3261" s="141"/>
      <c r="HW3261" s="141"/>
      <c r="HX3261" s="141"/>
      <c r="HY3261" s="141"/>
      <c r="HZ3261" s="141"/>
      <c r="IA3261" s="141"/>
      <c r="IB3261" s="141"/>
      <c r="IC3261" s="141"/>
    </row>
    <row r="3262" s="138" customFormat="1" ht="15.75" customHeight="1" spans="3:237">
      <c r="C3262" s="103"/>
      <c r="D3262" s="103"/>
      <c r="F3262" s="142"/>
      <c r="HV3262" s="141"/>
      <c r="HW3262" s="141"/>
      <c r="HX3262" s="141"/>
      <c r="HY3262" s="141"/>
      <c r="HZ3262" s="141"/>
      <c r="IA3262" s="141"/>
      <c r="IB3262" s="141"/>
      <c r="IC3262" s="141"/>
    </row>
    <row r="3263" s="138" customFormat="1" ht="15.75" customHeight="1" spans="3:237">
      <c r="C3263" s="103"/>
      <c r="D3263" s="103"/>
      <c r="F3263" s="142"/>
      <c r="HV3263" s="141"/>
      <c r="HW3263" s="141"/>
      <c r="HX3263" s="141"/>
      <c r="HY3263" s="141"/>
      <c r="HZ3263" s="141"/>
      <c r="IA3263" s="141"/>
      <c r="IB3263" s="141"/>
      <c r="IC3263" s="141"/>
    </row>
    <row r="3264" s="138" customFormat="1" ht="15.75" customHeight="1" spans="3:237">
      <c r="C3264" s="103"/>
      <c r="D3264" s="103"/>
      <c r="F3264" s="142"/>
      <c r="HV3264" s="141"/>
      <c r="HW3264" s="141"/>
      <c r="HX3264" s="141"/>
      <c r="HY3264" s="141"/>
      <c r="HZ3264" s="141"/>
      <c r="IA3264" s="141"/>
      <c r="IB3264" s="141"/>
      <c r="IC3264" s="141"/>
    </row>
    <row r="3265" s="138" customFormat="1" ht="15.75" customHeight="1" spans="3:237">
      <c r="C3265" s="103"/>
      <c r="D3265" s="103"/>
      <c r="F3265" s="142"/>
      <c r="HV3265" s="141"/>
      <c r="HW3265" s="141"/>
      <c r="HX3265" s="141"/>
      <c r="HY3265" s="141"/>
      <c r="HZ3265" s="141"/>
      <c r="IA3265" s="141"/>
      <c r="IB3265" s="141"/>
      <c r="IC3265" s="141"/>
    </row>
    <row r="3266" s="138" customFormat="1" ht="15.75" customHeight="1" spans="3:237">
      <c r="C3266" s="103"/>
      <c r="D3266" s="103"/>
      <c r="F3266" s="142"/>
      <c r="HV3266" s="141"/>
      <c r="HW3266" s="141"/>
      <c r="HX3266" s="141"/>
      <c r="HY3266" s="141"/>
      <c r="HZ3266" s="141"/>
      <c r="IA3266" s="141"/>
      <c r="IB3266" s="141"/>
      <c r="IC3266" s="141"/>
    </row>
    <row r="3267" s="138" customFormat="1" ht="15.75" customHeight="1" spans="3:237">
      <c r="C3267" s="103"/>
      <c r="D3267" s="103"/>
      <c r="F3267" s="142"/>
      <c r="HV3267" s="141"/>
      <c r="HW3267" s="141"/>
      <c r="HX3267" s="141"/>
      <c r="HY3267" s="141"/>
      <c r="HZ3267" s="141"/>
      <c r="IA3267" s="141"/>
      <c r="IB3267" s="141"/>
      <c r="IC3267" s="141"/>
    </row>
    <row r="3268" s="138" customFormat="1" ht="15.75" customHeight="1" spans="3:237">
      <c r="C3268" s="103"/>
      <c r="D3268" s="103"/>
      <c r="F3268" s="142"/>
      <c r="HV3268" s="141"/>
      <c r="HW3268" s="141"/>
      <c r="HX3268" s="141"/>
      <c r="HY3268" s="141"/>
      <c r="HZ3268" s="141"/>
      <c r="IA3268" s="141"/>
      <c r="IB3268" s="141"/>
      <c r="IC3268" s="141"/>
    </row>
    <row r="3269" s="138" customFormat="1" ht="15.75" customHeight="1" spans="3:237">
      <c r="C3269" s="103"/>
      <c r="D3269" s="103"/>
      <c r="F3269" s="142"/>
      <c r="HV3269" s="141"/>
      <c r="HW3269" s="141"/>
      <c r="HX3269" s="141"/>
      <c r="HY3269" s="141"/>
      <c r="HZ3269" s="141"/>
      <c r="IA3269" s="141"/>
      <c r="IB3269" s="141"/>
      <c r="IC3269" s="141"/>
    </row>
    <row r="3270" s="138" customFormat="1" ht="15.75" customHeight="1" spans="3:237">
      <c r="C3270" s="103"/>
      <c r="D3270" s="103"/>
      <c r="F3270" s="142"/>
      <c r="HV3270" s="141"/>
      <c r="HW3270" s="141"/>
      <c r="HX3270" s="141"/>
      <c r="HY3270" s="141"/>
      <c r="HZ3270" s="141"/>
      <c r="IA3270" s="141"/>
      <c r="IB3270" s="141"/>
      <c r="IC3270" s="141"/>
    </row>
    <row r="3271" s="138" customFormat="1" ht="15.75" customHeight="1" spans="3:237">
      <c r="C3271" s="103"/>
      <c r="D3271" s="103"/>
      <c r="F3271" s="142"/>
      <c r="HV3271" s="141"/>
      <c r="HW3271" s="141"/>
      <c r="HX3271" s="141"/>
      <c r="HY3271" s="141"/>
      <c r="HZ3271" s="141"/>
      <c r="IA3271" s="141"/>
      <c r="IB3271" s="141"/>
      <c r="IC3271" s="141"/>
    </row>
    <row r="3272" s="138" customFormat="1" ht="15.75" customHeight="1" spans="3:237">
      <c r="C3272" s="103"/>
      <c r="D3272" s="103"/>
      <c r="F3272" s="142"/>
      <c r="HV3272" s="141"/>
      <c r="HW3272" s="141"/>
      <c r="HX3272" s="141"/>
      <c r="HY3272" s="141"/>
      <c r="HZ3272" s="141"/>
      <c r="IA3272" s="141"/>
      <c r="IB3272" s="141"/>
      <c r="IC3272" s="141"/>
    </row>
    <row r="3273" s="138" customFormat="1" ht="15.75" customHeight="1" spans="3:237">
      <c r="C3273" s="103"/>
      <c r="D3273" s="103"/>
      <c r="F3273" s="142"/>
      <c r="HV3273" s="141"/>
      <c r="HW3273" s="141"/>
      <c r="HX3273" s="141"/>
      <c r="HY3273" s="141"/>
      <c r="HZ3273" s="141"/>
      <c r="IA3273" s="141"/>
      <c r="IB3273" s="141"/>
      <c r="IC3273" s="141"/>
    </row>
    <row r="3274" s="138" customFormat="1" ht="15.75" customHeight="1" spans="3:237">
      <c r="C3274" s="103"/>
      <c r="D3274" s="103"/>
      <c r="F3274" s="142"/>
      <c r="HV3274" s="141"/>
      <c r="HW3274" s="141"/>
      <c r="HX3274" s="141"/>
      <c r="HY3274" s="141"/>
      <c r="HZ3274" s="141"/>
      <c r="IA3274" s="141"/>
      <c r="IB3274" s="141"/>
      <c r="IC3274" s="141"/>
    </row>
    <row r="3275" s="138" customFormat="1" ht="15.75" customHeight="1" spans="3:237">
      <c r="C3275" s="103"/>
      <c r="D3275" s="103"/>
      <c r="F3275" s="142"/>
      <c r="HV3275" s="141"/>
      <c r="HW3275" s="141"/>
      <c r="HX3275" s="141"/>
      <c r="HY3275" s="141"/>
      <c r="HZ3275" s="141"/>
      <c r="IA3275" s="141"/>
      <c r="IB3275" s="141"/>
      <c r="IC3275" s="141"/>
    </row>
    <row r="3276" s="138" customFormat="1" ht="15.75" customHeight="1" spans="3:237">
      <c r="C3276" s="103"/>
      <c r="D3276" s="103"/>
      <c r="F3276" s="142"/>
      <c r="HV3276" s="141"/>
      <c r="HW3276" s="141"/>
      <c r="HX3276" s="141"/>
      <c r="HY3276" s="141"/>
      <c r="HZ3276" s="141"/>
      <c r="IA3276" s="141"/>
      <c r="IB3276" s="141"/>
      <c r="IC3276" s="141"/>
    </row>
    <row r="3277" s="138" customFormat="1" ht="15.75" customHeight="1" spans="3:237">
      <c r="C3277" s="103"/>
      <c r="D3277" s="103"/>
      <c r="F3277" s="142"/>
      <c r="HV3277" s="141"/>
      <c r="HW3277" s="141"/>
      <c r="HX3277" s="141"/>
      <c r="HY3277" s="141"/>
      <c r="HZ3277" s="141"/>
      <c r="IA3277" s="141"/>
      <c r="IB3277" s="141"/>
      <c r="IC3277" s="141"/>
    </row>
    <row r="3278" s="138" customFormat="1" ht="15.75" customHeight="1" spans="3:237">
      <c r="C3278" s="103"/>
      <c r="D3278" s="103"/>
      <c r="F3278" s="142"/>
      <c r="HV3278" s="141"/>
      <c r="HW3278" s="141"/>
      <c r="HX3278" s="141"/>
      <c r="HY3278" s="141"/>
      <c r="HZ3278" s="141"/>
      <c r="IA3278" s="141"/>
      <c r="IB3278" s="141"/>
      <c r="IC3278" s="141"/>
    </row>
    <row r="3279" s="138" customFormat="1" ht="15.75" customHeight="1" spans="3:237">
      <c r="C3279" s="103"/>
      <c r="D3279" s="103"/>
      <c r="F3279" s="142"/>
      <c r="HV3279" s="141"/>
      <c r="HW3279" s="141"/>
      <c r="HX3279" s="141"/>
      <c r="HY3279" s="141"/>
      <c r="HZ3279" s="141"/>
      <c r="IA3279" s="141"/>
      <c r="IB3279" s="141"/>
      <c r="IC3279" s="141"/>
    </row>
    <row r="3280" s="138" customFormat="1" ht="15.75" customHeight="1" spans="3:237">
      <c r="C3280" s="103"/>
      <c r="D3280" s="103"/>
      <c r="F3280" s="142"/>
      <c r="HV3280" s="141"/>
      <c r="HW3280" s="141"/>
      <c r="HX3280" s="141"/>
      <c r="HY3280" s="141"/>
      <c r="HZ3280" s="141"/>
      <c r="IA3280" s="141"/>
      <c r="IB3280" s="141"/>
      <c r="IC3280" s="141"/>
    </row>
    <row r="3281" s="138" customFormat="1" ht="15.75" customHeight="1" spans="3:237">
      <c r="C3281" s="103"/>
      <c r="D3281" s="103"/>
      <c r="F3281" s="142"/>
      <c r="HV3281" s="141"/>
      <c r="HW3281" s="141"/>
      <c r="HX3281" s="141"/>
      <c r="HY3281" s="141"/>
      <c r="HZ3281" s="141"/>
      <c r="IA3281" s="141"/>
      <c r="IB3281" s="141"/>
      <c r="IC3281" s="141"/>
    </row>
    <row r="3282" s="138" customFormat="1" ht="15.75" customHeight="1" spans="3:237">
      <c r="C3282" s="103"/>
      <c r="D3282" s="103"/>
      <c r="F3282" s="142"/>
      <c r="HV3282" s="141"/>
      <c r="HW3282" s="141"/>
      <c r="HX3282" s="141"/>
      <c r="HY3282" s="141"/>
      <c r="HZ3282" s="141"/>
      <c r="IA3282" s="141"/>
      <c r="IB3282" s="141"/>
      <c r="IC3282" s="141"/>
    </row>
    <row r="3283" s="138" customFormat="1" ht="15.75" customHeight="1" spans="3:237">
      <c r="C3283" s="103"/>
      <c r="D3283" s="103"/>
      <c r="F3283" s="142"/>
      <c r="HV3283" s="141"/>
      <c r="HW3283" s="141"/>
      <c r="HX3283" s="141"/>
      <c r="HY3283" s="141"/>
      <c r="HZ3283" s="141"/>
      <c r="IA3283" s="141"/>
      <c r="IB3283" s="141"/>
      <c r="IC3283" s="141"/>
    </row>
    <row r="3284" s="138" customFormat="1" ht="15.75" customHeight="1" spans="3:237">
      <c r="C3284" s="103"/>
      <c r="D3284" s="103"/>
      <c r="F3284" s="142"/>
      <c r="HV3284" s="141"/>
      <c r="HW3284" s="141"/>
      <c r="HX3284" s="141"/>
      <c r="HY3284" s="141"/>
      <c r="HZ3284" s="141"/>
      <c r="IA3284" s="141"/>
      <c r="IB3284" s="141"/>
      <c r="IC3284" s="141"/>
    </row>
    <row r="3285" s="138" customFormat="1" ht="15.75" customHeight="1" spans="3:237">
      <c r="C3285" s="103"/>
      <c r="D3285" s="103"/>
      <c r="F3285" s="142"/>
      <c r="HV3285" s="141"/>
      <c r="HW3285" s="141"/>
      <c r="HX3285" s="141"/>
      <c r="HY3285" s="141"/>
      <c r="HZ3285" s="141"/>
      <c r="IA3285" s="141"/>
      <c r="IB3285" s="141"/>
      <c r="IC3285" s="141"/>
    </row>
    <row r="3286" s="138" customFormat="1" ht="15.75" customHeight="1" spans="3:237">
      <c r="C3286" s="103"/>
      <c r="D3286" s="103"/>
      <c r="F3286" s="142"/>
      <c r="HV3286" s="141"/>
      <c r="HW3286" s="141"/>
      <c r="HX3286" s="141"/>
      <c r="HY3286" s="141"/>
      <c r="HZ3286" s="141"/>
      <c r="IA3286" s="141"/>
      <c r="IB3286" s="141"/>
      <c r="IC3286" s="141"/>
    </row>
    <row r="3287" s="138" customFormat="1" ht="15.75" customHeight="1" spans="3:237">
      <c r="C3287" s="103"/>
      <c r="D3287" s="103"/>
      <c r="F3287" s="142"/>
      <c r="HV3287" s="141"/>
      <c r="HW3287" s="141"/>
      <c r="HX3287" s="141"/>
      <c r="HY3287" s="141"/>
      <c r="HZ3287" s="141"/>
      <c r="IA3287" s="141"/>
      <c r="IB3287" s="141"/>
      <c r="IC3287" s="141"/>
    </row>
    <row r="3288" s="138" customFormat="1" ht="15.75" customHeight="1" spans="3:237">
      <c r="C3288" s="103"/>
      <c r="D3288" s="103"/>
      <c r="F3288" s="142"/>
      <c r="HV3288" s="141"/>
      <c r="HW3288" s="141"/>
      <c r="HX3288" s="141"/>
      <c r="HY3288" s="141"/>
      <c r="HZ3288" s="141"/>
      <c r="IA3288" s="141"/>
      <c r="IB3288" s="141"/>
      <c r="IC3288" s="141"/>
    </row>
    <row r="3289" s="138" customFormat="1" ht="15.75" customHeight="1" spans="3:237">
      <c r="C3289" s="103"/>
      <c r="D3289" s="103"/>
      <c r="F3289" s="142"/>
      <c r="HV3289" s="141"/>
      <c r="HW3289" s="141"/>
      <c r="HX3289" s="141"/>
      <c r="HY3289" s="141"/>
      <c r="HZ3289" s="141"/>
      <c r="IA3289" s="141"/>
      <c r="IB3289" s="141"/>
      <c r="IC3289" s="141"/>
    </row>
    <row r="3290" s="138" customFormat="1" ht="15.75" customHeight="1" spans="3:237">
      <c r="C3290" s="103"/>
      <c r="D3290" s="103"/>
      <c r="F3290" s="142"/>
      <c r="HV3290" s="141"/>
      <c r="HW3290" s="141"/>
      <c r="HX3290" s="141"/>
      <c r="HY3290" s="141"/>
      <c r="HZ3290" s="141"/>
      <c r="IA3290" s="141"/>
      <c r="IB3290" s="141"/>
      <c r="IC3290" s="141"/>
    </row>
    <row r="3291" s="138" customFormat="1" ht="15.75" customHeight="1" spans="3:237">
      <c r="C3291" s="103"/>
      <c r="D3291" s="103"/>
      <c r="F3291" s="142"/>
      <c r="HV3291" s="141"/>
      <c r="HW3291" s="141"/>
      <c r="HX3291" s="141"/>
      <c r="HY3291" s="141"/>
      <c r="HZ3291" s="141"/>
      <c r="IA3291" s="141"/>
      <c r="IB3291" s="141"/>
      <c r="IC3291" s="141"/>
    </row>
    <row r="3292" s="138" customFormat="1" ht="15.75" customHeight="1" spans="3:237">
      <c r="C3292" s="103"/>
      <c r="D3292" s="103"/>
      <c r="F3292" s="142"/>
      <c r="HV3292" s="141"/>
      <c r="HW3292" s="141"/>
      <c r="HX3292" s="141"/>
      <c r="HY3292" s="141"/>
      <c r="HZ3292" s="141"/>
      <c r="IA3292" s="141"/>
      <c r="IB3292" s="141"/>
      <c r="IC3292" s="141"/>
    </row>
    <row r="3293" s="138" customFormat="1" ht="15.75" customHeight="1" spans="3:237">
      <c r="C3293" s="103"/>
      <c r="D3293" s="103"/>
      <c r="F3293" s="142"/>
      <c r="HV3293" s="141"/>
      <c r="HW3293" s="141"/>
      <c r="HX3293" s="141"/>
      <c r="HY3293" s="141"/>
      <c r="HZ3293" s="141"/>
      <c r="IA3293" s="141"/>
      <c r="IB3293" s="141"/>
      <c r="IC3293" s="141"/>
    </row>
    <row r="3294" s="138" customFormat="1" ht="15.75" customHeight="1" spans="3:237">
      <c r="C3294" s="103"/>
      <c r="D3294" s="103"/>
      <c r="F3294" s="142"/>
      <c r="HV3294" s="141"/>
      <c r="HW3294" s="141"/>
      <c r="HX3294" s="141"/>
      <c r="HY3294" s="141"/>
      <c r="HZ3294" s="141"/>
      <c r="IA3294" s="141"/>
      <c r="IB3294" s="141"/>
      <c r="IC3294" s="141"/>
    </row>
    <row r="3295" s="138" customFormat="1" ht="15.75" customHeight="1" spans="3:237">
      <c r="C3295" s="103"/>
      <c r="D3295" s="103"/>
      <c r="F3295" s="142"/>
      <c r="HV3295" s="141"/>
      <c r="HW3295" s="141"/>
      <c r="HX3295" s="141"/>
      <c r="HY3295" s="141"/>
      <c r="HZ3295" s="141"/>
      <c r="IA3295" s="141"/>
      <c r="IB3295" s="141"/>
      <c r="IC3295" s="141"/>
    </row>
    <row r="3296" s="138" customFormat="1" ht="15.75" customHeight="1" spans="3:237">
      <c r="C3296" s="103"/>
      <c r="D3296" s="103"/>
      <c r="F3296" s="142"/>
      <c r="HV3296" s="141"/>
      <c r="HW3296" s="141"/>
      <c r="HX3296" s="141"/>
      <c r="HY3296" s="141"/>
      <c r="HZ3296" s="141"/>
      <c r="IA3296" s="141"/>
      <c r="IB3296" s="141"/>
      <c r="IC3296" s="141"/>
    </row>
    <row r="3297" s="138" customFormat="1" ht="15.75" customHeight="1" spans="3:237">
      <c r="C3297" s="103"/>
      <c r="D3297" s="103"/>
      <c r="F3297" s="142"/>
      <c r="HV3297" s="141"/>
      <c r="HW3297" s="141"/>
      <c r="HX3297" s="141"/>
      <c r="HY3297" s="141"/>
      <c r="HZ3297" s="141"/>
      <c r="IA3297" s="141"/>
      <c r="IB3297" s="141"/>
      <c r="IC3297" s="141"/>
    </row>
    <row r="3298" s="138" customFormat="1" ht="15.75" customHeight="1" spans="3:237">
      <c r="C3298" s="103"/>
      <c r="D3298" s="103"/>
      <c r="F3298" s="142"/>
      <c r="HV3298" s="141"/>
      <c r="HW3298" s="141"/>
      <c r="HX3298" s="141"/>
      <c r="HY3298" s="141"/>
      <c r="HZ3298" s="141"/>
      <c r="IA3298" s="141"/>
      <c r="IB3298" s="141"/>
      <c r="IC3298" s="141"/>
    </row>
    <row r="3299" s="138" customFormat="1" ht="15.75" customHeight="1" spans="3:237">
      <c r="C3299" s="103"/>
      <c r="D3299" s="103"/>
      <c r="F3299" s="142"/>
      <c r="HV3299" s="141"/>
      <c r="HW3299" s="141"/>
      <c r="HX3299" s="141"/>
      <c r="HY3299" s="141"/>
      <c r="HZ3299" s="141"/>
      <c r="IA3299" s="141"/>
      <c r="IB3299" s="141"/>
      <c r="IC3299" s="141"/>
    </row>
    <row r="3300" s="138" customFormat="1" ht="15.75" customHeight="1" spans="3:237">
      <c r="C3300" s="103"/>
      <c r="D3300" s="103"/>
      <c r="F3300" s="142"/>
      <c r="HV3300" s="141"/>
      <c r="HW3300" s="141"/>
      <c r="HX3300" s="141"/>
      <c r="HY3300" s="141"/>
      <c r="HZ3300" s="141"/>
      <c r="IA3300" s="141"/>
      <c r="IB3300" s="141"/>
      <c r="IC3300" s="141"/>
    </row>
    <row r="3301" s="138" customFormat="1" ht="15.75" customHeight="1" spans="3:237">
      <c r="C3301" s="103"/>
      <c r="D3301" s="103"/>
      <c r="F3301" s="142"/>
      <c r="HV3301" s="141"/>
      <c r="HW3301" s="141"/>
      <c r="HX3301" s="141"/>
      <c r="HY3301" s="141"/>
      <c r="HZ3301" s="141"/>
      <c r="IA3301" s="141"/>
      <c r="IB3301" s="141"/>
      <c r="IC3301" s="141"/>
    </row>
    <row r="3302" s="138" customFormat="1" ht="15.75" customHeight="1" spans="3:237">
      <c r="C3302" s="103"/>
      <c r="D3302" s="103"/>
      <c r="F3302" s="142"/>
      <c r="HV3302" s="141"/>
      <c r="HW3302" s="141"/>
      <c r="HX3302" s="141"/>
      <c r="HY3302" s="141"/>
      <c r="HZ3302" s="141"/>
      <c r="IA3302" s="141"/>
      <c r="IB3302" s="141"/>
      <c r="IC3302" s="141"/>
    </row>
    <row r="3303" s="138" customFormat="1" ht="15.75" customHeight="1" spans="3:237">
      <c r="C3303" s="103"/>
      <c r="D3303" s="103"/>
      <c r="F3303" s="142"/>
      <c r="HV3303" s="141"/>
      <c r="HW3303" s="141"/>
      <c r="HX3303" s="141"/>
      <c r="HY3303" s="141"/>
      <c r="HZ3303" s="141"/>
      <c r="IA3303" s="141"/>
      <c r="IB3303" s="141"/>
      <c r="IC3303" s="141"/>
    </row>
    <row r="3304" s="138" customFormat="1" ht="15.75" customHeight="1" spans="3:237">
      <c r="C3304" s="103"/>
      <c r="D3304" s="103"/>
      <c r="F3304" s="142"/>
      <c r="HV3304" s="141"/>
      <c r="HW3304" s="141"/>
      <c r="HX3304" s="141"/>
      <c r="HY3304" s="141"/>
      <c r="HZ3304" s="141"/>
      <c r="IA3304" s="141"/>
      <c r="IB3304" s="141"/>
      <c r="IC3304" s="141"/>
    </row>
    <row r="3305" s="138" customFormat="1" ht="15.75" customHeight="1" spans="3:237">
      <c r="C3305" s="103"/>
      <c r="D3305" s="103"/>
      <c r="F3305" s="142"/>
      <c r="HV3305" s="141"/>
      <c r="HW3305" s="141"/>
      <c r="HX3305" s="141"/>
      <c r="HY3305" s="141"/>
      <c r="HZ3305" s="141"/>
      <c r="IA3305" s="141"/>
      <c r="IB3305" s="141"/>
      <c r="IC3305" s="141"/>
    </row>
    <row r="3306" s="138" customFormat="1" ht="15.75" customHeight="1" spans="3:237">
      <c r="C3306" s="103"/>
      <c r="D3306" s="103"/>
      <c r="F3306" s="142"/>
      <c r="HV3306" s="141"/>
      <c r="HW3306" s="141"/>
      <c r="HX3306" s="141"/>
      <c r="HY3306" s="141"/>
      <c r="HZ3306" s="141"/>
      <c r="IA3306" s="141"/>
      <c r="IB3306" s="141"/>
      <c r="IC3306" s="141"/>
    </row>
    <row r="3307" s="138" customFormat="1" ht="15.75" customHeight="1" spans="3:237">
      <c r="C3307" s="103"/>
      <c r="D3307" s="103"/>
      <c r="F3307" s="142"/>
      <c r="HV3307" s="141"/>
      <c r="HW3307" s="141"/>
      <c r="HX3307" s="141"/>
      <c r="HY3307" s="141"/>
      <c r="HZ3307" s="141"/>
      <c r="IA3307" s="141"/>
      <c r="IB3307" s="141"/>
      <c r="IC3307" s="141"/>
    </row>
    <row r="3308" s="138" customFormat="1" ht="15.75" customHeight="1" spans="3:237">
      <c r="C3308" s="103"/>
      <c r="D3308" s="103"/>
      <c r="F3308" s="142"/>
      <c r="HV3308" s="141"/>
      <c r="HW3308" s="141"/>
      <c r="HX3308" s="141"/>
      <c r="HY3308" s="141"/>
      <c r="HZ3308" s="141"/>
      <c r="IA3308" s="141"/>
      <c r="IB3308" s="141"/>
      <c r="IC3308" s="141"/>
    </row>
    <row r="3309" s="138" customFormat="1" ht="15.75" customHeight="1" spans="3:237">
      <c r="C3309" s="103"/>
      <c r="D3309" s="103"/>
      <c r="F3309" s="142"/>
      <c r="HV3309" s="141"/>
      <c r="HW3309" s="141"/>
      <c r="HX3309" s="141"/>
      <c r="HY3309" s="141"/>
      <c r="HZ3309" s="141"/>
      <c r="IA3309" s="141"/>
      <c r="IB3309" s="141"/>
      <c r="IC3309" s="141"/>
    </row>
    <row r="3310" s="138" customFormat="1" ht="15.75" customHeight="1" spans="3:237">
      <c r="C3310" s="103"/>
      <c r="D3310" s="103"/>
      <c r="F3310" s="142"/>
      <c r="HV3310" s="141"/>
      <c r="HW3310" s="141"/>
      <c r="HX3310" s="141"/>
      <c r="HY3310" s="141"/>
      <c r="HZ3310" s="141"/>
      <c r="IA3310" s="141"/>
      <c r="IB3310" s="141"/>
      <c r="IC3310" s="141"/>
    </row>
    <row r="3311" s="138" customFormat="1" ht="15.75" customHeight="1" spans="3:237">
      <c r="C3311" s="103"/>
      <c r="D3311" s="103"/>
      <c r="F3311" s="142"/>
      <c r="HV3311" s="141"/>
      <c r="HW3311" s="141"/>
      <c r="HX3311" s="141"/>
      <c r="HY3311" s="141"/>
      <c r="HZ3311" s="141"/>
      <c r="IA3311" s="141"/>
      <c r="IB3311" s="141"/>
      <c r="IC3311" s="141"/>
    </row>
    <row r="3312" s="138" customFormat="1" ht="15.75" customHeight="1" spans="3:237">
      <c r="C3312" s="103"/>
      <c r="D3312" s="103"/>
      <c r="F3312" s="142"/>
      <c r="HV3312" s="141"/>
      <c r="HW3312" s="141"/>
      <c r="HX3312" s="141"/>
      <c r="HY3312" s="141"/>
      <c r="HZ3312" s="141"/>
      <c r="IA3312" s="141"/>
      <c r="IB3312" s="141"/>
      <c r="IC3312" s="141"/>
    </row>
    <row r="3313" s="138" customFormat="1" ht="15.75" customHeight="1" spans="3:237">
      <c r="C3313" s="103"/>
      <c r="D3313" s="103"/>
      <c r="F3313" s="142"/>
      <c r="HV3313" s="141"/>
      <c r="HW3313" s="141"/>
      <c r="HX3313" s="141"/>
      <c r="HY3313" s="141"/>
      <c r="HZ3313" s="141"/>
      <c r="IA3313" s="141"/>
      <c r="IB3313" s="141"/>
      <c r="IC3313" s="141"/>
    </row>
    <row r="3314" s="138" customFormat="1" ht="15.75" customHeight="1" spans="3:237">
      <c r="C3314" s="103"/>
      <c r="D3314" s="103"/>
      <c r="F3314" s="142"/>
      <c r="HV3314" s="141"/>
      <c r="HW3314" s="141"/>
      <c r="HX3314" s="141"/>
      <c r="HY3314" s="141"/>
      <c r="HZ3314" s="141"/>
      <c r="IA3314" s="141"/>
      <c r="IB3314" s="141"/>
      <c r="IC3314" s="141"/>
    </row>
    <row r="3315" s="138" customFormat="1" ht="15.75" customHeight="1" spans="3:237">
      <c r="C3315" s="103"/>
      <c r="D3315" s="103"/>
      <c r="F3315" s="142"/>
      <c r="HV3315" s="141"/>
      <c r="HW3315" s="141"/>
      <c r="HX3315" s="141"/>
      <c r="HY3315" s="141"/>
      <c r="HZ3315" s="141"/>
      <c r="IA3315" s="141"/>
      <c r="IB3315" s="141"/>
      <c r="IC3315" s="141"/>
    </row>
    <row r="3316" s="138" customFormat="1" ht="15.75" customHeight="1" spans="3:237">
      <c r="C3316" s="103"/>
      <c r="D3316" s="103"/>
      <c r="F3316" s="142"/>
      <c r="HV3316" s="141"/>
      <c r="HW3316" s="141"/>
      <c r="HX3316" s="141"/>
      <c r="HY3316" s="141"/>
      <c r="HZ3316" s="141"/>
      <c r="IA3316" s="141"/>
      <c r="IB3316" s="141"/>
      <c r="IC3316" s="141"/>
    </row>
    <row r="3317" s="138" customFormat="1" ht="15.75" customHeight="1" spans="3:237">
      <c r="C3317" s="103"/>
      <c r="D3317" s="103"/>
      <c r="F3317" s="142"/>
      <c r="HV3317" s="141"/>
      <c r="HW3317" s="141"/>
      <c r="HX3317" s="141"/>
      <c r="HY3317" s="141"/>
      <c r="HZ3317" s="141"/>
      <c r="IA3317" s="141"/>
      <c r="IB3317" s="141"/>
      <c r="IC3317" s="141"/>
    </row>
    <row r="3318" s="138" customFormat="1" ht="15.75" customHeight="1" spans="3:237">
      <c r="C3318" s="103"/>
      <c r="D3318" s="103"/>
      <c r="F3318" s="142"/>
      <c r="HV3318" s="141"/>
      <c r="HW3318" s="141"/>
      <c r="HX3318" s="141"/>
      <c r="HY3318" s="141"/>
      <c r="HZ3318" s="141"/>
      <c r="IA3318" s="141"/>
      <c r="IB3318" s="141"/>
      <c r="IC3318" s="141"/>
    </row>
    <row r="3319" s="138" customFormat="1" ht="15.75" customHeight="1" spans="3:237">
      <c r="C3319" s="103"/>
      <c r="D3319" s="103"/>
      <c r="F3319" s="142"/>
      <c r="HV3319" s="141"/>
      <c r="HW3319" s="141"/>
      <c r="HX3319" s="141"/>
      <c r="HY3319" s="141"/>
      <c r="HZ3319" s="141"/>
      <c r="IA3319" s="141"/>
      <c r="IB3319" s="141"/>
      <c r="IC3319" s="141"/>
    </row>
    <row r="3320" s="138" customFormat="1" ht="15.75" customHeight="1" spans="3:237">
      <c r="C3320" s="103"/>
      <c r="D3320" s="103"/>
      <c r="F3320" s="142"/>
      <c r="HV3320" s="141"/>
      <c r="HW3320" s="141"/>
      <c r="HX3320" s="141"/>
      <c r="HY3320" s="141"/>
      <c r="HZ3320" s="141"/>
      <c r="IA3320" s="141"/>
      <c r="IB3320" s="141"/>
      <c r="IC3320" s="141"/>
    </row>
    <row r="3321" s="138" customFormat="1" ht="15.75" customHeight="1" spans="3:237">
      <c r="C3321" s="103"/>
      <c r="D3321" s="103"/>
      <c r="F3321" s="142"/>
      <c r="HV3321" s="141"/>
      <c r="HW3321" s="141"/>
      <c r="HX3321" s="141"/>
      <c r="HY3321" s="141"/>
      <c r="HZ3321" s="141"/>
      <c r="IA3321" s="141"/>
      <c r="IB3321" s="141"/>
      <c r="IC3321" s="141"/>
    </row>
    <row r="3322" s="138" customFormat="1" ht="15.75" customHeight="1" spans="3:237">
      <c r="C3322" s="103"/>
      <c r="D3322" s="103"/>
      <c r="F3322" s="142"/>
      <c r="HV3322" s="141"/>
      <c r="HW3322" s="141"/>
      <c r="HX3322" s="141"/>
      <c r="HY3322" s="141"/>
      <c r="HZ3322" s="141"/>
      <c r="IA3322" s="141"/>
      <c r="IB3322" s="141"/>
      <c r="IC3322" s="141"/>
    </row>
    <row r="3323" s="138" customFormat="1" ht="15.75" customHeight="1" spans="3:237">
      <c r="C3323" s="103"/>
      <c r="D3323" s="103"/>
      <c r="F3323" s="142"/>
      <c r="HV3323" s="141"/>
      <c r="HW3323" s="141"/>
      <c r="HX3323" s="141"/>
      <c r="HY3323" s="141"/>
      <c r="HZ3323" s="141"/>
      <c r="IA3323" s="141"/>
      <c r="IB3323" s="141"/>
      <c r="IC3323" s="141"/>
    </row>
    <row r="3324" s="138" customFormat="1" ht="15.75" customHeight="1" spans="3:237">
      <c r="C3324" s="103"/>
      <c r="D3324" s="103"/>
      <c r="F3324" s="142"/>
      <c r="HV3324" s="141"/>
      <c r="HW3324" s="141"/>
      <c r="HX3324" s="141"/>
      <c r="HY3324" s="141"/>
      <c r="HZ3324" s="141"/>
      <c r="IA3324" s="141"/>
      <c r="IB3324" s="141"/>
      <c r="IC3324" s="141"/>
    </row>
    <row r="3325" s="138" customFormat="1" ht="15.75" customHeight="1" spans="3:237">
      <c r="C3325" s="103"/>
      <c r="D3325" s="103"/>
      <c r="F3325" s="142"/>
      <c r="HV3325" s="141"/>
      <c r="HW3325" s="141"/>
      <c r="HX3325" s="141"/>
      <c r="HY3325" s="141"/>
      <c r="HZ3325" s="141"/>
      <c r="IA3325" s="141"/>
      <c r="IB3325" s="141"/>
      <c r="IC3325" s="141"/>
    </row>
    <row r="3326" s="138" customFormat="1" ht="15.75" customHeight="1" spans="3:237">
      <c r="C3326" s="103"/>
      <c r="D3326" s="103"/>
      <c r="F3326" s="142"/>
      <c r="HV3326" s="141"/>
      <c r="HW3326" s="141"/>
      <c r="HX3326" s="141"/>
      <c r="HY3326" s="141"/>
      <c r="HZ3326" s="141"/>
      <c r="IA3326" s="141"/>
      <c r="IB3326" s="141"/>
      <c r="IC3326" s="141"/>
    </row>
    <row r="3327" s="138" customFormat="1" ht="15.75" customHeight="1" spans="3:237">
      <c r="C3327" s="103"/>
      <c r="D3327" s="103"/>
      <c r="F3327" s="142"/>
      <c r="HV3327" s="141"/>
      <c r="HW3327" s="141"/>
      <c r="HX3327" s="141"/>
      <c r="HY3327" s="141"/>
      <c r="HZ3327" s="141"/>
      <c r="IA3327" s="141"/>
      <c r="IB3327" s="141"/>
      <c r="IC3327" s="141"/>
    </row>
    <row r="3328" s="138" customFormat="1" ht="15.75" customHeight="1" spans="3:237">
      <c r="C3328" s="103"/>
      <c r="D3328" s="103"/>
      <c r="F3328" s="142"/>
      <c r="HV3328" s="141"/>
      <c r="HW3328" s="141"/>
      <c r="HX3328" s="141"/>
      <c r="HY3328" s="141"/>
      <c r="HZ3328" s="141"/>
      <c r="IA3328" s="141"/>
      <c r="IB3328" s="141"/>
      <c r="IC3328" s="141"/>
    </row>
    <row r="3329" s="138" customFormat="1" ht="15.75" customHeight="1" spans="3:237">
      <c r="C3329" s="103"/>
      <c r="D3329" s="103"/>
      <c r="F3329" s="142"/>
      <c r="HV3329" s="141"/>
      <c r="HW3329" s="141"/>
      <c r="HX3329" s="141"/>
      <c r="HY3329" s="141"/>
      <c r="HZ3329" s="141"/>
      <c r="IA3329" s="141"/>
      <c r="IB3329" s="141"/>
      <c r="IC3329" s="141"/>
    </row>
    <row r="3330" s="138" customFormat="1" ht="15.75" customHeight="1" spans="3:237">
      <c r="C3330" s="103"/>
      <c r="D3330" s="103"/>
      <c r="F3330" s="142"/>
      <c r="HV3330" s="141"/>
      <c r="HW3330" s="141"/>
      <c r="HX3330" s="141"/>
      <c r="HY3330" s="141"/>
      <c r="HZ3330" s="141"/>
      <c r="IA3330" s="141"/>
      <c r="IB3330" s="141"/>
      <c r="IC3330" s="141"/>
    </row>
    <row r="3331" s="138" customFormat="1" ht="15.75" customHeight="1" spans="3:237">
      <c r="C3331" s="103"/>
      <c r="D3331" s="103"/>
      <c r="F3331" s="142"/>
      <c r="HV3331" s="141"/>
      <c r="HW3331" s="141"/>
      <c r="HX3331" s="141"/>
      <c r="HY3331" s="141"/>
      <c r="HZ3331" s="141"/>
      <c r="IA3331" s="141"/>
      <c r="IB3331" s="141"/>
      <c r="IC3331" s="141"/>
    </row>
    <row r="3332" s="138" customFormat="1" ht="15.75" customHeight="1" spans="3:237">
      <c r="C3332" s="103"/>
      <c r="D3332" s="103"/>
      <c r="F3332" s="142"/>
      <c r="HV3332" s="141"/>
      <c r="HW3332" s="141"/>
      <c r="HX3332" s="141"/>
      <c r="HY3332" s="141"/>
      <c r="HZ3332" s="141"/>
      <c r="IA3332" s="141"/>
      <c r="IB3332" s="141"/>
      <c r="IC3332" s="141"/>
    </row>
    <row r="3333" s="138" customFormat="1" ht="15.75" customHeight="1" spans="3:237">
      <c r="C3333" s="103"/>
      <c r="D3333" s="103"/>
      <c r="F3333" s="142"/>
      <c r="HV3333" s="141"/>
      <c r="HW3333" s="141"/>
      <c r="HX3333" s="141"/>
      <c r="HY3333" s="141"/>
      <c r="HZ3333" s="141"/>
      <c r="IA3333" s="141"/>
      <c r="IB3333" s="141"/>
      <c r="IC3333" s="141"/>
    </row>
    <row r="3334" s="138" customFormat="1" ht="15.75" customHeight="1" spans="3:237">
      <c r="C3334" s="103"/>
      <c r="D3334" s="103"/>
      <c r="F3334" s="142"/>
      <c r="HV3334" s="141"/>
      <c r="HW3334" s="141"/>
      <c r="HX3334" s="141"/>
      <c r="HY3334" s="141"/>
      <c r="HZ3334" s="141"/>
      <c r="IA3334" s="141"/>
      <c r="IB3334" s="141"/>
      <c r="IC3334" s="141"/>
    </row>
    <row r="3335" s="138" customFormat="1" ht="15.75" customHeight="1" spans="3:237">
      <c r="C3335" s="103"/>
      <c r="D3335" s="103"/>
      <c r="F3335" s="142"/>
      <c r="HV3335" s="141"/>
      <c r="HW3335" s="141"/>
      <c r="HX3335" s="141"/>
      <c r="HY3335" s="141"/>
      <c r="HZ3335" s="141"/>
      <c r="IA3335" s="141"/>
      <c r="IB3335" s="141"/>
      <c r="IC3335" s="141"/>
    </row>
    <row r="3336" s="138" customFormat="1" ht="15.75" customHeight="1" spans="3:237">
      <c r="C3336" s="103"/>
      <c r="D3336" s="103"/>
      <c r="F3336" s="142"/>
      <c r="HV3336" s="141"/>
      <c r="HW3336" s="141"/>
      <c r="HX3336" s="141"/>
      <c r="HY3336" s="141"/>
      <c r="HZ3336" s="141"/>
      <c r="IA3336" s="141"/>
      <c r="IB3336" s="141"/>
      <c r="IC3336" s="141"/>
    </row>
    <row r="3337" s="138" customFormat="1" ht="15.75" customHeight="1" spans="3:237">
      <c r="C3337" s="103"/>
      <c r="D3337" s="103"/>
      <c r="F3337" s="142"/>
      <c r="HV3337" s="141"/>
      <c r="HW3337" s="141"/>
      <c r="HX3337" s="141"/>
      <c r="HY3337" s="141"/>
      <c r="HZ3337" s="141"/>
      <c r="IA3337" s="141"/>
      <c r="IB3337" s="141"/>
      <c r="IC3337" s="141"/>
    </row>
    <row r="3338" s="138" customFormat="1" ht="15.75" customHeight="1" spans="3:237">
      <c r="C3338" s="103"/>
      <c r="D3338" s="103"/>
      <c r="F3338" s="142"/>
      <c r="HV3338" s="141"/>
      <c r="HW3338" s="141"/>
      <c r="HX3338" s="141"/>
      <c r="HY3338" s="141"/>
      <c r="HZ3338" s="141"/>
      <c r="IA3338" s="141"/>
      <c r="IB3338" s="141"/>
      <c r="IC3338" s="141"/>
    </row>
    <row r="3339" s="138" customFormat="1" ht="15.75" customHeight="1" spans="3:237">
      <c r="C3339" s="103"/>
      <c r="D3339" s="103"/>
      <c r="F3339" s="142"/>
      <c r="HV3339" s="141"/>
      <c r="HW3339" s="141"/>
      <c r="HX3339" s="141"/>
      <c r="HY3339" s="141"/>
      <c r="HZ3339" s="141"/>
      <c r="IA3339" s="141"/>
      <c r="IB3339" s="141"/>
      <c r="IC3339" s="141"/>
    </row>
    <row r="3340" s="138" customFormat="1" ht="15.75" customHeight="1" spans="3:237">
      <c r="C3340" s="103"/>
      <c r="D3340" s="103"/>
      <c r="F3340" s="142"/>
      <c r="HV3340" s="141"/>
      <c r="HW3340" s="141"/>
      <c r="HX3340" s="141"/>
      <c r="HY3340" s="141"/>
      <c r="HZ3340" s="141"/>
      <c r="IA3340" s="141"/>
      <c r="IB3340" s="141"/>
      <c r="IC3340" s="141"/>
    </row>
    <row r="3341" s="138" customFormat="1" ht="15.75" customHeight="1" spans="3:237">
      <c r="C3341" s="103"/>
      <c r="D3341" s="103"/>
      <c r="F3341" s="142"/>
      <c r="HV3341" s="141"/>
      <c r="HW3341" s="141"/>
      <c r="HX3341" s="141"/>
      <c r="HY3341" s="141"/>
      <c r="HZ3341" s="141"/>
      <c r="IA3341" s="141"/>
      <c r="IB3341" s="141"/>
      <c r="IC3341" s="141"/>
    </row>
    <row r="3342" s="138" customFormat="1" ht="15.75" customHeight="1" spans="3:237">
      <c r="C3342" s="103"/>
      <c r="D3342" s="103"/>
      <c r="F3342" s="142"/>
      <c r="HV3342" s="141"/>
      <c r="HW3342" s="141"/>
      <c r="HX3342" s="141"/>
      <c r="HY3342" s="141"/>
      <c r="HZ3342" s="141"/>
      <c r="IA3342" s="141"/>
      <c r="IB3342" s="141"/>
      <c r="IC3342" s="141"/>
    </row>
    <row r="3343" s="138" customFormat="1" ht="15.75" customHeight="1" spans="3:237">
      <c r="C3343" s="103"/>
      <c r="D3343" s="103"/>
      <c r="F3343" s="142"/>
      <c r="HV3343" s="141"/>
      <c r="HW3343" s="141"/>
      <c r="HX3343" s="141"/>
      <c r="HY3343" s="141"/>
      <c r="HZ3343" s="141"/>
      <c r="IA3343" s="141"/>
      <c r="IB3343" s="141"/>
      <c r="IC3343" s="141"/>
    </row>
    <row r="3344" s="138" customFormat="1" ht="15.75" customHeight="1" spans="3:237">
      <c r="C3344" s="103"/>
      <c r="D3344" s="103"/>
      <c r="F3344" s="142"/>
      <c r="HV3344" s="141"/>
      <c r="HW3344" s="141"/>
      <c r="HX3344" s="141"/>
      <c r="HY3344" s="141"/>
      <c r="HZ3344" s="141"/>
      <c r="IA3344" s="141"/>
      <c r="IB3344" s="141"/>
      <c r="IC3344" s="141"/>
    </row>
    <row r="3345" s="138" customFormat="1" ht="15.75" customHeight="1" spans="3:237">
      <c r="C3345" s="103"/>
      <c r="D3345" s="103"/>
      <c r="F3345" s="142"/>
      <c r="HV3345" s="141"/>
      <c r="HW3345" s="141"/>
      <c r="HX3345" s="141"/>
      <c r="HY3345" s="141"/>
      <c r="HZ3345" s="141"/>
      <c r="IA3345" s="141"/>
      <c r="IB3345" s="141"/>
      <c r="IC3345" s="141"/>
    </row>
    <row r="3346" s="138" customFormat="1" ht="15.75" customHeight="1" spans="3:237">
      <c r="C3346" s="103"/>
      <c r="D3346" s="103"/>
      <c r="F3346" s="142"/>
      <c r="HV3346" s="141"/>
      <c r="HW3346" s="141"/>
      <c r="HX3346" s="141"/>
      <c r="HY3346" s="141"/>
      <c r="HZ3346" s="141"/>
      <c r="IA3346" s="141"/>
      <c r="IB3346" s="141"/>
      <c r="IC3346" s="141"/>
    </row>
    <row r="3347" s="138" customFormat="1" ht="15.75" customHeight="1" spans="3:237">
      <c r="C3347" s="103"/>
      <c r="D3347" s="103"/>
      <c r="F3347" s="142"/>
      <c r="HV3347" s="141"/>
      <c r="HW3347" s="141"/>
      <c r="HX3347" s="141"/>
      <c r="HY3347" s="141"/>
      <c r="HZ3347" s="141"/>
      <c r="IA3347" s="141"/>
      <c r="IB3347" s="141"/>
      <c r="IC3347" s="141"/>
    </row>
    <row r="3348" s="138" customFormat="1" ht="15.75" customHeight="1" spans="3:237">
      <c r="C3348" s="103"/>
      <c r="D3348" s="103"/>
      <c r="F3348" s="142"/>
      <c r="HV3348" s="141"/>
      <c r="HW3348" s="141"/>
      <c r="HX3348" s="141"/>
      <c r="HY3348" s="141"/>
      <c r="HZ3348" s="141"/>
      <c r="IA3348" s="141"/>
      <c r="IB3348" s="141"/>
      <c r="IC3348" s="141"/>
    </row>
    <row r="3349" s="138" customFormat="1" ht="15.75" customHeight="1" spans="3:237">
      <c r="C3349" s="103"/>
      <c r="D3349" s="103"/>
      <c r="F3349" s="142"/>
      <c r="HV3349" s="141"/>
      <c r="HW3349" s="141"/>
      <c r="HX3349" s="141"/>
      <c r="HY3349" s="141"/>
      <c r="HZ3349" s="141"/>
      <c r="IA3349" s="141"/>
      <c r="IB3349" s="141"/>
      <c r="IC3349" s="141"/>
    </row>
    <row r="3350" s="138" customFormat="1" ht="15.75" customHeight="1" spans="3:237">
      <c r="C3350" s="103"/>
      <c r="D3350" s="103"/>
      <c r="F3350" s="142"/>
      <c r="HV3350" s="141"/>
      <c r="HW3350" s="141"/>
      <c r="HX3350" s="141"/>
      <c r="HY3350" s="141"/>
      <c r="HZ3350" s="141"/>
      <c r="IA3350" s="141"/>
      <c r="IB3350" s="141"/>
      <c r="IC3350" s="141"/>
    </row>
    <row r="3351" s="138" customFormat="1" ht="15.75" customHeight="1" spans="3:237">
      <c r="C3351" s="103"/>
      <c r="D3351" s="103"/>
      <c r="F3351" s="142"/>
      <c r="HV3351" s="141"/>
      <c r="HW3351" s="141"/>
      <c r="HX3351" s="141"/>
      <c r="HY3351" s="141"/>
      <c r="HZ3351" s="141"/>
      <c r="IA3351" s="141"/>
      <c r="IB3351" s="141"/>
      <c r="IC3351" s="141"/>
    </row>
    <row r="3352" s="138" customFormat="1" ht="15.75" customHeight="1" spans="3:237">
      <c r="C3352" s="103"/>
      <c r="D3352" s="103"/>
      <c r="F3352" s="142"/>
      <c r="HV3352" s="141"/>
      <c r="HW3352" s="141"/>
      <c r="HX3352" s="141"/>
      <c r="HY3352" s="141"/>
      <c r="HZ3352" s="141"/>
      <c r="IA3352" s="141"/>
      <c r="IB3352" s="141"/>
      <c r="IC3352" s="141"/>
    </row>
    <row r="3353" s="138" customFormat="1" ht="15.75" customHeight="1" spans="3:237">
      <c r="C3353" s="103"/>
      <c r="D3353" s="103"/>
      <c r="F3353" s="142"/>
      <c r="HV3353" s="141"/>
      <c r="HW3353" s="141"/>
      <c r="HX3353" s="141"/>
      <c r="HY3353" s="141"/>
      <c r="HZ3353" s="141"/>
      <c r="IA3353" s="141"/>
      <c r="IB3353" s="141"/>
      <c r="IC3353" s="141"/>
    </row>
    <row r="3354" s="138" customFormat="1" ht="15.75" customHeight="1" spans="3:237">
      <c r="C3354" s="103"/>
      <c r="D3354" s="103"/>
      <c r="F3354" s="142"/>
      <c r="HV3354" s="141"/>
      <c r="HW3354" s="141"/>
      <c r="HX3354" s="141"/>
      <c r="HY3354" s="141"/>
      <c r="HZ3354" s="141"/>
      <c r="IA3354" s="141"/>
      <c r="IB3354" s="141"/>
      <c r="IC3354" s="141"/>
    </row>
    <row r="3355" s="138" customFormat="1" ht="15.75" customHeight="1" spans="3:237">
      <c r="C3355" s="103"/>
      <c r="D3355" s="103"/>
      <c r="F3355" s="142"/>
      <c r="HV3355" s="141"/>
      <c r="HW3355" s="141"/>
      <c r="HX3355" s="141"/>
      <c r="HY3355" s="141"/>
      <c r="HZ3355" s="141"/>
      <c r="IA3355" s="141"/>
      <c r="IB3355" s="141"/>
      <c r="IC3355" s="141"/>
    </row>
    <row r="3356" s="138" customFormat="1" ht="15.75" customHeight="1" spans="3:237">
      <c r="C3356" s="103"/>
      <c r="D3356" s="103"/>
      <c r="F3356" s="142"/>
      <c r="HV3356" s="141"/>
      <c r="HW3356" s="141"/>
      <c r="HX3356" s="141"/>
      <c r="HY3356" s="141"/>
      <c r="HZ3356" s="141"/>
      <c r="IA3356" s="141"/>
      <c r="IB3356" s="141"/>
      <c r="IC3356" s="141"/>
    </row>
    <row r="3357" s="138" customFormat="1" ht="15.75" customHeight="1" spans="3:237">
      <c r="C3357" s="103"/>
      <c r="D3357" s="103"/>
      <c r="F3357" s="142"/>
      <c r="HV3357" s="141"/>
      <c r="HW3357" s="141"/>
      <c r="HX3357" s="141"/>
      <c r="HY3357" s="141"/>
      <c r="HZ3357" s="141"/>
      <c r="IA3357" s="141"/>
      <c r="IB3357" s="141"/>
      <c r="IC3357" s="141"/>
    </row>
    <row r="3358" s="138" customFormat="1" ht="15.75" customHeight="1" spans="3:237">
      <c r="C3358" s="103"/>
      <c r="D3358" s="103"/>
      <c r="F3358" s="142"/>
      <c r="HV3358" s="141"/>
      <c r="HW3358" s="141"/>
      <c r="HX3358" s="141"/>
      <c r="HY3358" s="141"/>
      <c r="HZ3358" s="141"/>
      <c r="IA3358" s="141"/>
      <c r="IB3358" s="141"/>
      <c r="IC3358" s="141"/>
    </row>
    <row r="3359" s="138" customFormat="1" ht="15.75" customHeight="1" spans="3:237">
      <c r="C3359" s="103"/>
      <c r="D3359" s="103"/>
      <c r="F3359" s="142"/>
      <c r="HV3359" s="141"/>
      <c r="HW3359" s="141"/>
      <c r="HX3359" s="141"/>
      <c r="HY3359" s="141"/>
      <c r="HZ3359" s="141"/>
      <c r="IA3359" s="141"/>
      <c r="IB3359" s="141"/>
      <c r="IC3359" s="141"/>
    </row>
    <row r="3360" s="138" customFormat="1" ht="15.75" customHeight="1" spans="3:237">
      <c r="C3360" s="103"/>
      <c r="D3360" s="103"/>
      <c r="F3360" s="142"/>
      <c r="HV3360" s="141"/>
      <c r="HW3360" s="141"/>
      <c r="HX3360" s="141"/>
      <c r="HY3360" s="141"/>
      <c r="HZ3360" s="141"/>
      <c r="IA3360" s="141"/>
      <c r="IB3360" s="141"/>
      <c r="IC3360" s="141"/>
    </row>
    <row r="3361" s="138" customFormat="1" ht="15.75" customHeight="1" spans="3:237">
      <c r="C3361" s="103"/>
      <c r="D3361" s="103"/>
      <c r="F3361" s="142"/>
      <c r="HV3361" s="141"/>
      <c r="HW3361" s="141"/>
      <c r="HX3361" s="141"/>
      <c r="HY3361" s="141"/>
      <c r="HZ3361" s="141"/>
      <c r="IA3361" s="141"/>
      <c r="IB3361" s="141"/>
      <c r="IC3361" s="141"/>
    </row>
    <row r="3362" s="138" customFormat="1" ht="15.75" customHeight="1" spans="3:237">
      <c r="C3362" s="103"/>
      <c r="D3362" s="103"/>
      <c r="F3362" s="142"/>
      <c r="HV3362" s="141"/>
      <c r="HW3362" s="141"/>
      <c r="HX3362" s="141"/>
      <c r="HY3362" s="141"/>
      <c r="HZ3362" s="141"/>
      <c r="IA3362" s="141"/>
      <c r="IB3362" s="141"/>
      <c r="IC3362" s="141"/>
    </row>
    <row r="3363" s="138" customFormat="1" ht="15.75" customHeight="1" spans="3:237">
      <c r="C3363" s="103"/>
      <c r="D3363" s="103"/>
      <c r="F3363" s="142"/>
      <c r="HV3363" s="141"/>
      <c r="HW3363" s="141"/>
      <c r="HX3363" s="141"/>
      <c r="HY3363" s="141"/>
      <c r="HZ3363" s="141"/>
      <c r="IA3363" s="141"/>
      <c r="IB3363" s="141"/>
      <c r="IC3363" s="141"/>
    </row>
    <row r="3364" s="138" customFormat="1" ht="15.75" customHeight="1" spans="3:237">
      <c r="C3364" s="103"/>
      <c r="D3364" s="103"/>
      <c r="F3364" s="142"/>
      <c r="HV3364" s="141"/>
      <c r="HW3364" s="141"/>
      <c r="HX3364" s="141"/>
      <c r="HY3364" s="141"/>
      <c r="HZ3364" s="141"/>
      <c r="IA3364" s="141"/>
      <c r="IB3364" s="141"/>
      <c r="IC3364" s="141"/>
    </row>
    <row r="3365" s="138" customFormat="1" ht="15.75" customHeight="1" spans="3:237">
      <c r="C3365" s="103"/>
      <c r="D3365" s="103"/>
      <c r="F3365" s="142"/>
      <c r="HV3365" s="141"/>
      <c r="HW3365" s="141"/>
      <c r="HX3365" s="141"/>
      <c r="HY3365" s="141"/>
      <c r="HZ3365" s="141"/>
      <c r="IA3365" s="141"/>
      <c r="IB3365" s="141"/>
      <c r="IC3365" s="141"/>
    </row>
    <row r="3366" s="138" customFormat="1" ht="15.75" customHeight="1" spans="3:237">
      <c r="C3366" s="103"/>
      <c r="D3366" s="103"/>
      <c r="F3366" s="142"/>
      <c r="HV3366" s="141"/>
      <c r="HW3366" s="141"/>
      <c r="HX3366" s="141"/>
      <c r="HY3366" s="141"/>
      <c r="HZ3366" s="141"/>
      <c r="IA3366" s="141"/>
      <c r="IB3366" s="141"/>
      <c r="IC3366" s="141"/>
    </row>
    <row r="3367" s="138" customFormat="1" ht="15.75" customHeight="1" spans="3:237">
      <c r="C3367" s="103"/>
      <c r="D3367" s="103"/>
      <c r="F3367" s="142"/>
      <c r="HV3367" s="141"/>
      <c r="HW3367" s="141"/>
      <c r="HX3367" s="141"/>
      <c r="HY3367" s="141"/>
      <c r="HZ3367" s="141"/>
      <c r="IA3367" s="141"/>
      <c r="IB3367" s="141"/>
      <c r="IC3367" s="141"/>
    </row>
    <row r="3368" s="138" customFormat="1" ht="15.75" customHeight="1" spans="3:237">
      <c r="C3368" s="103"/>
      <c r="D3368" s="103"/>
      <c r="F3368" s="142"/>
      <c r="HV3368" s="141"/>
      <c r="HW3368" s="141"/>
      <c r="HX3368" s="141"/>
      <c r="HY3368" s="141"/>
      <c r="HZ3368" s="141"/>
      <c r="IA3368" s="141"/>
      <c r="IB3368" s="141"/>
      <c r="IC3368" s="141"/>
    </row>
    <row r="3369" s="138" customFormat="1" ht="15.75" customHeight="1" spans="3:237">
      <c r="C3369" s="103"/>
      <c r="D3369" s="103"/>
      <c r="F3369" s="142"/>
      <c r="HV3369" s="141"/>
      <c r="HW3369" s="141"/>
      <c r="HX3369" s="141"/>
      <c r="HY3369" s="141"/>
      <c r="HZ3369" s="141"/>
      <c r="IA3369" s="141"/>
      <c r="IB3369" s="141"/>
      <c r="IC3369" s="141"/>
    </row>
    <row r="3370" s="138" customFormat="1" ht="15.75" customHeight="1" spans="3:237">
      <c r="C3370" s="103"/>
      <c r="D3370" s="103"/>
      <c r="F3370" s="142"/>
      <c r="HV3370" s="141"/>
      <c r="HW3370" s="141"/>
      <c r="HX3370" s="141"/>
      <c r="HY3370" s="141"/>
      <c r="HZ3370" s="141"/>
      <c r="IA3370" s="141"/>
      <c r="IB3370" s="141"/>
      <c r="IC3370" s="141"/>
    </row>
    <row r="3371" s="138" customFormat="1" ht="15.75" customHeight="1" spans="3:237">
      <c r="C3371" s="103"/>
      <c r="D3371" s="103"/>
      <c r="F3371" s="142"/>
      <c r="HV3371" s="141"/>
      <c r="HW3371" s="141"/>
      <c r="HX3371" s="141"/>
      <c r="HY3371" s="141"/>
      <c r="HZ3371" s="141"/>
      <c r="IA3371" s="141"/>
      <c r="IB3371" s="141"/>
      <c r="IC3371" s="141"/>
    </row>
    <row r="3372" s="138" customFormat="1" ht="15.75" customHeight="1" spans="3:237">
      <c r="C3372" s="103"/>
      <c r="D3372" s="103"/>
      <c r="F3372" s="142"/>
      <c r="HV3372" s="141"/>
      <c r="HW3372" s="141"/>
      <c r="HX3372" s="141"/>
      <c r="HY3372" s="141"/>
      <c r="HZ3372" s="141"/>
      <c r="IA3372" s="141"/>
      <c r="IB3372" s="141"/>
      <c r="IC3372" s="141"/>
    </row>
    <row r="3373" s="138" customFormat="1" ht="15.75" customHeight="1" spans="3:237">
      <c r="C3373" s="103"/>
      <c r="D3373" s="103"/>
      <c r="F3373" s="142"/>
      <c r="HV3373" s="141"/>
      <c r="HW3373" s="141"/>
      <c r="HX3373" s="141"/>
      <c r="HY3373" s="141"/>
      <c r="HZ3373" s="141"/>
      <c r="IA3373" s="141"/>
      <c r="IB3373" s="141"/>
      <c r="IC3373" s="141"/>
    </row>
    <row r="3374" s="138" customFormat="1" ht="15.75" customHeight="1" spans="3:237">
      <c r="C3374" s="103"/>
      <c r="D3374" s="103"/>
      <c r="F3374" s="142"/>
      <c r="HV3374" s="141"/>
      <c r="HW3374" s="141"/>
      <c r="HX3374" s="141"/>
      <c r="HY3374" s="141"/>
      <c r="HZ3374" s="141"/>
      <c r="IA3374" s="141"/>
      <c r="IB3374" s="141"/>
      <c r="IC3374" s="141"/>
    </row>
    <row r="3375" s="138" customFormat="1" ht="15.75" customHeight="1" spans="3:237">
      <c r="C3375" s="103"/>
      <c r="D3375" s="103"/>
      <c r="F3375" s="142"/>
      <c r="HV3375" s="141"/>
      <c r="HW3375" s="141"/>
      <c r="HX3375" s="141"/>
      <c r="HY3375" s="141"/>
      <c r="HZ3375" s="141"/>
      <c r="IA3375" s="141"/>
      <c r="IB3375" s="141"/>
      <c r="IC3375" s="141"/>
    </row>
    <row r="3376" s="138" customFormat="1" ht="15.75" customHeight="1" spans="3:237">
      <c r="C3376" s="103"/>
      <c r="D3376" s="103"/>
      <c r="F3376" s="142"/>
      <c r="HV3376" s="141"/>
      <c r="HW3376" s="141"/>
      <c r="HX3376" s="141"/>
      <c r="HY3376" s="141"/>
      <c r="HZ3376" s="141"/>
      <c r="IA3376" s="141"/>
      <c r="IB3376" s="141"/>
      <c r="IC3376" s="141"/>
    </row>
    <row r="3377" s="138" customFormat="1" ht="15.75" customHeight="1" spans="3:237">
      <c r="C3377" s="103"/>
      <c r="D3377" s="103"/>
      <c r="F3377" s="142"/>
      <c r="HV3377" s="141"/>
      <c r="HW3377" s="141"/>
      <c r="HX3377" s="141"/>
      <c r="HY3377" s="141"/>
      <c r="HZ3377" s="141"/>
      <c r="IA3377" s="141"/>
      <c r="IB3377" s="141"/>
      <c r="IC3377" s="141"/>
    </row>
    <row r="3378" s="138" customFormat="1" ht="15.75" customHeight="1" spans="3:237">
      <c r="C3378" s="103"/>
      <c r="D3378" s="103"/>
      <c r="F3378" s="142"/>
      <c r="HV3378" s="141"/>
      <c r="HW3378" s="141"/>
      <c r="HX3378" s="141"/>
      <c r="HY3378" s="141"/>
      <c r="HZ3378" s="141"/>
      <c r="IA3378" s="141"/>
      <c r="IB3378" s="141"/>
      <c r="IC3378" s="141"/>
    </row>
    <row r="3379" s="138" customFormat="1" ht="15.75" customHeight="1" spans="3:237">
      <c r="C3379" s="103"/>
      <c r="D3379" s="103"/>
      <c r="F3379" s="142"/>
      <c r="HV3379" s="141"/>
      <c r="HW3379" s="141"/>
      <c r="HX3379" s="141"/>
      <c r="HY3379" s="141"/>
      <c r="HZ3379" s="141"/>
      <c r="IA3379" s="141"/>
      <c r="IB3379" s="141"/>
      <c r="IC3379" s="141"/>
    </row>
    <row r="3380" s="138" customFormat="1" ht="15.75" customHeight="1" spans="3:237">
      <c r="C3380" s="103"/>
      <c r="D3380" s="103"/>
      <c r="F3380" s="142"/>
      <c r="HV3380" s="141"/>
      <c r="HW3380" s="141"/>
      <c r="HX3380" s="141"/>
      <c r="HY3380" s="141"/>
      <c r="HZ3380" s="141"/>
      <c r="IA3380" s="141"/>
      <c r="IB3380" s="141"/>
      <c r="IC3380" s="141"/>
    </row>
    <row r="3381" s="138" customFormat="1" ht="15.75" customHeight="1" spans="3:237">
      <c r="C3381" s="103"/>
      <c r="D3381" s="103"/>
      <c r="F3381" s="142"/>
      <c r="HV3381" s="141"/>
      <c r="HW3381" s="141"/>
      <c r="HX3381" s="141"/>
      <c r="HY3381" s="141"/>
      <c r="HZ3381" s="141"/>
      <c r="IA3381" s="141"/>
      <c r="IB3381" s="141"/>
      <c r="IC3381" s="141"/>
    </row>
    <row r="3382" s="138" customFormat="1" ht="15.75" customHeight="1" spans="3:237">
      <c r="C3382" s="103"/>
      <c r="D3382" s="103"/>
      <c r="F3382" s="142"/>
      <c r="HV3382" s="141"/>
      <c r="HW3382" s="141"/>
      <c r="HX3382" s="141"/>
      <c r="HY3382" s="141"/>
      <c r="HZ3382" s="141"/>
      <c r="IA3382" s="141"/>
      <c r="IB3382" s="141"/>
      <c r="IC3382" s="141"/>
    </row>
    <row r="3383" s="138" customFormat="1" ht="15.75" customHeight="1" spans="3:237">
      <c r="C3383" s="103"/>
      <c r="D3383" s="103"/>
      <c r="F3383" s="142"/>
      <c r="HV3383" s="141"/>
      <c r="HW3383" s="141"/>
      <c r="HX3383" s="141"/>
      <c r="HY3383" s="141"/>
      <c r="HZ3383" s="141"/>
      <c r="IA3383" s="141"/>
      <c r="IB3383" s="141"/>
      <c r="IC3383" s="141"/>
    </row>
    <row r="3384" s="138" customFormat="1" ht="15.75" customHeight="1" spans="3:237">
      <c r="C3384" s="103"/>
      <c r="D3384" s="103"/>
      <c r="F3384" s="142"/>
      <c r="HV3384" s="141"/>
      <c r="HW3384" s="141"/>
      <c r="HX3384" s="141"/>
      <c r="HY3384" s="141"/>
      <c r="HZ3384" s="141"/>
      <c r="IA3384" s="141"/>
      <c r="IB3384" s="141"/>
      <c r="IC3384" s="141"/>
    </row>
    <row r="3385" s="138" customFormat="1" ht="15.75" customHeight="1" spans="3:237">
      <c r="C3385" s="103"/>
      <c r="D3385" s="103"/>
      <c r="F3385" s="142"/>
      <c r="HV3385" s="141"/>
      <c r="HW3385" s="141"/>
      <c r="HX3385" s="141"/>
      <c r="HY3385" s="141"/>
      <c r="HZ3385" s="141"/>
      <c r="IA3385" s="141"/>
      <c r="IB3385" s="141"/>
      <c r="IC3385" s="141"/>
    </row>
    <row r="3386" s="138" customFormat="1" ht="15.75" customHeight="1" spans="3:237">
      <c r="C3386" s="103"/>
      <c r="D3386" s="103"/>
      <c r="F3386" s="142"/>
      <c r="HV3386" s="141"/>
      <c r="HW3386" s="141"/>
      <c r="HX3386" s="141"/>
      <c r="HY3386" s="141"/>
      <c r="HZ3386" s="141"/>
      <c r="IA3386" s="141"/>
      <c r="IB3386" s="141"/>
      <c r="IC3386" s="141"/>
    </row>
    <row r="3387" s="138" customFormat="1" ht="15.75" customHeight="1" spans="3:237">
      <c r="C3387" s="103"/>
      <c r="D3387" s="103"/>
      <c r="F3387" s="142"/>
      <c r="HV3387" s="141"/>
      <c r="HW3387" s="141"/>
      <c r="HX3387" s="141"/>
      <c r="HY3387" s="141"/>
      <c r="HZ3387" s="141"/>
      <c r="IA3387" s="141"/>
      <c r="IB3387" s="141"/>
      <c r="IC3387" s="141"/>
    </row>
    <row r="3388" s="138" customFormat="1" ht="15.75" customHeight="1" spans="3:237">
      <c r="C3388" s="103"/>
      <c r="D3388" s="103"/>
      <c r="F3388" s="142"/>
      <c r="HV3388" s="141"/>
      <c r="HW3388" s="141"/>
      <c r="HX3388" s="141"/>
      <c r="HY3388" s="141"/>
      <c r="HZ3388" s="141"/>
      <c r="IA3388" s="141"/>
      <c r="IB3388" s="141"/>
      <c r="IC3388" s="141"/>
    </row>
    <row r="3389" s="138" customFormat="1" ht="15.75" customHeight="1" spans="3:237">
      <c r="C3389" s="103"/>
      <c r="D3389" s="103"/>
      <c r="F3389" s="142"/>
      <c r="HV3389" s="141"/>
      <c r="HW3389" s="141"/>
      <c r="HX3389" s="141"/>
      <c r="HY3389" s="141"/>
      <c r="HZ3389" s="141"/>
      <c r="IA3389" s="141"/>
      <c r="IB3389" s="141"/>
      <c r="IC3389" s="141"/>
    </row>
    <row r="3390" s="138" customFormat="1" ht="15.75" customHeight="1" spans="3:237">
      <c r="C3390" s="103"/>
      <c r="D3390" s="103"/>
      <c r="F3390" s="142"/>
      <c r="HV3390" s="141"/>
      <c r="HW3390" s="141"/>
      <c r="HX3390" s="141"/>
      <c r="HY3390" s="141"/>
      <c r="HZ3390" s="141"/>
      <c r="IA3390" s="141"/>
      <c r="IB3390" s="141"/>
      <c r="IC3390" s="141"/>
    </row>
    <row r="3391" s="138" customFormat="1" ht="15.75" customHeight="1" spans="3:237">
      <c r="C3391" s="103"/>
      <c r="D3391" s="103"/>
      <c r="F3391" s="142"/>
      <c r="HV3391" s="141"/>
      <c r="HW3391" s="141"/>
      <c r="HX3391" s="141"/>
      <c r="HY3391" s="141"/>
      <c r="HZ3391" s="141"/>
      <c r="IA3391" s="141"/>
      <c r="IB3391" s="141"/>
      <c r="IC3391" s="141"/>
    </row>
    <row r="3392" s="138" customFormat="1" ht="15.75" customHeight="1" spans="3:237">
      <c r="C3392" s="103"/>
      <c r="D3392" s="103"/>
      <c r="F3392" s="142"/>
      <c r="HV3392" s="141"/>
      <c r="HW3392" s="141"/>
      <c r="HX3392" s="141"/>
      <c r="HY3392" s="141"/>
      <c r="HZ3392" s="141"/>
      <c r="IA3392" s="141"/>
      <c r="IB3392" s="141"/>
      <c r="IC3392" s="141"/>
    </row>
    <row r="3393" s="138" customFormat="1" ht="15.75" customHeight="1" spans="3:237">
      <c r="C3393" s="103"/>
      <c r="D3393" s="103"/>
      <c r="F3393" s="142"/>
      <c r="HV3393" s="141"/>
      <c r="HW3393" s="141"/>
      <c r="HX3393" s="141"/>
      <c r="HY3393" s="141"/>
      <c r="HZ3393" s="141"/>
      <c r="IA3393" s="141"/>
      <c r="IB3393" s="141"/>
      <c r="IC3393" s="141"/>
    </row>
    <row r="3394" s="138" customFormat="1" ht="15.75" customHeight="1" spans="3:237">
      <c r="C3394" s="103"/>
      <c r="D3394" s="103"/>
      <c r="F3394" s="142"/>
      <c r="HV3394" s="141"/>
      <c r="HW3394" s="141"/>
      <c r="HX3394" s="141"/>
      <c r="HY3394" s="141"/>
      <c r="HZ3394" s="141"/>
      <c r="IA3394" s="141"/>
      <c r="IB3394" s="141"/>
      <c r="IC3394" s="141"/>
    </row>
    <row r="3395" s="138" customFormat="1" ht="15.75" customHeight="1" spans="3:237">
      <c r="C3395" s="103"/>
      <c r="D3395" s="103"/>
      <c r="F3395" s="142"/>
      <c r="HV3395" s="141"/>
      <c r="HW3395" s="141"/>
      <c r="HX3395" s="141"/>
      <c r="HY3395" s="141"/>
      <c r="HZ3395" s="141"/>
      <c r="IA3395" s="141"/>
      <c r="IB3395" s="141"/>
      <c r="IC3395" s="141"/>
    </row>
    <row r="3396" s="138" customFormat="1" ht="15.75" customHeight="1" spans="3:237">
      <c r="C3396" s="103"/>
      <c r="D3396" s="103"/>
      <c r="F3396" s="142"/>
      <c r="HV3396" s="141"/>
      <c r="HW3396" s="141"/>
      <c r="HX3396" s="141"/>
      <c r="HY3396" s="141"/>
      <c r="HZ3396" s="141"/>
      <c r="IA3396" s="141"/>
      <c r="IB3396" s="141"/>
      <c r="IC3396" s="141"/>
    </row>
    <row r="3397" s="138" customFormat="1" ht="15.75" customHeight="1" spans="3:237">
      <c r="C3397" s="103"/>
      <c r="D3397" s="103"/>
      <c r="F3397" s="142"/>
      <c r="HV3397" s="141"/>
      <c r="HW3397" s="141"/>
      <c r="HX3397" s="141"/>
      <c r="HY3397" s="141"/>
      <c r="HZ3397" s="141"/>
      <c r="IA3397" s="141"/>
      <c r="IB3397" s="141"/>
      <c r="IC3397" s="141"/>
    </row>
    <row r="3398" s="138" customFormat="1" ht="15.75" customHeight="1" spans="3:237">
      <c r="C3398" s="103"/>
      <c r="D3398" s="103"/>
      <c r="F3398" s="142"/>
      <c r="HV3398" s="141"/>
      <c r="HW3398" s="141"/>
      <c r="HX3398" s="141"/>
      <c r="HY3398" s="141"/>
      <c r="HZ3398" s="141"/>
      <c r="IA3398" s="141"/>
      <c r="IB3398" s="141"/>
      <c r="IC3398" s="141"/>
    </row>
    <row r="3399" s="138" customFormat="1" ht="15.75" customHeight="1" spans="3:237">
      <c r="C3399" s="103"/>
      <c r="D3399" s="103"/>
      <c r="F3399" s="142"/>
      <c r="HV3399" s="141"/>
      <c r="HW3399" s="141"/>
      <c r="HX3399" s="141"/>
      <c r="HY3399" s="141"/>
      <c r="HZ3399" s="141"/>
      <c r="IA3399" s="141"/>
      <c r="IB3399" s="141"/>
      <c r="IC3399" s="141"/>
    </row>
    <row r="3400" s="138" customFormat="1" ht="15.75" customHeight="1" spans="3:237">
      <c r="C3400" s="103"/>
      <c r="D3400" s="103"/>
      <c r="F3400" s="142"/>
      <c r="HV3400" s="141"/>
      <c r="HW3400" s="141"/>
      <c r="HX3400" s="141"/>
      <c r="HY3400" s="141"/>
      <c r="HZ3400" s="141"/>
      <c r="IA3400" s="141"/>
      <c r="IB3400" s="141"/>
      <c r="IC3400" s="141"/>
    </row>
    <row r="3401" s="138" customFormat="1" ht="15.75" customHeight="1" spans="3:237">
      <c r="C3401" s="103"/>
      <c r="D3401" s="103"/>
      <c r="F3401" s="142"/>
      <c r="HV3401" s="141"/>
      <c r="HW3401" s="141"/>
      <c r="HX3401" s="141"/>
      <c r="HY3401" s="141"/>
      <c r="HZ3401" s="141"/>
      <c r="IA3401" s="141"/>
      <c r="IB3401" s="141"/>
      <c r="IC3401" s="141"/>
    </row>
    <row r="3402" s="138" customFormat="1" ht="15.75" customHeight="1" spans="3:237">
      <c r="C3402" s="103"/>
      <c r="D3402" s="103"/>
      <c r="F3402" s="142"/>
      <c r="HV3402" s="141"/>
      <c r="HW3402" s="141"/>
      <c r="HX3402" s="141"/>
      <c r="HY3402" s="141"/>
      <c r="HZ3402" s="141"/>
      <c r="IA3402" s="141"/>
      <c r="IB3402" s="141"/>
      <c r="IC3402" s="141"/>
    </row>
    <row r="3403" s="138" customFormat="1" ht="15.75" customHeight="1" spans="3:237">
      <c r="C3403" s="103"/>
      <c r="D3403" s="103"/>
      <c r="F3403" s="142"/>
      <c r="HV3403" s="141"/>
      <c r="HW3403" s="141"/>
      <c r="HX3403" s="141"/>
      <c r="HY3403" s="141"/>
      <c r="HZ3403" s="141"/>
      <c r="IA3403" s="141"/>
      <c r="IB3403" s="141"/>
      <c r="IC3403" s="141"/>
    </row>
    <row r="3404" s="138" customFormat="1" ht="15.75" customHeight="1" spans="3:237">
      <c r="C3404" s="103"/>
      <c r="D3404" s="103"/>
      <c r="F3404" s="142"/>
      <c r="HV3404" s="141"/>
      <c r="HW3404" s="141"/>
      <c r="HX3404" s="141"/>
      <c r="HY3404" s="141"/>
      <c r="HZ3404" s="141"/>
      <c r="IA3404" s="141"/>
      <c r="IB3404" s="141"/>
      <c r="IC3404" s="141"/>
    </row>
    <row r="3405" s="138" customFormat="1" ht="15.75" customHeight="1" spans="3:237">
      <c r="C3405" s="103"/>
      <c r="D3405" s="103"/>
      <c r="F3405" s="142"/>
      <c r="HV3405" s="141"/>
      <c r="HW3405" s="141"/>
      <c r="HX3405" s="141"/>
      <c r="HY3405" s="141"/>
      <c r="HZ3405" s="141"/>
      <c r="IA3405" s="141"/>
      <c r="IB3405" s="141"/>
      <c r="IC3405" s="141"/>
    </row>
    <row r="3406" s="138" customFormat="1" ht="15.75" customHeight="1" spans="3:237">
      <c r="C3406" s="103"/>
      <c r="D3406" s="103"/>
      <c r="F3406" s="142"/>
      <c r="HV3406" s="141"/>
      <c r="HW3406" s="141"/>
      <c r="HX3406" s="141"/>
      <c r="HY3406" s="141"/>
      <c r="HZ3406" s="141"/>
      <c r="IA3406" s="141"/>
      <c r="IB3406" s="141"/>
      <c r="IC3406" s="141"/>
    </row>
    <row r="3407" s="138" customFormat="1" ht="15.75" customHeight="1" spans="3:237">
      <c r="C3407" s="103"/>
      <c r="D3407" s="103"/>
      <c r="F3407" s="142"/>
      <c r="HV3407" s="141"/>
      <c r="HW3407" s="141"/>
      <c r="HX3407" s="141"/>
      <c r="HY3407" s="141"/>
      <c r="HZ3407" s="141"/>
      <c r="IA3407" s="141"/>
      <c r="IB3407" s="141"/>
      <c r="IC3407" s="141"/>
    </row>
    <row r="3408" s="138" customFormat="1" ht="15.75" customHeight="1" spans="3:237">
      <c r="C3408" s="103"/>
      <c r="D3408" s="103"/>
      <c r="F3408" s="142"/>
      <c r="HV3408" s="141"/>
      <c r="HW3408" s="141"/>
      <c r="HX3408" s="141"/>
      <c r="HY3408" s="141"/>
      <c r="HZ3408" s="141"/>
      <c r="IA3408" s="141"/>
      <c r="IB3408" s="141"/>
      <c r="IC3408" s="141"/>
    </row>
    <row r="3409" s="138" customFormat="1" ht="15.75" customHeight="1" spans="3:237">
      <c r="C3409" s="103"/>
      <c r="D3409" s="103"/>
      <c r="F3409" s="142"/>
      <c r="HV3409" s="141"/>
      <c r="HW3409" s="141"/>
      <c r="HX3409" s="141"/>
      <c r="HY3409" s="141"/>
      <c r="HZ3409" s="141"/>
      <c r="IA3409" s="141"/>
      <c r="IB3409" s="141"/>
      <c r="IC3409" s="141"/>
    </row>
    <row r="3410" s="138" customFormat="1" ht="15.75" customHeight="1" spans="3:237">
      <c r="C3410" s="103"/>
      <c r="D3410" s="103"/>
      <c r="F3410" s="142"/>
      <c r="HV3410" s="141"/>
      <c r="HW3410" s="141"/>
      <c r="HX3410" s="141"/>
      <c r="HY3410" s="141"/>
      <c r="HZ3410" s="141"/>
      <c r="IA3410" s="141"/>
      <c r="IB3410" s="141"/>
      <c r="IC3410" s="141"/>
    </row>
    <row r="3411" s="138" customFormat="1" ht="15.75" customHeight="1" spans="3:237">
      <c r="C3411" s="103"/>
      <c r="D3411" s="103"/>
      <c r="F3411" s="142"/>
      <c r="HV3411" s="141"/>
      <c r="HW3411" s="141"/>
      <c r="HX3411" s="141"/>
      <c r="HY3411" s="141"/>
      <c r="HZ3411" s="141"/>
      <c r="IA3411" s="141"/>
      <c r="IB3411" s="141"/>
      <c r="IC3411" s="141"/>
    </row>
    <row r="3412" s="138" customFormat="1" ht="15.75" customHeight="1" spans="3:237">
      <c r="C3412" s="103"/>
      <c r="D3412" s="103"/>
      <c r="F3412" s="142"/>
      <c r="HV3412" s="141"/>
      <c r="HW3412" s="141"/>
      <c r="HX3412" s="141"/>
      <c r="HY3412" s="141"/>
      <c r="HZ3412" s="141"/>
      <c r="IA3412" s="141"/>
      <c r="IB3412" s="141"/>
      <c r="IC3412" s="141"/>
    </row>
    <row r="3413" s="138" customFormat="1" ht="15.75" customHeight="1" spans="3:237">
      <c r="C3413" s="103"/>
      <c r="D3413" s="103"/>
      <c r="F3413" s="142"/>
      <c r="HV3413" s="141"/>
      <c r="HW3413" s="141"/>
      <c r="HX3413" s="141"/>
      <c r="HY3413" s="141"/>
      <c r="HZ3413" s="141"/>
      <c r="IA3413" s="141"/>
      <c r="IB3413" s="141"/>
      <c r="IC3413" s="141"/>
    </row>
    <row r="3414" s="138" customFormat="1" ht="15.75" customHeight="1" spans="3:237">
      <c r="C3414" s="103"/>
      <c r="D3414" s="103"/>
      <c r="F3414" s="142"/>
      <c r="HV3414" s="141"/>
      <c r="HW3414" s="141"/>
      <c r="HX3414" s="141"/>
      <c r="HY3414" s="141"/>
      <c r="HZ3414" s="141"/>
      <c r="IA3414" s="141"/>
      <c r="IB3414" s="141"/>
      <c r="IC3414" s="141"/>
    </row>
    <row r="3415" s="138" customFormat="1" ht="15.75" customHeight="1" spans="3:237">
      <c r="C3415" s="103"/>
      <c r="D3415" s="103"/>
      <c r="F3415" s="142"/>
      <c r="HV3415" s="141"/>
      <c r="HW3415" s="141"/>
      <c r="HX3415" s="141"/>
      <c r="HY3415" s="141"/>
      <c r="HZ3415" s="141"/>
      <c r="IA3415" s="141"/>
      <c r="IB3415" s="141"/>
      <c r="IC3415" s="141"/>
    </row>
    <row r="3416" s="138" customFormat="1" ht="15.75" customHeight="1" spans="3:237">
      <c r="C3416" s="103"/>
      <c r="D3416" s="103"/>
      <c r="F3416" s="142"/>
      <c r="HV3416" s="141"/>
      <c r="HW3416" s="141"/>
      <c r="HX3416" s="141"/>
      <c r="HY3416" s="141"/>
      <c r="HZ3416" s="141"/>
      <c r="IA3416" s="141"/>
      <c r="IB3416" s="141"/>
      <c r="IC3416" s="141"/>
    </row>
    <row r="3417" s="138" customFormat="1" ht="15.75" customHeight="1" spans="3:237">
      <c r="C3417" s="103"/>
      <c r="D3417" s="103"/>
      <c r="F3417" s="142"/>
      <c r="HV3417" s="141"/>
      <c r="HW3417" s="141"/>
      <c r="HX3417" s="141"/>
      <c r="HY3417" s="141"/>
      <c r="HZ3417" s="141"/>
      <c r="IA3417" s="141"/>
      <c r="IB3417" s="141"/>
      <c r="IC3417" s="141"/>
    </row>
    <row r="3418" s="138" customFormat="1" ht="15.75" customHeight="1" spans="3:237">
      <c r="C3418" s="103"/>
      <c r="D3418" s="103"/>
      <c r="F3418" s="142"/>
      <c r="HV3418" s="141"/>
      <c r="HW3418" s="141"/>
      <c r="HX3418" s="141"/>
      <c r="HY3418" s="141"/>
      <c r="HZ3418" s="141"/>
      <c r="IA3418" s="141"/>
      <c r="IB3418" s="141"/>
      <c r="IC3418" s="141"/>
    </row>
    <row r="3419" s="138" customFormat="1" ht="15.75" customHeight="1" spans="3:237">
      <c r="C3419" s="103"/>
      <c r="D3419" s="103"/>
      <c r="F3419" s="142"/>
      <c r="HV3419" s="141"/>
      <c r="HW3419" s="141"/>
      <c r="HX3419" s="141"/>
      <c r="HY3419" s="141"/>
      <c r="HZ3419" s="141"/>
      <c r="IA3419" s="141"/>
      <c r="IB3419" s="141"/>
      <c r="IC3419" s="141"/>
    </row>
    <row r="3420" s="138" customFormat="1" ht="15.75" customHeight="1" spans="3:237">
      <c r="C3420" s="103"/>
      <c r="D3420" s="103"/>
      <c r="F3420" s="142"/>
      <c r="HV3420" s="141"/>
      <c r="HW3420" s="141"/>
      <c r="HX3420" s="141"/>
      <c r="HY3420" s="141"/>
      <c r="HZ3420" s="141"/>
      <c r="IA3420" s="141"/>
      <c r="IB3420" s="141"/>
      <c r="IC3420" s="141"/>
    </row>
    <row r="3421" s="138" customFormat="1" ht="15.75" customHeight="1" spans="3:237">
      <c r="C3421" s="103"/>
      <c r="D3421" s="103"/>
      <c r="F3421" s="142"/>
      <c r="HV3421" s="141"/>
      <c r="HW3421" s="141"/>
      <c r="HX3421" s="141"/>
      <c r="HY3421" s="141"/>
      <c r="HZ3421" s="141"/>
      <c r="IA3421" s="141"/>
      <c r="IB3421" s="141"/>
      <c r="IC3421" s="141"/>
    </row>
    <row r="3422" s="138" customFormat="1" ht="15.75" customHeight="1" spans="3:237">
      <c r="C3422" s="103"/>
      <c r="D3422" s="103"/>
      <c r="F3422" s="142"/>
      <c r="HV3422" s="141"/>
      <c r="HW3422" s="141"/>
      <c r="HX3422" s="141"/>
      <c r="HY3422" s="141"/>
      <c r="HZ3422" s="141"/>
      <c r="IA3422" s="141"/>
      <c r="IB3422" s="141"/>
      <c r="IC3422" s="141"/>
    </row>
    <row r="3423" s="138" customFormat="1" ht="15.75" customHeight="1" spans="3:237">
      <c r="C3423" s="103"/>
      <c r="D3423" s="103"/>
      <c r="F3423" s="142"/>
      <c r="HV3423" s="141"/>
      <c r="HW3423" s="141"/>
      <c r="HX3423" s="141"/>
      <c r="HY3423" s="141"/>
      <c r="HZ3423" s="141"/>
      <c r="IA3423" s="141"/>
      <c r="IB3423" s="141"/>
      <c r="IC3423" s="141"/>
    </row>
    <row r="3424" s="138" customFormat="1" ht="15.75" customHeight="1" spans="3:237">
      <c r="C3424" s="103"/>
      <c r="D3424" s="103"/>
      <c r="F3424" s="142"/>
      <c r="HV3424" s="141"/>
      <c r="HW3424" s="141"/>
      <c r="HX3424" s="141"/>
      <c r="HY3424" s="141"/>
      <c r="HZ3424" s="141"/>
      <c r="IA3424" s="141"/>
      <c r="IB3424" s="141"/>
      <c r="IC3424" s="141"/>
    </row>
    <row r="3425" s="138" customFormat="1" ht="15.75" customHeight="1" spans="3:237">
      <c r="C3425" s="103"/>
      <c r="D3425" s="103"/>
      <c r="F3425" s="142"/>
      <c r="HV3425" s="141"/>
      <c r="HW3425" s="141"/>
      <c r="HX3425" s="141"/>
      <c r="HY3425" s="141"/>
      <c r="HZ3425" s="141"/>
      <c r="IA3425" s="141"/>
      <c r="IB3425" s="141"/>
      <c r="IC3425" s="141"/>
    </row>
    <row r="3426" s="138" customFormat="1" ht="15.75" customHeight="1" spans="3:237">
      <c r="C3426" s="103"/>
      <c r="D3426" s="103"/>
      <c r="F3426" s="142"/>
      <c r="HV3426" s="141"/>
      <c r="HW3426" s="141"/>
      <c r="HX3426" s="141"/>
      <c r="HY3426" s="141"/>
      <c r="HZ3426" s="141"/>
      <c r="IA3426" s="141"/>
      <c r="IB3426" s="141"/>
      <c r="IC3426" s="141"/>
    </row>
    <row r="3427" s="138" customFormat="1" ht="15.75" customHeight="1" spans="3:237">
      <c r="C3427" s="103"/>
      <c r="D3427" s="103"/>
      <c r="F3427" s="142"/>
      <c r="HV3427" s="141"/>
      <c r="HW3427" s="141"/>
      <c r="HX3427" s="141"/>
      <c r="HY3427" s="141"/>
      <c r="HZ3427" s="141"/>
      <c r="IA3427" s="141"/>
      <c r="IB3427" s="141"/>
      <c r="IC3427" s="141"/>
    </row>
    <row r="3428" s="138" customFormat="1" ht="15.75" customHeight="1" spans="3:237">
      <c r="C3428" s="103"/>
      <c r="D3428" s="103"/>
      <c r="F3428" s="142"/>
      <c r="HV3428" s="141"/>
      <c r="HW3428" s="141"/>
      <c r="HX3428" s="141"/>
      <c r="HY3428" s="141"/>
      <c r="HZ3428" s="141"/>
      <c r="IA3428" s="141"/>
      <c r="IB3428" s="141"/>
      <c r="IC3428" s="141"/>
    </row>
    <row r="3429" s="138" customFormat="1" ht="15.75" customHeight="1" spans="3:237">
      <c r="C3429" s="103"/>
      <c r="D3429" s="103"/>
      <c r="F3429" s="142"/>
      <c r="HV3429" s="141"/>
      <c r="HW3429" s="141"/>
      <c r="HX3429" s="141"/>
      <c r="HY3429" s="141"/>
      <c r="HZ3429" s="141"/>
      <c r="IA3429" s="141"/>
      <c r="IB3429" s="141"/>
      <c r="IC3429" s="141"/>
    </row>
    <row r="3430" s="138" customFormat="1" ht="15.75" customHeight="1" spans="3:237">
      <c r="C3430" s="103"/>
      <c r="D3430" s="103"/>
      <c r="F3430" s="142"/>
      <c r="HV3430" s="141"/>
      <c r="HW3430" s="141"/>
      <c r="HX3430" s="141"/>
      <c r="HY3430" s="141"/>
      <c r="HZ3430" s="141"/>
      <c r="IA3430" s="141"/>
      <c r="IB3430" s="141"/>
      <c r="IC3430" s="141"/>
    </row>
    <row r="3431" s="138" customFormat="1" ht="15.75" customHeight="1" spans="3:237">
      <c r="C3431" s="103"/>
      <c r="D3431" s="103"/>
      <c r="F3431" s="142"/>
      <c r="HV3431" s="141"/>
      <c r="HW3431" s="141"/>
      <c r="HX3431" s="141"/>
      <c r="HY3431" s="141"/>
      <c r="HZ3431" s="141"/>
      <c r="IA3431" s="141"/>
      <c r="IB3431" s="141"/>
      <c r="IC3431" s="141"/>
    </row>
    <row r="3432" s="138" customFormat="1" ht="15.75" customHeight="1" spans="3:237">
      <c r="C3432" s="103"/>
      <c r="D3432" s="103"/>
      <c r="F3432" s="142"/>
      <c r="HV3432" s="141"/>
      <c r="HW3432" s="141"/>
      <c r="HX3432" s="141"/>
      <c r="HY3432" s="141"/>
      <c r="HZ3432" s="141"/>
      <c r="IA3432" s="141"/>
      <c r="IB3432" s="141"/>
      <c r="IC3432" s="141"/>
    </row>
    <row r="3433" s="138" customFormat="1" ht="15.75" customHeight="1" spans="3:237">
      <c r="C3433" s="103"/>
      <c r="D3433" s="103"/>
      <c r="F3433" s="142"/>
      <c r="HV3433" s="141"/>
      <c r="HW3433" s="141"/>
      <c r="HX3433" s="141"/>
      <c r="HY3433" s="141"/>
      <c r="HZ3433" s="141"/>
      <c r="IA3433" s="141"/>
      <c r="IB3433" s="141"/>
      <c r="IC3433" s="141"/>
    </row>
    <row r="3434" s="138" customFormat="1" ht="15.75" customHeight="1" spans="3:237">
      <c r="C3434" s="103"/>
      <c r="D3434" s="103"/>
      <c r="F3434" s="142"/>
      <c r="HV3434" s="141"/>
      <c r="HW3434" s="141"/>
      <c r="HX3434" s="141"/>
      <c r="HY3434" s="141"/>
      <c r="HZ3434" s="141"/>
      <c r="IA3434" s="141"/>
      <c r="IB3434" s="141"/>
      <c r="IC3434" s="141"/>
    </row>
    <row r="3435" s="138" customFormat="1" ht="15.75" customHeight="1" spans="3:237">
      <c r="C3435" s="103"/>
      <c r="D3435" s="103"/>
      <c r="F3435" s="142"/>
      <c r="HV3435" s="141"/>
      <c r="HW3435" s="141"/>
      <c r="HX3435" s="141"/>
      <c r="HY3435" s="141"/>
      <c r="HZ3435" s="141"/>
      <c r="IA3435" s="141"/>
      <c r="IB3435" s="141"/>
      <c r="IC3435" s="141"/>
    </row>
    <row r="3436" s="138" customFormat="1" ht="15.75" customHeight="1" spans="3:237">
      <c r="C3436" s="103"/>
      <c r="D3436" s="103"/>
      <c r="F3436" s="142"/>
      <c r="HV3436" s="141"/>
      <c r="HW3436" s="141"/>
      <c r="HX3436" s="141"/>
      <c r="HY3436" s="141"/>
      <c r="HZ3436" s="141"/>
      <c r="IA3436" s="141"/>
      <c r="IB3436" s="141"/>
      <c r="IC3436" s="141"/>
    </row>
    <row r="3437" s="138" customFormat="1" ht="15.75" customHeight="1" spans="3:237">
      <c r="C3437" s="103"/>
      <c r="D3437" s="103"/>
      <c r="F3437" s="142"/>
      <c r="HV3437" s="141"/>
      <c r="HW3437" s="141"/>
      <c r="HX3437" s="141"/>
      <c r="HY3437" s="141"/>
      <c r="HZ3437" s="141"/>
      <c r="IA3437" s="141"/>
      <c r="IB3437" s="141"/>
      <c r="IC3437" s="141"/>
    </row>
    <row r="3438" s="138" customFormat="1" ht="15.75" customHeight="1" spans="3:237">
      <c r="C3438" s="103"/>
      <c r="D3438" s="103"/>
      <c r="F3438" s="142"/>
      <c r="HV3438" s="141"/>
      <c r="HW3438" s="141"/>
      <c r="HX3438" s="141"/>
      <c r="HY3438" s="141"/>
      <c r="HZ3438" s="141"/>
      <c r="IA3438" s="141"/>
      <c r="IB3438" s="141"/>
      <c r="IC3438" s="141"/>
    </row>
    <row r="3439" s="138" customFormat="1" ht="15.75" customHeight="1" spans="3:237">
      <c r="C3439" s="103"/>
      <c r="D3439" s="103"/>
      <c r="F3439" s="142"/>
      <c r="HV3439" s="141"/>
      <c r="HW3439" s="141"/>
      <c r="HX3439" s="141"/>
      <c r="HY3439" s="141"/>
      <c r="HZ3439" s="141"/>
      <c r="IA3439" s="141"/>
      <c r="IB3439" s="141"/>
      <c r="IC3439" s="141"/>
    </row>
    <row r="3440" s="138" customFormat="1" ht="15.75" customHeight="1" spans="3:237">
      <c r="C3440" s="103"/>
      <c r="D3440" s="103"/>
      <c r="F3440" s="142"/>
      <c r="HV3440" s="141"/>
      <c r="HW3440" s="141"/>
      <c r="HX3440" s="141"/>
      <c r="HY3440" s="141"/>
      <c r="HZ3440" s="141"/>
      <c r="IA3440" s="141"/>
      <c r="IB3440" s="141"/>
      <c r="IC3440" s="141"/>
    </row>
    <row r="3441" s="138" customFormat="1" ht="15.75" customHeight="1" spans="3:237">
      <c r="C3441" s="103"/>
      <c r="D3441" s="103"/>
      <c r="F3441" s="142"/>
      <c r="HV3441" s="141"/>
      <c r="HW3441" s="141"/>
      <c r="HX3441" s="141"/>
      <c r="HY3441" s="141"/>
      <c r="HZ3441" s="141"/>
      <c r="IA3441" s="141"/>
      <c r="IB3441" s="141"/>
      <c r="IC3441" s="141"/>
    </row>
    <row r="3442" s="138" customFormat="1" ht="15.75" customHeight="1" spans="3:237">
      <c r="C3442" s="103"/>
      <c r="D3442" s="103"/>
      <c r="F3442" s="142"/>
      <c r="HV3442" s="141"/>
      <c r="HW3442" s="141"/>
      <c r="HX3442" s="141"/>
      <c r="HY3442" s="141"/>
      <c r="HZ3442" s="141"/>
      <c r="IA3442" s="141"/>
      <c r="IB3442" s="141"/>
      <c r="IC3442" s="141"/>
    </row>
    <row r="3443" s="138" customFormat="1" ht="15.75" customHeight="1" spans="3:237">
      <c r="C3443" s="103"/>
      <c r="D3443" s="103"/>
      <c r="F3443" s="142"/>
      <c r="HV3443" s="141"/>
      <c r="HW3443" s="141"/>
      <c r="HX3443" s="141"/>
      <c r="HY3443" s="141"/>
      <c r="HZ3443" s="141"/>
      <c r="IA3443" s="141"/>
      <c r="IB3443" s="141"/>
      <c r="IC3443" s="141"/>
    </row>
    <row r="3444" s="138" customFormat="1" ht="15.75" customHeight="1" spans="3:237">
      <c r="C3444" s="103"/>
      <c r="D3444" s="103"/>
      <c r="F3444" s="142"/>
      <c r="HV3444" s="141"/>
      <c r="HW3444" s="141"/>
      <c r="HX3444" s="141"/>
      <c r="HY3444" s="141"/>
      <c r="HZ3444" s="141"/>
      <c r="IA3444" s="141"/>
      <c r="IB3444" s="141"/>
      <c r="IC3444" s="141"/>
    </row>
    <row r="3445" s="138" customFormat="1" ht="15.75" customHeight="1" spans="3:237">
      <c r="C3445" s="103"/>
      <c r="D3445" s="103"/>
      <c r="F3445" s="142"/>
      <c r="HV3445" s="141"/>
      <c r="HW3445" s="141"/>
      <c r="HX3445" s="141"/>
      <c r="HY3445" s="141"/>
      <c r="HZ3445" s="141"/>
      <c r="IA3445" s="141"/>
      <c r="IB3445" s="141"/>
      <c r="IC3445" s="141"/>
    </row>
    <row r="3446" s="138" customFormat="1" ht="15.75" customHeight="1" spans="3:237">
      <c r="C3446" s="103"/>
      <c r="D3446" s="103"/>
      <c r="F3446" s="142"/>
      <c r="HV3446" s="141"/>
      <c r="HW3446" s="141"/>
      <c r="HX3446" s="141"/>
      <c r="HY3446" s="141"/>
      <c r="HZ3446" s="141"/>
      <c r="IA3446" s="141"/>
      <c r="IB3446" s="141"/>
      <c r="IC3446" s="141"/>
    </row>
    <row r="3447" s="138" customFormat="1" ht="15.75" customHeight="1" spans="3:237">
      <c r="C3447" s="103"/>
      <c r="D3447" s="103"/>
      <c r="F3447" s="142"/>
      <c r="HV3447" s="141"/>
      <c r="HW3447" s="141"/>
      <c r="HX3447" s="141"/>
      <c r="HY3447" s="141"/>
      <c r="HZ3447" s="141"/>
      <c r="IA3447" s="141"/>
      <c r="IB3447" s="141"/>
      <c r="IC3447" s="141"/>
    </row>
    <row r="3448" s="138" customFormat="1" ht="15.75" customHeight="1" spans="3:237">
      <c r="C3448" s="103"/>
      <c r="D3448" s="103"/>
      <c r="F3448" s="142"/>
      <c r="HV3448" s="141"/>
      <c r="HW3448" s="141"/>
      <c r="HX3448" s="141"/>
      <c r="HY3448" s="141"/>
      <c r="HZ3448" s="141"/>
      <c r="IA3448" s="141"/>
      <c r="IB3448" s="141"/>
      <c r="IC3448" s="141"/>
    </row>
    <row r="3449" s="138" customFormat="1" ht="15.75" customHeight="1" spans="3:237">
      <c r="C3449" s="103"/>
      <c r="D3449" s="103"/>
      <c r="F3449" s="142"/>
      <c r="HV3449" s="141"/>
      <c r="HW3449" s="141"/>
      <c r="HX3449" s="141"/>
      <c r="HY3449" s="141"/>
      <c r="HZ3449" s="141"/>
      <c r="IA3449" s="141"/>
      <c r="IB3449" s="141"/>
      <c r="IC3449" s="141"/>
    </row>
    <row r="3450" s="138" customFormat="1" ht="15.75" customHeight="1" spans="3:237">
      <c r="C3450" s="103"/>
      <c r="D3450" s="103"/>
      <c r="F3450" s="142"/>
      <c r="HV3450" s="141"/>
      <c r="HW3450" s="141"/>
      <c r="HX3450" s="141"/>
      <c r="HY3450" s="141"/>
      <c r="HZ3450" s="141"/>
      <c r="IA3450" s="141"/>
      <c r="IB3450" s="141"/>
      <c r="IC3450" s="141"/>
    </row>
    <row r="3451" s="138" customFormat="1" ht="15.75" customHeight="1" spans="3:237">
      <c r="C3451" s="103"/>
      <c r="D3451" s="103"/>
      <c r="F3451" s="142"/>
      <c r="HV3451" s="141"/>
      <c r="HW3451" s="141"/>
      <c r="HX3451" s="141"/>
      <c r="HY3451" s="141"/>
      <c r="HZ3451" s="141"/>
      <c r="IA3451" s="141"/>
      <c r="IB3451" s="141"/>
      <c r="IC3451" s="141"/>
    </row>
    <row r="3452" s="138" customFormat="1" ht="15.75" customHeight="1" spans="3:237">
      <c r="C3452" s="103"/>
      <c r="D3452" s="103"/>
      <c r="F3452" s="142"/>
      <c r="HV3452" s="141"/>
      <c r="HW3452" s="141"/>
      <c r="HX3452" s="141"/>
      <c r="HY3452" s="141"/>
      <c r="HZ3452" s="141"/>
      <c r="IA3452" s="141"/>
      <c r="IB3452" s="141"/>
      <c r="IC3452" s="141"/>
    </row>
    <row r="3453" s="138" customFormat="1" ht="15.75" customHeight="1" spans="3:237">
      <c r="C3453" s="103"/>
      <c r="D3453" s="103"/>
      <c r="F3453" s="142"/>
      <c r="HV3453" s="141"/>
      <c r="HW3453" s="141"/>
      <c r="HX3453" s="141"/>
      <c r="HY3453" s="141"/>
      <c r="HZ3453" s="141"/>
      <c r="IA3453" s="141"/>
      <c r="IB3453" s="141"/>
      <c r="IC3453" s="141"/>
    </row>
    <row r="3454" s="138" customFormat="1" ht="15.75" customHeight="1" spans="3:237">
      <c r="C3454" s="103"/>
      <c r="D3454" s="103"/>
      <c r="F3454" s="142"/>
      <c r="HV3454" s="141"/>
      <c r="HW3454" s="141"/>
      <c r="HX3454" s="141"/>
      <c r="HY3454" s="141"/>
      <c r="HZ3454" s="141"/>
      <c r="IA3454" s="141"/>
      <c r="IB3454" s="141"/>
      <c r="IC3454" s="141"/>
    </row>
    <row r="3455" s="138" customFormat="1" ht="15.75" customHeight="1" spans="3:237">
      <c r="C3455" s="103"/>
      <c r="D3455" s="103"/>
      <c r="F3455" s="142"/>
      <c r="HV3455" s="141"/>
      <c r="HW3455" s="141"/>
      <c r="HX3455" s="141"/>
      <c r="HY3455" s="141"/>
      <c r="HZ3455" s="141"/>
      <c r="IA3455" s="141"/>
      <c r="IB3455" s="141"/>
      <c r="IC3455" s="141"/>
    </row>
    <row r="3456" s="138" customFormat="1" ht="15.75" customHeight="1" spans="3:237">
      <c r="C3456" s="103"/>
      <c r="D3456" s="103"/>
      <c r="F3456" s="142"/>
      <c r="HV3456" s="141"/>
      <c r="HW3456" s="141"/>
      <c r="HX3456" s="141"/>
      <c r="HY3456" s="141"/>
      <c r="HZ3456" s="141"/>
      <c r="IA3456" s="141"/>
      <c r="IB3456" s="141"/>
      <c r="IC3456" s="141"/>
    </row>
    <row r="3457" s="138" customFormat="1" ht="15.75" customHeight="1" spans="3:237">
      <c r="C3457" s="103"/>
      <c r="D3457" s="103"/>
      <c r="F3457" s="142"/>
      <c r="HV3457" s="141"/>
      <c r="HW3457" s="141"/>
      <c r="HX3457" s="141"/>
      <c r="HY3457" s="141"/>
      <c r="HZ3457" s="141"/>
      <c r="IA3457" s="141"/>
      <c r="IB3457" s="141"/>
      <c r="IC3457" s="141"/>
    </row>
    <row r="3458" s="138" customFormat="1" ht="15.75" customHeight="1" spans="3:237">
      <c r="C3458" s="103"/>
      <c r="D3458" s="103"/>
      <c r="F3458" s="142"/>
      <c r="HV3458" s="141"/>
      <c r="HW3458" s="141"/>
      <c r="HX3458" s="141"/>
      <c r="HY3458" s="141"/>
      <c r="HZ3458" s="141"/>
      <c r="IA3458" s="141"/>
      <c r="IB3458" s="141"/>
      <c r="IC3458" s="141"/>
    </row>
    <row r="3459" s="138" customFormat="1" ht="15.75" customHeight="1" spans="3:237">
      <c r="C3459" s="103"/>
      <c r="D3459" s="103"/>
      <c r="F3459" s="142"/>
      <c r="HV3459" s="141"/>
      <c r="HW3459" s="141"/>
      <c r="HX3459" s="141"/>
      <c r="HY3459" s="141"/>
      <c r="HZ3459" s="141"/>
      <c r="IA3459" s="141"/>
      <c r="IB3459" s="141"/>
      <c r="IC3459" s="141"/>
    </row>
    <row r="3460" s="138" customFormat="1" ht="15.75" customHeight="1" spans="3:237">
      <c r="C3460" s="103"/>
      <c r="D3460" s="103"/>
      <c r="F3460" s="142"/>
      <c r="HV3460" s="141"/>
      <c r="HW3460" s="141"/>
      <c r="HX3460" s="141"/>
      <c r="HY3460" s="141"/>
      <c r="HZ3460" s="141"/>
      <c r="IA3460" s="141"/>
      <c r="IB3460" s="141"/>
      <c r="IC3460" s="141"/>
    </row>
    <row r="3461" s="138" customFormat="1" ht="15.75" customHeight="1" spans="3:237">
      <c r="C3461" s="103"/>
      <c r="D3461" s="103"/>
      <c r="F3461" s="142"/>
      <c r="HV3461" s="141"/>
      <c r="HW3461" s="141"/>
      <c r="HX3461" s="141"/>
      <c r="HY3461" s="141"/>
      <c r="HZ3461" s="141"/>
      <c r="IA3461" s="141"/>
      <c r="IB3461" s="141"/>
      <c r="IC3461" s="141"/>
    </row>
    <row r="3462" s="138" customFormat="1" ht="15.75" customHeight="1" spans="3:237">
      <c r="C3462" s="103"/>
      <c r="D3462" s="103"/>
      <c r="F3462" s="142"/>
      <c r="HV3462" s="141"/>
      <c r="HW3462" s="141"/>
      <c r="HX3462" s="141"/>
      <c r="HY3462" s="141"/>
      <c r="HZ3462" s="141"/>
      <c r="IA3462" s="141"/>
      <c r="IB3462" s="141"/>
      <c r="IC3462" s="141"/>
    </row>
    <row r="3463" s="138" customFormat="1" ht="15.75" customHeight="1" spans="3:237">
      <c r="C3463" s="103"/>
      <c r="D3463" s="103"/>
      <c r="F3463" s="142"/>
      <c r="HV3463" s="141"/>
      <c r="HW3463" s="141"/>
      <c r="HX3463" s="141"/>
      <c r="HY3463" s="141"/>
      <c r="HZ3463" s="141"/>
      <c r="IA3463" s="141"/>
      <c r="IB3463" s="141"/>
      <c r="IC3463" s="141"/>
    </row>
    <row r="3464" s="138" customFormat="1" ht="15.75" customHeight="1" spans="3:237">
      <c r="C3464" s="103"/>
      <c r="D3464" s="103"/>
      <c r="F3464" s="142"/>
      <c r="HV3464" s="141"/>
      <c r="HW3464" s="141"/>
      <c r="HX3464" s="141"/>
      <c r="HY3464" s="141"/>
      <c r="HZ3464" s="141"/>
      <c r="IA3464" s="141"/>
      <c r="IB3464" s="141"/>
      <c r="IC3464" s="141"/>
    </row>
    <row r="3465" s="138" customFormat="1" ht="15.75" customHeight="1" spans="3:237">
      <c r="C3465" s="103"/>
      <c r="D3465" s="103"/>
      <c r="F3465" s="142"/>
      <c r="HV3465" s="141"/>
      <c r="HW3465" s="141"/>
      <c r="HX3465" s="141"/>
      <c r="HY3465" s="141"/>
      <c r="HZ3465" s="141"/>
      <c r="IA3465" s="141"/>
      <c r="IB3465" s="141"/>
      <c r="IC3465" s="141"/>
    </row>
    <row r="3466" s="138" customFormat="1" ht="15.75" customHeight="1" spans="3:237">
      <c r="C3466" s="103"/>
      <c r="D3466" s="103"/>
      <c r="F3466" s="142"/>
      <c r="HV3466" s="141"/>
      <c r="HW3466" s="141"/>
      <c r="HX3466" s="141"/>
      <c r="HY3466" s="141"/>
      <c r="HZ3466" s="141"/>
      <c r="IA3466" s="141"/>
      <c r="IB3466" s="141"/>
      <c r="IC3466" s="141"/>
    </row>
    <row r="3467" s="138" customFormat="1" ht="15.75" customHeight="1" spans="3:237">
      <c r="C3467" s="103"/>
      <c r="D3467" s="103"/>
      <c r="F3467" s="142"/>
      <c r="HV3467" s="141"/>
      <c r="HW3467" s="141"/>
      <c r="HX3467" s="141"/>
      <c r="HY3467" s="141"/>
      <c r="HZ3467" s="141"/>
      <c r="IA3467" s="141"/>
      <c r="IB3467" s="141"/>
      <c r="IC3467" s="141"/>
    </row>
    <row r="3468" s="138" customFormat="1" ht="15.75" customHeight="1" spans="3:237">
      <c r="C3468" s="103"/>
      <c r="D3468" s="103"/>
      <c r="F3468" s="142"/>
      <c r="HV3468" s="141"/>
      <c r="HW3468" s="141"/>
      <c r="HX3468" s="141"/>
      <c r="HY3468" s="141"/>
      <c r="HZ3468" s="141"/>
      <c r="IA3468" s="141"/>
      <c r="IB3468" s="141"/>
      <c r="IC3468" s="141"/>
    </row>
    <row r="3469" s="138" customFormat="1" ht="15.75" customHeight="1" spans="3:237">
      <c r="C3469" s="103"/>
      <c r="D3469" s="103"/>
      <c r="F3469" s="142"/>
      <c r="HV3469" s="141"/>
      <c r="HW3469" s="141"/>
      <c r="HX3469" s="141"/>
      <c r="HY3469" s="141"/>
      <c r="HZ3469" s="141"/>
      <c r="IA3469" s="141"/>
      <c r="IB3469" s="141"/>
      <c r="IC3469" s="141"/>
    </row>
    <row r="3470" s="138" customFormat="1" ht="15.75" customHeight="1" spans="3:237">
      <c r="C3470" s="103"/>
      <c r="D3470" s="103"/>
      <c r="F3470" s="142"/>
      <c r="HV3470" s="141"/>
      <c r="HW3470" s="141"/>
      <c r="HX3470" s="141"/>
      <c r="HY3470" s="141"/>
      <c r="HZ3470" s="141"/>
      <c r="IA3470" s="141"/>
      <c r="IB3470" s="141"/>
      <c r="IC3470" s="141"/>
    </row>
    <row r="3471" s="138" customFormat="1" ht="15.75" customHeight="1" spans="3:237">
      <c r="C3471" s="103"/>
      <c r="D3471" s="103"/>
      <c r="F3471" s="142"/>
      <c r="HV3471" s="141"/>
      <c r="HW3471" s="141"/>
      <c r="HX3471" s="141"/>
      <c r="HY3471" s="141"/>
      <c r="HZ3471" s="141"/>
      <c r="IA3471" s="141"/>
      <c r="IB3471" s="141"/>
      <c r="IC3471" s="141"/>
    </row>
    <row r="3472" s="138" customFormat="1" ht="15.75" customHeight="1" spans="3:237">
      <c r="C3472" s="103"/>
      <c r="D3472" s="103"/>
      <c r="F3472" s="142"/>
      <c r="HV3472" s="141"/>
      <c r="HW3472" s="141"/>
      <c r="HX3472" s="141"/>
      <c r="HY3472" s="141"/>
      <c r="HZ3472" s="141"/>
      <c r="IA3472" s="141"/>
      <c r="IB3472" s="141"/>
      <c r="IC3472" s="141"/>
    </row>
    <row r="3473" s="138" customFormat="1" ht="15.75" customHeight="1" spans="3:237">
      <c r="C3473" s="103"/>
      <c r="D3473" s="103"/>
      <c r="F3473" s="142"/>
      <c r="HV3473" s="141"/>
      <c r="HW3473" s="141"/>
      <c r="HX3473" s="141"/>
      <c r="HY3473" s="141"/>
      <c r="HZ3473" s="141"/>
      <c r="IA3473" s="141"/>
      <c r="IB3473" s="141"/>
      <c r="IC3473" s="141"/>
    </row>
    <row r="3474" s="138" customFormat="1" ht="15.75" customHeight="1" spans="3:237">
      <c r="C3474" s="103"/>
      <c r="D3474" s="103"/>
      <c r="F3474" s="142"/>
      <c r="HV3474" s="141"/>
      <c r="HW3474" s="141"/>
      <c r="HX3474" s="141"/>
      <c r="HY3474" s="141"/>
      <c r="HZ3474" s="141"/>
      <c r="IA3474" s="141"/>
      <c r="IB3474" s="141"/>
      <c r="IC3474" s="141"/>
    </row>
    <row r="3475" s="138" customFormat="1" ht="15.75" customHeight="1" spans="3:237">
      <c r="C3475" s="103"/>
      <c r="D3475" s="103"/>
      <c r="F3475" s="142"/>
      <c r="HV3475" s="141"/>
      <c r="HW3475" s="141"/>
      <c r="HX3475" s="141"/>
      <c r="HY3475" s="141"/>
      <c r="HZ3475" s="141"/>
      <c r="IA3475" s="141"/>
      <c r="IB3475" s="141"/>
      <c r="IC3475" s="141"/>
    </row>
    <row r="3476" s="138" customFormat="1" ht="15.75" customHeight="1" spans="3:237">
      <c r="C3476" s="103"/>
      <c r="D3476" s="103"/>
      <c r="F3476" s="142"/>
      <c r="HV3476" s="141"/>
      <c r="HW3476" s="141"/>
      <c r="HX3476" s="141"/>
      <c r="HY3476" s="141"/>
      <c r="HZ3476" s="141"/>
      <c r="IA3476" s="141"/>
      <c r="IB3476" s="141"/>
      <c r="IC3476" s="141"/>
    </row>
    <row r="3477" s="138" customFormat="1" ht="15.75" customHeight="1" spans="3:237">
      <c r="C3477" s="103"/>
      <c r="D3477" s="103"/>
      <c r="F3477" s="142"/>
      <c r="HV3477" s="141"/>
      <c r="HW3477" s="141"/>
      <c r="HX3477" s="141"/>
      <c r="HY3477" s="141"/>
      <c r="HZ3477" s="141"/>
      <c r="IA3477" s="141"/>
      <c r="IB3477" s="141"/>
      <c r="IC3477" s="141"/>
    </row>
    <row r="3478" s="138" customFormat="1" ht="15.75" customHeight="1" spans="3:237">
      <c r="C3478" s="103"/>
      <c r="D3478" s="103"/>
      <c r="F3478" s="142"/>
      <c r="HV3478" s="141"/>
      <c r="HW3478" s="141"/>
      <c r="HX3478" s="141"/>
      <c r="HY3478" s="141"/>
      <c r="HZ3478" s="141"/>
      <c r="IA3478" s="141"/>
      <c r="IB3478" s="141"/>
      <c r="IC3478" s="141"/>
    </row>
    <row r="3479" s="138" customFormat="1" ht="15.75" customHeight="1" spans="3:237">
      <c r="C3479" s="103"/>
      <c r="D3479" s="103"/>
      <c r="F3479" s="142"/>
      <c r="HV3479" s="141"/>
      <c r="HW3479" s="141"/>
      <c r="HX3479" s="141"/>
      <c r="HY3479" s="141"/>
      <c r="HZ3479" s="141"/>
      <c r="IA3479" s="141"/>
      <c r="IB3479" s="141"/>
      <c r="IC3479" s="141"/>
    </row>
    <row r="3480" s="138" customFormat="1" ht="15.75" customHeight="1" spans="3:237">
      <c r="C3480" s="103"/>
      <c r="D3480" s="103"/>
      <c r="F3480" s="142"/>
      <c r="HV3480" s="141"/>
      <c r="HW3480" s="141"/>
      <c r="HX3480" s="141"/>
      <c r="HY3480" s="141"/>
      <c r="HZ3480" s="141"/>
      <c r="IA3480" s="141"/>
      <c r="IB3480" s="141"/>
      <c r="IC3480" s="141"/>
    </row>
    <row r="3481" s="138" customFormat="1" ht="15.75" customHeight="1" spans="3:237">
      <c r="C3481" s="103"/>
      <c r="D3481" s="103"/>
      <c r="F3481" s="142"/>
      <c r="HV3481" s="141"/>
      <c r="HW3481" s="141"/>
      <c r="HX3481" s="141"/>
      <c r="HY3481" s="141"/>
      <c r="HZ3481" s="141"/>
      <c r="IA3481" s="141"/>
      <c r="IB3481" s="141"/>
      <c r="IC3481" s="141"/>
    </row>
    <row r="3482" s="138" customFormat="1" ht="15.75" customHeight="1" spans="3:237">
      <c r="C3482" s="103"/>
      <c r="D3482" s="103"/>
      <c r="F3482" s="142"/>
      <c r="HV3482" s="141"/>
      <c r="HW3482" s="141"/>
      <c r="HX3482" s="141"/>
      <c r="HY3482" s="141"/>
      <c r="HZ3482" s="141"/>
      <c r="IA3482" s="141"/>
      <c r="IB3482" s="141"/>
      <c r="IC3482" s="141"/>
    </row>
    <row r="3483" s="138" customFormat="1" ht="15.75" customHeight="1" spans="3:237">
      <c r="C3483" s="103"/>
      <c r="D3483" s="103"/>
      <c r="F3483" s="142"/>
      <c r="HV3483" s="141"/>
      <c r="HW3483" s="141"/>
      <c r="HX3483" s="141"/>
      <c r="HY3483" s="141"/>
      <c r="HZ3483" s="141"/>
      <c r="IA3483" s="141"/>
      <c r="IB3483" s="141"/>
      <c r="IC3483" s="141"/>
    </row>
    <row r="3484" s="138" customFormat="1" ht="15.75" customHeight="1" spans="3:237">
      <c r="C3484" s="103"/>
      <c r="D3484" s="103"/>
      <c r="F3484" s="142"/>
      <c r="HV3484" s="141"/>
      <c r="HW3484" s="141"/>
      <c r="HX3484" s="141"/>
      <c r="HY3484" s="141"/>
      <c r="HZ3484" s="141"/>
      <c r="IA3484" s="141"/>
      <c r="IB3484" s="141"/>
      <c r="IC3484" s="141"/>
    </row>
    <row r="3485" s="138" customFormat="1" ht="15.75" customHeight="1" spans="3:237">
      <c r="C3485" s="103"/>
      <c r="D3485" s="103"/>
      <c r="F3485" s="142"/>
      <c r="HV3485" s="141"/>
      <c r="HW3485" s="141"/>
      <c r="HX3485" s="141"/>
      <c r="HY3485" s="141"/>
      <c r="HZ3485" s="141"/>
      <c r="IA3485" s="141"/>
      <c r="IB3485" s="141"/>
      <c r="IC3485" s="141"/>
    </row>
    <row r="3486" s="138" customFormat="1" ht="15.75" customHeight="1" spans="3:237">
      <c r="C3486" s="103"/>
      <c r="D3486" s="103"/>
      <c r="F3486" s="142"/>
      <c r="HV3486" s="141"/>
      <c r="HW3486" s="141"/>
      <c r="HX3486" s="141"/>
      <c r="HY3486" s="141"/>
      <c r="HZ3486" s="141"/>
      <c r="IA3486" s="141"/>
      <c r="IB3486" s="141"/>
      <c r="IC3486" s="141"/>
    </row>
    <row r="3487" s="138" customFormat="1" ht="15.75" customHeight="1" spans="3:237">
      <c r="C3487" s="103"/>
      <c r="D3487" s="103"/>
      <c r="F3487" s="142"/>
      <c r="HV3487" s="141"/>
      <c r="HW3487" s="141"/>
      <c r="HX3487" s="141"/>
      <c r="HY3487" s="141"/>
      <c r="HZ3487" s="141"/>
      <c r="IA3487" s="141"/>
      <c r="IB3487" s="141"/>
      <c r="IC3487" s="141"/>
    </row>
    <row r="3488" s="138" customFormat="1" ht="15.75" customHeight="1" spans="3:237">
      <c r="C3488" s="103"/>
      <c r="D3488" s="103"/>
      <c r="F3488" s="142"/>
      <c r="HV3488" s="141"/>
      <c r="HW3488" s="141"/>
      <c r="HX3488" s="141"/>
      <c r="HY3488" s="141"/>
      <c r="HZ3488" s="141"/>
      <c r="IA3488" s="141"/>
      <c r="IB3488" s="141"/>
      <c r="IC3488" s="141"/>
    </row>
    <row r="3489" s="138" customFormat="1" ht="15.75" customHeight="1" spans="3:237">
      <c r="C3489" s="103"/>
      <c r="D3489" s="103"/>
      <c r="F3489" s="142"/>
      <c r="HV3489" s="141"/>
      <c r="HW3489" s="141"/>
      <c r="HX3489" s="141"/>
      <c r="HY3489" s="141"/>
      <c r="HZ3489" s="141"/>
      <c r="IA3489" s="141"/>
      <c r="IB3489" s="141"/>
      <c r="IC3489" s="141"/>
    </row>
    <row r="3490" s="138" customFormat="1" ht="15.75" customHeight="1" spans="3:237">
      <c r="C3490" s="103"/>
      <c r="D3490" s="103"/>
      <c r="F3490" s="142"/>
      <c r="HV3490" s="141"/>
      <c r="HW3490" s="141"/>
      <c r="HX3490" s="141"/>
      <c r="HY3490" s="141"/>
      <c r="HZ3490" s="141"/>
      <c r="IA3490" s="141"/>
      <c r="IB3490" s="141"/>
      <c r="IC3490" s="141"/>
    </row>
    <row r="3491" s="138" customFormat="1" ht="15.75" customHeight="1" spans="3:237">
      <c r="C3491" s="103"/>
      <c r="D3491" s="103"/>
      <c r="F3491" s="142"/>
      <c r="HV3491" s="141"/>
      <c r="HW3491" s="141"/>
      <c r="HX3491" s="141"/>
      <c r="HY3491" s="141"/>
      <c r="HZ3491" s="141"/>
      <c r="IA3491" s="141"/>
      <c r="IB3491" s="141"/>
      <c r="IC3491" s="141"/>
    </row>
    <row r="3492" s="138" customFormat="1" ht="15.75" customHeight="1" spans="3:237">
      <c r="C3492" s="103"/>
      <c r="D3492" s="103"/>
      <c r="F3492" s="142"/>
      <c r="HV3492" s="141"/>
      <c r="HW3492" s="141"/>
      <c r="HX3492" s="141"/>
      <c r="HY3492" s="141"/>
      <c r="HZ3492" s="141"/>
      <c r="IA3492" s="141"/>
      <c r="IB3492" s="141"/>
      <c r="IC3492" s="141"/>
    </row>
    <row r="3493" s="138" customFormat="1" ht="15.75" customHeight="1" spans="3:237">
      <c r="C3493" s="103"/>
      <c r="D3493" s="103"/>
      <c r="F3493" s="142"/>
      <c r="HV3493" s="141"/>
      <c r="HW3493" s="141"/>
      <c r="HX3493" s="141"/>
      <c r="HY3493" s="141"/>
      <c r="HZ3493" s="141"/>
      <c r="IA3493" s="141"/>
      <c r="IB3493" s="141"/>
      <c r="IC3493" s="141"/>
    </row>
    <row r="3494" s="138" customFormat="1" ht="15.75" customHeight="1" spans="3:237">
      <c r="C3494" s="103"/>
      <c r="D3494" s="103"/>
      <c r="F3494" s="142"/>
      <c r="HV3494" s="141"/>
      <c r="HW3494" s="141"/>
      <c r="HX3494" s="141"/>
      <c r="HY3494" s="141"/>
      <c r="HZ3494" s="141"/>
      <c r="IA3494" s="141"/>
      <c r="IB3494" s="141"/>
      <c r="IC3494" s="141"/>
    </row>
    <row r="3495" s="138" customFormat="1" ht="15.75" customHeight="1" spans="3:237">
      <c r="C3495" s="103"/>
      <c r="D3495" s="103"/>
      <c r="F3495" s="142"/>
      <c r="HV3495" s="141"/>
      <c r="HW3495" s="141"/>
      <c r="HX3495" s="141"/>
      <c r="HY3495" s="141"/>
      <c r="HZ3495" s="141"/>
      <c r="IA3495" s="141"/>
      <c r="IB3495" s="141"/>
      <c r="IC3495" s="141"/>
    </row>
    <row r="3496" s="138" customFormat="1" ht="15.75" customHeight="1" spans="3:237">
      <c r="C3496" s="103"/>
      <c r="D3496" s="103"/>
      <c r="F3496" s="142"/>
      <c r="HV3496" s="141"/>
      <c r="HW3496" s="141"/>
      <c r="HX3496" s="141"/>
      <c r="HY3496" s="141"/>
      <c r="HZ3496" s="141"/>
      <c r="IA3496" s="141"/>
      <c r="IB3496" s="141"/>
      <c r="IC3496" s="141"/>
    </row>
    <row r="3497" s="138" customFormat="1" ht="15.75" customHeight="1" spans="3:237">
      <c r="C3497" s="103"/>
      <c r="D3497" s="103"/>
      <c r="F3497" s="142"/>
      <c r="HV3497" s="141"/>
      <c r="HW3497" s="141"/>
      <c r="HX3497" s="141"/>
      <c r="HY3497" s="141"/>
      <c r="HZ3497" s="141"/>
      <c r="IA3497" s="141"/>
      <c r="IB3497" s="141"/>
      <c r="IC3497" s="141"/>
    </row>
    <row r="3498" s="138" customFormat="1" ht="15.75" customHeight="1" spans="3:237">
      <c r="C3498" s="103"/>
      <c r="D3498" s="103"/>
      <c r="F3498" s="142"/>
      <c r="HV3498" s="141"/>
      <c r="HW3498" s="141"/>
      <c r="HX3498" s="141"/>
      <c r="HY3498" s="141"/>
      <c r="HZ3498" s="141"/>
      <c r="IA3498" s="141"/>
      <c r="IB3498" s="141"/>
      <c r="IC3498" s="141"/>
    </row>
    <row r="3499" s="138" customFormat="1" ht="15.75" customHeight="1" spans="3:237">
      <c r="C3499" s="103"/>
      <c r="D3499" s="103"/>
      <c r="F3499" s="142"/>
      <c r="HV3499" s="141"/>
      <c r="HW3499" s="141"/>
      <c r="HX3499" s="141"/>
      <c r="HY3499" s="141"/>
      <c r="HZ3499" s="141"/>
      <c r="IA3499" s="141"/>
      <c r="IB3499" s="141"/>
      <c r="IC3499" s="141"/>
    </row>
    <row r="3500" s="138" customFormat="1" ht="15.75" customHeight="1" spans="3:237">
      <c r="C3500" s="103"/>
      <c r="D3500" s="103"/>
      <c r="F3500" s="142"/>
      <c r="HV3500" s="141"/>
      <c r="HW3500" s="141"/>
      <c r="HX3500" s="141"/>
      <c r="HY3500" s="141"/>
      <c r="HZ3500" s="141"/>
      <c r="IA3500" s="141"/>
      <c r="IB3500" s="141"/>
      <c r="IC3500" s="141"/>
    </row>
    <row r="3501" s="138" customFormat="1" ht="15.75" customHeight="1" spans="3:237">
      <c r="C3501" s="103"/>
      <c r="D3501" s="103"/>
      <c r="F3501" s="142"/>
      <c r="HV3501" s="141"/>
      <c r="HW3501" s="141"/>
      <c r="HX3501" s="141"/>
      <c r="HY3501" s="141"/>
      <c r="HZ3501" s="141"/>
      <c r="IA3501" s="141"/>
      <c r="IB3501" s="141"/>
      <c r="IC3501" s="141"/>
    </row>
    <row r="3502" s="138" customFormat="1" ht="15.75" customHeight="1" spans="3:237">
      <c r="C3502" s="103"/>
      <c r="D3502" s="103"/>
      <c r="F3502" s="142"/>
      <c r="HV3502" s="141"/>
      <c r="HW3502" s="141"/>
      <c r="HX3502" s="141"/>
      <c r="HY3502" s="141"/>
      <c r="HZ3502" s="141"/>
      <c r="IA3502" s="141"/>
      <c r="IB3502" s="141"/>
      <c r="IC3502" s="141"/>
    </row>
    <row r="3503" s="138" customFormat="1" ht="15.75" customHeight="1" spans="3:237">
      <c r="C3503" s="103"/>
      <c r="D3503" s="103"/>
      <c r="F3503" s="142"/>
      <c r="HV3503" s="141"/>
      <c r="HW3503" s="141"/>
      <c r="HX3503" s="141"/>
      <c r="HY3503" s="141"/>
      <c r="HZ3503" s="141"/>
      <c r="IA3503" s="141"/>
      <c r="IB3503" s="141"/>
      <c r="IC3503" s="141"/>
    </row>
    <row r="3504" s="138" customFormat="1" ht="15.75" customHeight="1" spans="3:237">
      <c r="C3504" s="103"/>
      <c r="D3504" s="103"/>
      <c r="F3504" s="142"/>
      <c r="HV3504" s="141"/>
      <c r="HW3504" s="141"/>
      <c r="HX3504" s="141"/>
      <c r="HY3504" s="141"/>
      <c r="HZ3504" s="141"/>
      <c r="IA3504" s="141"/>
      <c r="IB3504" s="141"/>
      <c r="IC3504" s="141"/>
    </row>
    <row r="3505" s="138" customFormat="1" ht="15.75" customHeight="1" spans="3:237">
      <c r="C3505" s="103"/>
      <c r="D3505" s="103"/>
      <c r="F3505" s="142"/>
      <c r="HV3505" s="141"/>
      <c r="HW3505" s="141"/>
      <c r="HX3505" s="141"/>
      <c r="HY3505" s="141"/>
      <c r="HZ3505" s="141"/>
      <c r="IA3505" s="141"/>
      <c r="IB3505" s="141"/>
      <c r="IC3505" s="141"/>
    </row>
    <row r="3506" s="138" customFormat="1" ht="15.75" customHeight="1" spans="3:237">
      <c r="C3506" s="103"/>
      <c r="D3506" s="103"/>
      <c r="F3506" s="142"/>
      <c r="HV3506" s="141"/>
      <c r="HW3506" s="141"/>
      <c r="HX3506" s="141"/>
      <c r="HY3506" s="141"/>
      <c r="HZ3506" s="141"/>
      <c r="IA3506" s="141"/>
      <c r="IB3506" s="141"/>
      <c r="IC3506" s="141"/>
    </row>
    <row r="3507" s="138" customFormat="1" ht="15.75" customHeight="1" spans="3:237">
      <c r="C3507" s="103"/>
      <c r="D3507" s="103"/>
      <c r="F3507" s="142"/>
      <c r="HV3507" s="141"/>
      <c r="HW3507" s="141"/>
      <c r="HX3507" s="141"/>
      <c r="HY3507" s="141"/>
      <c r="HZ3507" s="141"/>
      <c r="IA3507" s="141"/>
      <c r="IB3507" s="141"/>
      <c r="IC3507" s="141"/>
    </row>
    <row r="3508" s="138" customFormat="1" ht="15.75" customHeight="1" spans="3:237">
      <c r="C3508" s="103"/>
      <c r="D3508" s="103"/>
      <c r="F3508" s="142"/>
      <c r="HV3508" s="141"/>
      <c r="HW3508" s="141"/>
      <c r="HX3508" s="141"/>
      <c r="HY3508" s="141"/>
      <c r="HZ3508" s="141"/>
      <c r="IA3508" s="141"/>
      <c r="IB3508" s="141"/>
      <c r="IC3508" s="141"/>
    </row>
    <row r="3509" s="138" customFormat="1" ht="15.75" customHeight="1" spans="3:237">
      <c r="C3509" s="103"/>
      <c r="D3509" s="103"/>
      <c r="F3509" s="142"/>
      <c r="HV3509" s="141"/>
      <c r="HW3509" s="141"/>
      <c r="HX3509" s="141"/>
      <c r="HY3509" s="141"/>
      <c r="HZ3509" s="141"/>
      <c r="IA3509" s="141"/>
      <c r="IB3509" s="141"/>
      <c r="IC3509" s="141"/>
    </row>
    <row r="3510" s="138" customFormat="1" ht="15.75" customHeight="1" spans="3:237">
      <c r="C3510" s="103"/>
      <c r="D3510" s="103"/>
      <c r="F3510" s="142"/>
      <c r="HV3510" s="141"/>
      <c r="HW3510" s="141"/>
      <c r="HX3510" s="141"/>
      <c r="HY3510" s="141"/>
      <c r="HZ3510" s="141"/>
      <c r="IA3510" s="141"/>
      <c r="IB3510" s="141"/>
      <c r="IC3510" s="141"/>
    </row>
    <row r="3511" s="138" customFormat="1" ht="15.75" customHeight="1" spans="3:237">
      <c r="C3511" s="103"/>
      <c r="D3511" s="103"/>
      <c r="F3511" s="142"/>
      <c r="HV3511" s="141"/>
      <c r="HW3511" s="141"/>
      <c r="HX3511" s="141"/>
      <c r="HY3511" s="141"/>
      <c r="HZ3511" s="141"/>
      <c r="IA3511" s="141"/>
      <c r="IB3511" s="141"/>
      <c r="IC3511" s="141"/>
    </row>
    <row r="3512" s="138" customFormat="1" ht="15.75" customHeight="1" spans="3:237">
      <c r="C3512" s="103"/>
      <c r="D3512" s="103"/>
      <c r="F3512" s="142"/>
      <c r="HV3512" s="141"/>
      <c r="HW3512" s="141"/>
      <c r="HX3512" s="141"/>
      <c r="HY3512" s="141"/>
      <c r="HZ3512" s="141"/>
      <c r="IA3512" s="141"/>
      <c r="IB3512" s="141"/>
      <c r="IC3512" s="141"/>
    </row>
    <row r="3513" s="138" customFormat="1" ht="15.75" customHeight="1" spans="3:237">
      <c r="C3513" s="103"/>
      <c r="D3513" s="103"/>
      <c r="F3513" s="142"/>
      <c r="HV3513" s="141"/>
      <c r="HW3513" s="141"/>
      <c r="HX3513" s="141"/>
      <c r="HY3513" s="141"/>
      <c r="HZ3513" s="141"/>
      <c r="IA3513" s="141"/>
      <c r="IB3513" s="141"/>
      <c r="IC3513" s="141"/>
    </row>
    <row r="3514" s="138" customFormat="1" ht="15.75" customHeight="1" spans="3:237">
      <c r="C3514" s="103"/>
      <c r="D3514" s="103"/>
      <c r="F3514" s="142"/>
      <c r="HV3514" s="141"/>
      <c r="HW3514" s="141"/>
      <c r="HX3514" s="141"/>
      <c r="HY3514" s="141"/>
      <c r="HZ3514" s="141"/>
      <c r="IA3514" s="141"/>
      <c r="IB3514" s="141"/>
      <c r="IC3514" s="141"/>
    </row>
    <row r="3515" s="138" customFormat="1" ht="15.75" customHeight="1" spans="3:237">
      <c r="C3515" s="103"/>
      <c r="D3515" s="103"/>
      <c r="F3515" s="142"/>
      <c r="HV3515" s="141"/>
      <c r="HW3515" s="141"/>
      <c r="HX3515" s="141"/>
      <c r="HY3515" s="141"/>
      <c r="HZ3515" s="141"/>
      <c r="IA3515" s="141"/>
      <c r="IB3515" s="141"/>
      <c r="IC3515" s="141"/>
    </row>
    <row r="3516" s="138" customFormat="1" ht="15.75" customHeight="1" spans="3:237">
      <c r="C3516" s="103"/>
      <c r="D3516" s="103"/>
      <c r="F3516" s="142"/>
      <c r="HV3516" s="141"/>
      <c r="HW3516" s="141"/>
      <c r="HX3516" s="141"/>
      <c r="HY3516" s="141"/>
      <c r="HZ3516" s="141"/>
      <c r="IA3516" s="141"/>
      <c r="IB3516" s="141"/>
      <c r="IC3516" s="141"/>
    </row>
    <row r="3517" s="138" customFormat="1" ht="15.75" customHeight="1" spans="3:237">
      <c r="C3517" s="103"/>
      <c r="D3517" s="103"/>
      <c r="F3517" s="142"/>
      <c r="HV3517" s="141"/>
      <c r="HW3517" s="141"/>
      <c r="HX3517" s="141"/>
      <c r="HY3517" s="141"/>
      <c r="HZ3517" s="141"/>
      <c r="IA3517" s="141"/>
      <c r="IB3517" s="141"/>
      <c r="IC3517" s="141"/>
    </row>
    <row r="3518" s="138" customFormat="1" ht="15.75" customHeight="1" spans="3:237">
      <c r="C3518" s="103"/>
      <c r="D3518" s="103"/>
      <c r="F3518" s="142"/>
      <c r="HV3518" s="141"/>
      <c r="HW3518" s="141"/>
      <c r="HX3518" s="141"/>
      <c r="HY3518" s="141"/>
      <c r="HZ3518" s="141"/>
      <c r="IA3518" s="141"/>
      <c r="IB3518" s="141"/>
      <c r="IC3518" s="141"/>
    </row>
    <row r="3519" s="138" customFormat="1" ht="15.75" customHeight="1" spans="3:237">
      <c r="C3519" s="103"/>
      <c r="D3519" s="103"/>
      <c r="F3519" s="142"/>
      <c r="HV3519" s="141"/>
      <c r="HW3519" s="141"/>
      <c r="HX3519" s="141"/>
      <c r="HY3519" s="141"/>
      <c r="HZ3519" s="141"/>
      <c r="IA3519" s="141"/>
      <c r="IB3519" s="141"/>
      <c r="IC3519" s="141"/>
    </row>
    <row r="3520" s="138" customFormat="1" ht="15.75" customHeight="1" spans="3:237">
      <c r="C3520" s="103"/>
      <c r="D3520" s="103"/>
      <c r="F3520" s="142"/>
      <c r="HV3520" s="141"/>
      <c r="HW3520" s="141"/>
      <c r="HX3520" s="141"/>
      <c r="HY3520" s="141"/>
      <c r="HZ3520" s="141"/>
      <c r="IA3520" s="141"/>
      <c r="IB3520" s="141"/>
      <c r="IC3520" s="141"/>
    </row>
    <row r="3521" s="138" customFormat="1" ht="15.75" customHeight="1" spans="3:237">
      <c r="C3521" s="103"/>
      <c r="D3521" s="103"/>
      <c r="F3521" s="142"/>
      <c r="HV3521" s="141"/>
      <c r="HW3521" s="141"/>
      <c r="HX3521" s="141"/>
      <c r="HY3521" s="141"/>
      <c r="HZ3521" s="141"/>
      <c r="IA3521" s="141"/>
      <c r="IB3521" s="141"/>
      <c r="IC3521" s="141"/>
    </row>
    <row r="3522" s="138" customFormat="1" ht="15.75" customHeight="1" spans="3:237">
      <c r="C3522" s="103"/>
      <c r="D3522" s="103"/>
      <c r="F3522" s="142"/>
      <c r="HV3522" s="141"/>
      <c r="HW3522" s="141"/>
      <c r="HX3522" s="141"/>
      <c r="HY3522" s="141"/>
      <c r="HZ3522" s="141"/>
      <c r="IA3522" s="141"/>
      <c r="IB3522" s="141"/>
      <c r="IC3522" s="141"/>
    </row>
    <row r="3523" s="138" customFormat="1" ht="15.75" customHeight="1" spans="3:237">
      <c r="C3523" s="103"/>
      <c r="D3523" s="103"/>
      <c r="F3523" s="142"/>
      <c r="HV3523" s="141"/>
      <c r="HW3523" s="141"/>
      <c r="HX3523" s="141"/>
      <c r="HY3523" s="141"/>
      <c r="HZ3523" s="141"/>
      <c r="IA3523" s="141"/>
      <c r="IB3523" s="141"/>
      <c r="IC3523" s="141"/>
    </row>
    <row r="3524" s="138" customFormat="1" ht="15.75" customHeight="1" spans="3:237">
      <c r="C3524" s="103"/>
      <c r="D3524" s="103"/>
      <c r="F3524" s="142"/>
      <c r="HV3524" s="141"/>
      <c r="HW3524" s="141"/>
      <c r="HX3524" s="141"/>
      <c r="HY3524" s="141"/>
      <c r="HZ3524" s="141"/>
      <c r="IA3524" s="141"/>
      <c r="IB3524" s="141"/>
      <c r="IC3524" s="141"/>
    </row>
    <row r="3525" s="138" customFormat="1" ht="15.75" customHeight="1" spans="3:237">
      <c r="C3525" s="103"/>
      <c r="D3525" s="103"/>
      <c r="F3525" s="142"/>
      <c r="HV3525" s="141"/>
      <c r="HW3525" s="141"/>
      <c r="HX3525" s="141"/>
      <c r="HY3525" s="141"/>
      <c r="HZ3525" s="141"/>
      <c r="IA3525" s="141"/>
      <c r="IB3525" s="141"/>
      <c r="IC3525" s="141"/>
    </row>
    <row r="3526" s="138" customFormat="1" ht="15.75" customHeight="1" spans="3:237">
      <c r="C3526" s="103"/>
      <c r="D3526" s="103"/>
      <c r="F3526" s="142"/>
      <c r="HV3526" s="141"/>
      <c r="HW3526" s="141"/>
      <c r="HX3526" s="141"/>
      <c r="HY3526" s="141"/>
      <c r="HZ3526" s="141"/>
      <c r="IA3526" s="141"/>
      <c r="IB3526" s="141"/>
      <c r="IC3526" s="141"/>
    </row>
    <row r="3527" s="138" customFormat="1" ht="15.75" customHeight="1" spans="3:237">
      <c r="C3527" s="103"/>
      <c r="D3527" s="103"/>
      <c r="F3527" s="142"/>
      <c r="HV3527" s="141"/>
      <c r="HW3527" s="141"/>
      <c r="HX3527" s="141"/>
      <c r="HY3527" s="141"/>
      <c r="HZ3527" s="141"/>
      <c r="IA3527" s="141"/>
      <c r="IB3527" s="141"/>
      <c r="IC3527" s="141"/>
    </row>
    <row r="3528" s="138" customFormat="1" ht="15.75" customHeight="1" spans="3:237">
      <c r="C3528" s="103"/>
      <c r="D3528" s="103"/>
      <c r="F3528" s="142"/>
      <c r="HV3528" s="141"/>
      <c r="HW3528" s="141"/>
      <c r="HX3528" s="141"/>
      <c r="HY3528" s="141"/>
      <c r="HZ3528" s="141"/>
      <c r="IA3528" s="141"/>
      <c r="IB3528" s="141"/>
      <c r="IC3528" s="141"/>
    </row>
    <row r="3529" s="138" customFormat="1" ht="15.75" customHeight="1" spans="3:237">
      <c r="C3529" s="103"/>
      <c r="D3529" s="103"/>
      <c r="F3529" s="142"/>
      <c r="HV3529" s="141"/>
      <c r="HW3529" s="141"/>
      <c r="HX3529" s="141"/>
      <c r="HY3529" s="141"/>
      <c r="HZ3529" s="141"/>
      <c r="IA3529" s="141"/>
      <c r="IB3529" s="141"/>
      <c r="IC3529" s="141"/>
    </row>
    <row r="3530" s="138" customFormat="1" ht="15.75" customHeight="1" spans="3:237">
      <c r="C3530" s="103"/>
      <c r="D3530" s="103"/>
      <c r="F3530" s="142"/>
      <c r="HV3530" s="141"/>
      <c r="HW3530" s="141"/>
      <c r="HX3530" s="141"/>
      <c r="HY3530" s="141"/>
      <c r="HZ3530" s="141"/>
      <c r="IA3530" s="141"/>
      <c r="IB3530" s="141"/>
      <c r="IC3530" s="141"/>
    </row>
    <row r="3531" s="138" customFormat="1" ht="15.75" customHeight="1" spans="3:237">
      <c r="C3531" s="103"/>
      <c r="D3531" s="103"/>
      <c r="F3531" s="142"/>
      <c r="HV3531" s="141"/>
      <c r="HW3531" s="141"/>
      <c r="HX3531" s="141"/>
      <c r="HY3531" s="141"/>
      <c r="HZ3531" s="141"/>
      <c r="IA3531" s="141"/>
      <c r="IB3531" s="141"/>
      <c r="IC3531" s="141"/>
    </row>
    <row r="3532" s="138" customFormat="1" ht="15.75" customHeight="1" spans="3:237">
      <c r="C3532" s="103"/>
      <c r="D3532" s="103"/>
      <c r="F3532" s="142"/>
      <c r="HV3532" s="141"/>
      <c r="HW3532" s="141"/>
      <c r="HX3532" s="141"/>
      <c r="HY3532" s="141"/>
      <c r="HZ3532" s="141"/>
      <c r="IA3532" s="141"/>
      <c r="IB3532" s="141"/>
      <c r="IC3532" s="141"/>
    </row>
    <row r="3533" s="138" customFormat="1" ht="15.75" customHeight="1" spans="3:237">
      <c r="C3533" s="103"/>
      <c r="D3533" s="103"/>
      <c r="F3533" s="142"/>
      <c r="HV3533" s="141"/>
      <c r="HW3533" s="141"/>
      <c r="HX3533" s="141"/>
      <c r="HY3533" s="141"/>
      <c r="HZ3533" s="141"/>
      <c r="IA3533" s="141"/>
      <c r="IB3533" s="141"/>
      <c r="IC3533" s="141"/>
    </row>
    <row r="3534" s="138" customFormat="1" ht="15.75" customHeight="1" spans="3:237">
      <c r="C3534" s="103"/>
      <c r="D3534" s="103"/>
      <c r="F3534" s="142"/>
      <c r="HV3534" s="141"/>
      <c r="HW3534" s="141"/>
      <c r="HX3534" s="141"/>
      <c r="HY3534" s="141"/>
      <c r="HZ3534" s="141"/>
      <c r="IA3534" s="141"/>
      <c r="IB3534" s="141"/>
      <c r="IC3534" s="141"/>
    </row>
    <row r="3535" s="138" customFormat="1" ht="15.75" customHeight="1" spans="3:237">
      <c r="C3535" s="103"/>
      <c r="D3535" s="103"/>
      <c r="F3535" s="142"/>
      <c r="HV3535" s="141"/>
      <c r="HW3535" s="141"/>
      <c r="HX3535" s="141"/>
      <c r="HY3535" s="141"/>
      <c r="HZ3535" s="141"/>
      <c r="IA3535" s="141"/>
      <c r="IB3535" s="141"/>
      <c r="IC3535" s="141"/>
    </row>
    <row r="3536" s="138" customFormat="1" ht="15.75" customHeight="1" spans="3:237">
      <c r="C3536" s="103"/>
      <c r="D3536" s="103"/>
      <c r="F3536" s="142"/>
      <c r="HV3536" s="141"/>
      <c r="HW3536" s="141"/>
      <c r="HX3536" s="141"/>
      <c r="HY3536" s="141"/>
      <c r="HZ3536" s="141"/>
      <c r="IA3536" s="141"/>
      <c r="IB3536" s="141"/>
      <c r="IC3536" s="141"/>
    </row>
    <row r="3537" s="138" customFormat="1" ht="15.75" customHeight="1" spans="3:237">
      <c r="C3537" s="103"/>
      <c r="D3537" s="103"/>
      <c r="F3537" s="142"/>
      <c r="HV3537" s="141"/>
      <c r="HW3537" s="141"/>
      <c r="HX3537" s="141"/>
      <c r="HY3537" s="141"/>
      <c r="HZ3537" s="141"/>
      <c r="IA3537" s="141"/>
      <c r="IB3537" s="141"/>
      <c r="IC3537" s="141"/>
    </row>
    <row r="3538" s="138" customFormat="1" ht="15.75" customHeight="1" spans="3:237">
      <c r="C3538" s="103"/>
      <c r="D3538" s="103"/>
      <c r="F3538" s="142"/>
      <c r="HV3538" s="141"/>
      <c r="HW3538" s="141"/>
      <c r="HX3538" s="141"/>
      <c r="HY3538" s="141"/>
      <c r="HZ3538" s="141"/>
      <c r="IA3538" s="141"/>
      <c r="IB3538" s="141"/>
      <c r="IC3538" s="141"/>
    </row>
    <row r="3539" s="138" customFormat="1" ht="15.75" customHeight="1" spans="3:237">
      <c r="C3539" s="103"/>
      <c r="D3539" s="103"/>
      <c r="F3539" s="142"/>
      <c r="HV3539" s="141"/>
      <c r="HW3539" s="141"/>
      <c r="HX3539" s="141"/>
      <c r="HY3539" s="141"/>
      <c r="HZ3539" s="141"/>
      <c r="IA3539" s="141"/>
      <c r="IB3539" s="141"/>
      <c r="IC3539" s="141"/>
    </row>
    <row r="3540" s="138" customFormat="1" ht="15.75" customHeight="1" spans="3:237">
      <c r="C3540" s="103"/>
      <c r="D3540" s="103"/>
      <c r="F3540" s="142"/>
      <c r="HV3540" s="141"/>
      <c r="HW3540" s="141"/>
      <c r="HX3540" s="141"/>
      <c r="HY3540" s="141"/>
      <c r="HZ3540" s="141"/>
      <c r="IA3540" s="141"/>
      <c r="IB3540" s="141"/>
      <c r="IC3540" s="141"/>
    </row>
    <row r="3541" s="138" customFormat="1" ht="15.75" customHeight="1" spans="3:237">
      <c r="C3541" s="103"/>
      <c r="D3541" s="103"/>
      <c r="F3541" s="142"/>
      <c r="HV3541" s="141"/>
      <c r="HW3541" s="141"/>
      <c r="HX3541" s="141"/>
      <c r="HY3541" s="141"/>
      <c r="HZ3541" s="141"/>
      <c r="IA3541" s="141"/>
      <c r="IB3541" s="141"/>
      <c r="IC3541" s="141"/>
    </row>
    <row r="3542" s="138" customFormat="1" ht="15.75" customHeight="1" spans="3:237">
      <c r="C3542" s="103"/>
      <c r="D3542" s="103"/>
      <c r="F3542" s="142"/>
      <c r="HV3542" s="141"/>
      <c r="HW3542" s="141"/>
      <c r="HX3542" s="141"/>
      <c r="HY3542" s="141"/>
      <c r="HZ3542" s="141"/>
      <c r="IA3542" s="141"/>
      <c r="IB3542" s="141"/>
      <c r="IC3542" s="141"/>
    </row>
    <row r="3543" s="138" customFormat="1" ht="15.75" customHeight="1" spans="3:237">
      <c r="C3543" s="103"/>
      <c r="D3543" s="103"/>
      <c r="F3543" s="142"/>
      <c r="HV3543" s="141"/>
      <c r="HW3543" s="141"/>
      <c r="HX3543" s="141"/>
      <c r="HY3543" s="141"/>
      <c r="HZ3543" s="141"/>
      <c r="IA3543" s="141"/>
      <c r="IB3543" s="141"/>
      <c r="IC3543" s="141"/>
    </row>
    <row r="3544" s="138" customFormat="1" ht="15.75" customHeight="1" spans="3:237">
      <c r="C3544" s="103"/>
      <c r="D3544" s="103"/>
      <c r="F3544" s="142"/>
      <c r="HV3544" s="141"/>
      <c r="HW3544" s="141"/>
      <c r="HX3544" s="141"/>
      <c r="HY3544" s="141"/>
      <c r="HZ3544" s="141"/>
      <c r="IA3544" s="141"/>
      <c r="IB3544" s="141"/>
      <c r="IC3544" s="141"/>
    </row>
    <row r="3545" s="138" customFormat="1" ht="15.75" customHeight="1" spans="3:237">
      <c r="C3545" s="103"/>
      <c r="D3545" s="103"/>
      <c r="F3545" s="142"/>
      <c r="HV3545" s="141"/>
      <c r="HW3545" s="141"/>
      <c r="HX3545" s="141"/>
      <c r="HY3545" s="141"/>
      <c r="HZ3545" s="141"/>
      <c r="IA3545" s="141"/>
      <c r="IB3545" s="141"/>
      <c r="IC3545" s="141"/>
    </row>
    <row r="3546" s="138" customFormat="1" ht="15.75" customHeight="1" spans="3:237">
      <c r="C3546" s="103"/>
      <c r="D3546" s="103"/>
      <c r="F3546" s="142"/>
      <c r="HV3546" s="141"/>
      <c r="HW3546" s="141"/>
      <c r="HX3546" s="141"/>
      <c r="HY3546" s="141"/>
      <c r="HZ3546" s="141"/>
      <c r="IA3546" s="141"/>
      <c r="IB3546" s="141"/>
      <c r="IC3546" s="141"/>
    </row>
    <row r="3547" s="138" customFormat="1" ht="15.75" customHeight="1" spans="3:237">
      <c r="C3547" s="103"/>
      <c r="D3547" s="103"/>
      <c r="F3547" s="142"/>
      <c r="HV3547" s="141"/>
      <c r="HW3547" s="141"/>
      <c r="HX3547" s="141"/>
      <c r="HY3547" s="141"/>
      <c r="HZ3547" s="141"/>
      <c r="IA3547" s="141"/>
      <c r="IB3547" s="141"/>
      <c r="IC3547" s="141"/>
    </row>
    <row r="3548" s="138" customFormat="1" ht="15.75" customHeight="1" spans="3:237">
      <c r="C3548" s="103"/>
      <c r="D3548" s="103"/>
      <c r="F3548" s="142"/>
      <c r="HV3548" s="141"/>
      <c r="HW3548" s="141"/>
      <c r="HX3548" s="141"/>
      <c r="HY3548" s="141"/>
      <c r="HZ3548" s="141"/>
      <c r="IA3548" s="141"/>
      <c r="IB3548" s="141"/>
      <c r="IC3548" s="141"/>
    </row>
    <row r="3549" s="138" customFormat="1" ht="15.75" customHeight="1" spans="3:237">
      <c r="C3549" s="103"/>
      <c r="D3549" s="103"/>
      <c r="F3549" s="142"/>
      <c r="HV3549" s="141"/>
      <c r="HW3549" s="141"/>
      <c r="HX3549" s="141"/>
      <c r="HY3549" s="141"/>
      <c r="HZ3549" s="141"/>
      <c r="IA3549" s="141"/>
      <c r="IB3549" s="141"/>
      <c r="IC3549" s="141"/>
    </row>
    <row r="3550" s="138" customFormat="1" ht="15.75" customHeight="1" spans="3:237">
      <c r="C3550" s="103"/>
      <c r="D3550" s="103"/>
      <c r="F3550" s="142"/>
      <c r="HV3550" s="141"/>
      <c r="HW3550" s="141"/>
      <c r="HX3550" s="141"/>
      <c r="HY3550" s="141"/>
      <c r="HZ3550" s="141"/>
      <c r="IA3550" s="141"/>
      <c r="IB3550" s="141"/>
      <c r="IC3550" s="141"/>
    </row>
    <row r="3551" s="138" customFormat="1" ht="15.75" customHeight="1" spans="3:237">
      <c r="C3551" s="103"/>
      <c r="D3551" s="103"/>
      <c r="F3551" s="142"/>
      <c r="HV3551" s="141"/>
      <c r="HW3551" s="141"/>
      <c r="HX3551" s="141"/>
      <c r="HY3551" s="141"/>
      <c r="HZ3551" s="141"/>
      <c r="IA3551" s="141"/>
      <c r="IB3551" s="141"/>
      <c r="IC3551" s="141"/>
    </row>
    <row r="3552" s="138" customFormat="1" ht="15.75" customHeight="1" spans="3:237">
      <c r="C3552" s="103"/>
      <c r="D3552" s="103"/>
      <c r="F3552" s="142"/>
      <c r="HV3552" s="141"/>
      <c r="HW3552" s="141"/>
      <c r="HX3552" s="141"/>
      <c r="HY3552" s="141"/>
      <c r="HZ3552" s="141"/>
      <c r="IA3552" s="141"/>
      <c r="IB3552" s="141"/>
      <c r="IC3552" s="141"/>
    </row>
    <row r="3553" s="138" customFormat="1" ht="15.75" customHeight="1" spans="3:237">
      <c r="C3553" s="103"/>
      <c r="D3553" s="103"/>
      <c r="F3553" s="142"/>
      <c r="HV3553" s="141"/>
      <c r="HW3553" s="141"/>
      <c r="HX3553" s="141"/>
      <c r="HY3553" s="141"/>
      <c r="HZ3553" s="141"/>
      <c r="IA3553" s="141"/>
      <c r="IB3553" s="141"/>
      <c r="IC3553" s="141"/>
    </row>
    <row r="3554" s="138" customFormat="1" ht="15.75" customHeight="1" spans="3:237">
      <c r="C3554" s="103"/>
      <c r="D3554" s="103"/>
      <c r="F3554" s="142"/>
      <c r="HV3554" s="141"/>
      <c r="HW3554" s="141"/>
      <c r="HX3554" s="141"/>
      <c r="HY3554" s="141"/>
      <c r="HZ3554" s="141"/>
      <c r="IA3554" s="141"/>
      <c r="IB3554" s="141"/>
      <c r="IC3554" s="141"/>
    </row>
    <row r="3555" s="138" customFormat="1" ht="15.75" customHeight="1" spans="3:237">
      <c r="C3555" s="103"/>
      <c r="D3555" s="103"/>
      <c r="F3555" s="142"/>
      <c r="HV3555" s="141"/>
      <c r="HW3555" s="141"/>
      <c r="HX3555" s="141"/>
      <c r="HY3555" s="141"/>
      <c r="HZ3555" s="141"/>
      <c r="IA3555" s="141"/>
      <c r="IB3555" s="141"/>
      <c r="IC3555" s="141"/>
    </row>
    <row r="3556" s="138" customFormat="1" ht="15.75" customHeight="1" spans="3:237">
      <c r="C3556" s="103"/>
      <c r="D3556" s="103"/>
      <c r="F3556" s="142"/>
      <c r="HV3556" s="141"/>
      <c r="HW3556" s="141"/>
      <c r="HX3556" s="141"/>
      <c r="HY3556" s="141"/>
      <c r="HZ3556" s="141"/>
      <c r="IA3556" s="141"/>
      <c r="IB3556" s="141"/>
      <c r="IC3556" s="141"/>
    </row>
    <row r="3557" s="138" customFormat="1" ht="15.75" customHeight="1" spans="3:237">
      <c r="C3557" s="103"/>
      <c r="D3557" s="103"/>
      <c r="F3557" s="142"/>
      <c r="HV3557" s="141"/>
      <c r="HW3557" s="141"/>
      <c r="HX3557" s="141"/>
      <c r="HY3557" s="141"/>
      <c r="HZ3557" s="141"/>
      <c r="IA3557" s="141"/>
      <c r="IB3557" s="141"/>
      <c r="IC3557" s="141"/>
    </row>
    <row r="3558" s="138" customFormat="1" ht="15.75" customHeight="1" spans="3:237">
      <c r="C3558" s="103"/>
      <c r="D3558" s="103"/>
      <c r="F3558" s="142"/>
      <c r="HV3558" s="141"/>
      <c r="HW3558" s="141"/>
      <c r="HX3558" s="141"/>
      <c r="HY3558" s="141"/>
      <c r="HZ3558" s="141"/>
      <c r="IA3558" s="141"/>
      <c r="IB3558" s="141"/>
      <c r="IC3558" s="141"/>
    </row>
    <row r="3559" s="138" customFormat="1" ht="15.75" customHeight="1" spans="3:237">
      <c r="C3559" s="103"/>
      <c r="D3559" s="103"/>
      <c r="F3559" s="142"/>
      <c r="HV3559" s="141"/>
      <c r="HW3559" s="141"/>
      <c r="HX3559" s="141"/>
      <c r="HY3559" s="141"/>
      <c r="HZ3559" s="141"/>
      <c r="IA3559" s="141"/>
      <c r="IB3559" s="141"/>
      <c r="IC3559" s="141"/>
    </row>
    <row r="3560" s="138" customFormat="1" ht="15.75" customHeight="1" spans="3:237">
      <c r="C3560" s="103"/>
      <c r="D3560" s="103"/>
      <c r="F3560" s="142"/>
      <c r="HV3560" s="141"/>
      <c r="HW3560" s="141"/>
      <c r="HX3560" s="141"/>
      <c r="HY3560" s="141"/>
      <c r="HZ3560" s="141"/>
      <c r="IA3560" s="141"/>
      <c r="IB3560" s="141"/>
      <c r="IC3560" s="141"/>
    </row>
    <row r="3561" s="138" customFormat="1" ht="15.75" customHeight="1" spans="3:237">
      <c r="C3561" s="103"/>
      <c r="D3561" s="103"/>
      <c r="F3561" s="142"/>
      <c r="HV3561" s="141"/>
      <c r="HW3561" s="141"/>
      <c r="HX3561" s="141"/>
      <c r="HY3561" s="141"/>
      <c r="HZ3561" s="141"/>
      <c r="IA3561" s="141"/>
      <c r="IB3561" s="141"/>
      <c r="IC3561" s="141"/>
    </row>
    <row r="3562" s="138" customFormat="1" ht="15.75" customHeight="1" spans="3:237">
      <c r="C3562" s="103"/>
      <c r="D3562" s="103"/>
      <c r="F3562" s="142"/>
      <c r="HV3562" s="141"/>
      <c r="HW3562" s="141"/>
      <c r="HX3562" s="141"/>
      <c r="HY3562" s="141"/>
      <c r="HZ3562" s="141"/>
      <c r="IA3562" s="141"/>
      <c r="IB3562" s="141"/>
      <c r="IC3562" s="141"/>
    </row>
    <row r="3563" s="138" customFormat="1" ht="15.75" customHeight="1" spans="3:237">
      <c r="C3563" s="103"/>
      <c r="D3563" s="103"/>
      <c r="F3563" s="142"/>
      <c r="HV3563" s="141"/>
      <c r="HW3563" s="141"/>
      <c r="HX3563" s="141"/>
      <c r="HY3563" s="141"/>
      <c r="HZ3563" s="141"/>
      <c r="IA3563" s="141"/>
      <c r="IB3563" s="141"/>
      <c r="IC3563" s="141"/>
    </row>
    <row r="3564" s="138" customFormat="1" ht="15.75" customHeight="1" spans="3:237">
      <c r="C3564" s="103"/>
      <c r="D3564" s="103"/>
      <c r="F3564" s="142"/>
      <c r="HV3564" s="141"/>
      <c r="HW3564" s="141"/>
      <c r="HX3564" s="141"/>
      <c r="HY3564" s="141"/>
      <c r="HZ3564" s="141"/>
      <c r="IA3564" s="141"/>
      <c r="IB3564" s="141"/>
      <c r="IC3564" s="141"/>
    </row>
    <row r="3565" s="138" customFormat="1" ht="15.75" customHeight="1" spans="3:237">
      <c r="C3565" s="103"/>
      <c r="D3565" s="103"/>
      <c r="F3565" s="142"/>
      <c r="HV3565" s="141"/>
      <c r="HW3565" s="141"/>
      <c r="HX3565" s="141"/>
      <c r="HY3565" s="141"/>
      <c r="HZ3565" s="141"/>
      <c r="IA3565" s="141"/>
      <c r="IB3565" s="141"/>
      <c r="IC3565" s="141"/>
    </row>
    <row r="3566" s="138" customFormat="1" ht="15.75" customHeight="1" spans="3:237">
      <c r="C3566" s="103"/>
      <c r="D3566" s="103"/>
      <c r="F3566" s="142"/>
      <c r="HV3566" s="141"/>
      <c r="HW3566" s="141"/>
      <c r="HX3566" s="141"/>
      <c r="HY3566" s="141"/>
      <c r="HZ3566" s="141"/>
      <c r="IA3566" s="141"/>
      <c r="IB3566" s="141"/>
      <c r="IC3566" s="141"/>
    </row>
    <row r="3567" s="138" customFormat="1" ht="15.75" customHeight="1" spans="3:237">
      <c r="C3567" s="103"/>
      <c r="D3567" s="103"/>
      <c r="F3567" s="142"/>
      <c r="HV3567" s="141"/>
      <c r="HW3567" s="141"/>
      <c r="HX3567" s="141"/>
      <c r="HY3567" s="141"/>
      <c r="HZ3567" s="141"/>
      <c r="IA3567" s="141"/>
      <c r="IB3567" s="141"/>
      <c r="IC3567" s="141"/>
    </row>
    <row r="3568" s="138" customFormat="1" ht="15.75" customHeight="1" spans="3:237">
      <c r="C3568" s="103"/>
      <c r="D3568" s="103"/>
      <c r="F3568" s="142"/>
      <c r="HV3568" s="141"/>
      <c r="HW3568" s="141"/>
      <c r="HX3568" s="141"/>
      <c r="HY3568" s="141"/>
      <c r="HZ3568" s="141"/>
      <c r="IA3568" s="141"/>
      <c r="IB3568" s="141"/>
      <c r="IC3568" s="141"/>
    </row>
    <row r="3569" s="138" customFormat="1" ht="15.75" customHeight="1" spans="3:237">
      <c r="C3569" s="103"/>
      <c r="D3569" s="103"/>
      <c r="F3569" s="142"/>
      <c r="HV3569" s="141"/>
      <c r="HW3569" s="141"/>
      <c r="HX3569" s="141"/>
      <c r="HY3569" s="141"/>
      <c r="HZ3569" s="141"/>
      <c r="IA3569" s="141"/>
      <c r="IB3569" s="141"/>
      <c r="IC3569" s="141"/>
    </row>
    <row r="3570" s="138" customFormat="1" ht="15.75" customHeight="1" spans="3:237">
      <c r="C3570" s="103"/>
      <c r="D3570" s="103"/>
      <c r="F3570" s="142"/>
      <c r="HV3570" s="141"/>
      <c r="HW3570" s="141"/>
      <c r="HX3570" s="141"/>
      <c r="HY3570" s="141"/>
      <c r="HZ3570" s="141"/>
      <c r="IA3570" s="141"/>
      <c r="IB3570" s="141"/>
      <c r="IC3570" s="141"/>
    </row>
    <row r="3571" s="138" customFormat="1" ht="15.75" customHeight="1" spans="3:237">
      <c r="C3571" s="103"/>
      <c r="D3571" s="103"/>
      <c r="F3571" s="142"/>
      <c r="HV3571" s="141"/>
      <c r="HW3571" s="141"/>
      <c r="HX3571" s="141"/>
      <c r="HY3571" s="141"/>
      <c r="HZ3571" s="141"/>
      <c r="IA3571" s="141"/>
      <c r="IB3571" s="141"/>
      <c r="IC3571" s="141"/>
    </row>
    <row r="3572" s="138" customFormat="1" ht="15.75" customHeight="1" spans="3:237">
      <c r="C3572" s="103"/>
      <c r="D3572" s="103"/>
      <c r="F3572" s="142"/>
      <c r="HV3572" s="141"/>
      <c r="HW3572" s="141"/>
      <c r="HX3572" s="141"/>
      <c r="HY3572" s="141"/>
      <c r="HZ3572" s="141"/>
      <c r="IA3572" s="141"/>
      <c r="IB3572" s="141"/>
      <c r="IC3572" s="141"/>
    </row>
    <row r="3573" s="138" customFormat="1" ht="15.75" customHeight="1" spans="3:237">
      <c r="C3573" s="103"/>
      <c r="D3573" s="103"/>
      <c r="F3573" s="142"/>
      <c r="HV3573" s="141"/>
      <c r="HW3573" s="141"/>
      <c r="HX3573" s="141"/>
      <c r="HY3573" s="141"/>
      <c r="HZ3573" s="141"/>
      <c r="IA3573" s="141"/>
      <c r="IB3573" s="141"/>
      <c r="IC3573" s="141"/>
    </row>
    <row r="3574" s="138" customFormat="1" ht="15.75" customHeight="1" spans="3:237">
      <c r="C3574" s="103"/>
      <c r="D3574" s="103"/>
      <c r="F3574" s="142"/>
      <c r="HV3574" s="141"/>
      <c r="HW3574" s="141"/>
      <c r="HX3574" s="141"/>
      <c r="HY3574" s="141"/>
      <c r="HZ3574" s="141"/>
      <c r="IA3574" s="141"/>
      <c r="IB3574" s="141"/>
      <c r="IC3574" s="141"/>
    </row>
    <row r="3575" s="138" customFormat="1" ht="15.75" customHeight="1" spans="3:237">
      <c r="C3575" s="103"/>
      <c r="D3575" s="103"/>
      <c r="F3575" s="142"/>
      <c r="HV3575" s="141"/>
      <c r="HW3575" s="141"/>
      <c r="HX3575" s="141"/>
      <c r="HY3575" s="141"/>
      <c r="HZ3575" s="141"/>
      <c r="IA3575" s="141"/>
      <c r="IB3575" s="141"/>
      <c r="IC3575" s="141"/>
    </row>
    <row r="3576" s="138" customFormat="1" ht="15.75" customHeight="1" spans="3:237">
      <c r="C3576" s="103"/>
      <c r="D3576" s="103"/>
      <c r="F3576" s="142"/>
      <c r="HV3576" s="141"/>
      <c r="HW3576" s="141"/>
      <c r="HX3576" s="141"/>
      <c r="HY3576" s="141"/>
      <c r="HZ3576" s="141"/>
      <c r="IA3576" s="141"/>
      <c r="IB3576" s="141"/>
      <c r="IC3576" s="141"/>
    </row>
    <row r="3577" s="138" customFormat="1" ht="15.75" customHeight="1" spans="3:237">
      <c r="C3577" s="103"/>
      <c r="D3577" s="103"/>
      <c r="F3577" s="142"/>
      <c r="HV3577" s="141"/>
      <c r="HW3577" s="141"/>
      <c r="HX3577" s="141"/>
      <c r="HY3577" s="141"/>
      <c r="HZ3577" s="141"/>
      <c r="IA3577" s="141"/>
      <c r="IB3577" s="141"/>
      <c r="IC3577" s="141"/>
    </row>
    <row r="3578" s="138" customFormat="1" ht="15.75" customHeight="1" spans="3:237">
      <c r="C3578" s="103"/>
      <c r="D3578" s="103"/>
      <c r="F3578" s="142"/>
      <c r="HV3578" s="141"/>
      <c r="HW3578" s="141"/>
      <c r="HX3578" s="141"/>
      <c r="HY3578" s="141"/>
      <c r="HZ3578" s="141"/>
      <c r="IA3578" s="141"/>
      <c r="IB3578" s="141"/>
      <c r="IC3578" s="141"/>
    </row>
    <row r="3579" s="138" customFormat="1" ht="15.75" customHeight="1" spans="3:237">
      <c r="C3579" s="103"/>
      <c r="D3579" s="103"/>
      <c r="F3579" s="142"/>
      <c r="HV3579" s="141"/>
      <c r="HW3579" s="141"/>
      <c r="HX3579" s="141"/>
      <c r="HY3579" s="141"/>
      <c r="HZ3579" s="141"/>
      <c r="IA3579" s="141"/>
      <c r="IB3579" s="141"/>
      <c r="IC3579" s="141"/>
    </row>
    <row r="3580" s="138" customFormat="1" ht="15.75" customHeight="1" spans="3:237">
      <c r="C3580" s="103"/>
      <c r="D3580" s="103"/>
      <c r="F3580" s="142"/>
      <c r="HV3580" s="141"/>
      <c r="HW3580" s="141"/>
      <c r="HX3580" s="141"/>
      <c r="HY3580" s="141"/>
      <c r="HZ3580" s="141"/>
      <c r="IA3580" s="141"/>
      <c r="IB3580" s="141"/>
      <c r="IC3580" s="141"/>
    </row>
    <row r="3581" s="138" customFormat="1" ht="15.75" customHeight="1" spans="3:237">
      <c r="C3581" s="103"/>
      <c r="D3581" s="103"/>
      <c r="F3581" s="142"/>
      <c r="HV3581" s="141"/>
      <c r="HW3581" s="141"/>
      <c r="HX3581" s="141"/>
      <c r="HY3581" s="141"/>
      <c r="HZ3581" s="141"/>
      <c r="IA3581" s="141"/>
      <c r="IB3581" s="141"/>
      <c r="IC3581" s="141"/>
    </row>
    <row r="3582" s="138" customFormat="1" ht="15.75" customHeight="1" spans="3:237">
      <c r="C3582" s="103"/>
      <c r="D3582" s="103"/>
      <c r="F3582" s="142"/>
      <c r="HV3582" s="141"/>
      <c r="HW3582" s="141"/>
      <c r="HX3582" s="141"/>
      <c r="HY3582" s="141"/>
      <c r="HZ3582" s="141"/>
      <c r="IA3582" s="141"/>
      <c r="IB3582" s="141"/>
      <c r="IC3582" s="141"/>
    </row>
    <row r="3583" s="138" customFormat="1" ht="15.75" customHeight="1" spans="3:237">
      <c r="C3583" s="103"/>
      <c r="D3583" s="103"/>
      <c r="F3583" s="142"/>
      <c r="HV3583" s="141"/>
      <c r="HW3583" s="141"/>
      <c r="HX3583" s="141"/>
      <c r="HY3583" s="141"/>
      <c r="HZ3583" s="141"/>
      <c r="IA3583" s="141"/>
      <c r="IB3583" s="141"/>
      <c r="IC3583" s="141"/>
    </row>
    <row r="3584" s="138" customFormat="1" ht="15.75" customHeight="1" spans="3:237">
      <c r="C3584" s="103"/>
      <c r="D3584" s="103"/>
      <c r="F3584" s="142"/>
      <c r="HV3584" s="141"/>
      <c r="HW3584" s="141"/>
      <c r="HX3584" s="141"/>
      <c r="HY3584" s="141"/>
      <c r="HZ3584" s="141"/>
      <c r="IA3584" s="141"/>
      <c r="IB3584" s="141"/>
      <c r="IC3584" s="141"/>
    </row>
    <row r="3585" s="138" customFormat="1" ht="15.75" customHeight="1" spans="3:237">
      <c r="C3585" s="103"/>
      <c r="D3585" s="103"/>
      <c r="F3585" s="142"/>
      <c r="HV3585" s="141"/>
      <c r="HW3585" s="141"/>
      <c r="HX3585" s="141"/>
      <c r="HY3585" s="141"/>
      <c r="HZ3585" s="141"/>
      <c r="IA3585" s="141"/>
      <c r="IB3585" s="141"/>
      <c r="IC3585" s="141"/>
    </row>
    <row r="3586" s="138" customFormat="1" ht="15.75" customHeight="1" spans="3:237">
      <c r="C3586" s="103"/>
      <c r="D3586" s="103"/>
      <c r="F3586" s="142"/>
      <c r="HV3586" s="141"/>
      <c r="HW3586" s="141"/>
      <c r="HX3586" s="141"/>
      <c r="HY3586" s="141"/>
      <c r="HZ3586" s="141"/>
      <c r="IA3586" s="141"/>
      <c r="IB3586" s="141"/>
      <c r="IC3586" s="141"/>
    </row>
    <row r="3587" s="138" customFormat="1" ht="15.75" customHeight="1" spans="3:237">
      <c r="C3587" s="103"/>
      <c r="D3587" s="103"/>
      <c r="F3587" s="142"/>
      <c r="HV3587" s="141"/>
      <c r="HW3587" s="141"/>
      <c r="HX3587" s="141"/>
      <c r="HY3587" s="141"/>
      <c r="HZ3587" s="141"/>
      <c r="IA3587" s="141"/>
      <c r="IB3587" s="141"/>
      <c r="IC3587" s="141"/>
    </row>
    <row r="3588" s="138" customFormat="1" ht="15.75" customHeight="1" spans="3:237">
      <c r="C3588" s="103"/>
      <c r="D3588" s="103"/>
      <c r="F3588" s="142"/>
      <c r="HV3588" s="141"/>
      <c r="HW3588" s="141"/>
      <c r="HX3588" s="141"/>
      <c r="HY3588" s="141"/>
      <c r="HZ3588" s="141"/>
      <c r="IA3588" s="141"/>
      <c r="IB3588" s="141"/>
      <c r="IC3588" s="141"/>
    </row>
    <row r="3589" s="138" customFormat="1" ht="15.75" customHeight="1" spans="3:237">
      <c r="C3589" s="103"/>
      <c r="D3589" s="103"/>
      <c r="F3589" s="142"/>
      <c r="HV3589" s="141"/>
      <c r="HW3589" s="141"/>
      <c r="HX3589" s="141"/>
      <c r="HY3589" s="141"/>
      <c r="HZ3589" s="141"/>
      <c r="IA3589" s="141"/>
      <c r="IB3589" s="141"/>
      <c r="IC3589" s="141"/>
    </row>
    <row r="3590" s="138" customFormat="1" ht="15.75" customHeight="1" spans="3:237">
      <c r="C3590" s="103"/>
      <c r="D3590" s="103"/>
      <c r="F3590" s="142"/>
      <c r="HV3590" s="141"/>
      <c r="HW3590" s="141"/>
      <c r="HX3590" s="141"/>
      <c r="HY3590" s="141"/>
      <c r="HZ3590" s="141"/>
      <c r="IA3590" s="141"/>
      <c r="IB3590" s="141"/>
      <c r="IC3590" s="141"/>
    </row>
    <row r="3591" s="138" customFormat="1" ht="15.75" customHeight="1" spans="3:237">
      <c r="C3591" s="103"/>
      <c r="D3591" s="103"/>
      <c r="F3591" s="142"/>
      <c r="HV3591" s="141"/>
      <c r="HW3591" s="141"/>
      <c r="HX3591" s="141"/>
      <c r="HY3591" s="141"/>
      <c r="HZ3591" s="141"/>
      <c r="IA3591" s="141"/>
      <c r="IB3591" s="141"/>
      <c r="IC3591" s="141"/>
    </row>
    <row r="3592" s="138" customFormat="1" ht="15.75" customHeight="1" spans="3:237">
      <c r="C3592" s="103"/>
      <c r="D3592" s="103"/>
      <c r="F3592" s="142"/>
      <c r="HV3592" s="141"/>
      <c r="HW3592" s="141"/>
      <c r="HX3592" s="141"/>
      <c r="HY3592" s="141"/>
      <c r="HZ3592" s="141"/>
      <c r="IA3592" s="141"/>
      <c r="IB3592" s="141"/>
      <c r="IC3592" s="141"/>
    </row>
    <row r="3593" s="138" customFormat="1" ht="15.75" customHeight="1" spans="3:237">
      <c r="C3593" s="103"/>
      <c r="D3593" s="103"/>
      <c r="F3593" s="142"/>
      <c r="HV3593" s="141"/>
      <c r="HW3593" s="141"/>
      <c r="HX3593" s="141"/>
      <c r="HY3593" s="141"/>
      <c r="HZ3593" s="141"/>
      <c r="IA3593" s="141"/>
      <c r="IB3593" s="141"/>
      <c r="IC3593" s="141"/>
    </row>
    <row r="3594" s="138" customFormat="1" ht="15.75" customHeight="1" spans="3:237">
      <c r="C3594" s="103"/>
      <c r="D3594" s="103"/>
      <c r="F3594" s="142"/>
      <c r="HV3594" s="141"/>
      <c r="HW3594" s="141"/>
      <c r="HX3594" s="141"/>
      <c r="HY3594" s="141"/>
      <c r="HZ3594" s="141"/>
      <c r="IA3594" s="141"/>
      <c r="IB3594" s="141"/>
      <c r="IC3594" s="141"/>
    </row>
    <row r="3595" s="138" customFormat="1" ht="15.75" customHeight="1" spans="3:237">
      <c r="C3595" s="103"/>
      <c r="D3595" s="103"/>
      <c r="F3595" s="142"/>
      <c r="HV3595" s="141"/>
      <c r="HW3595" s="141"/>
      <c r="HX3595" s="141"/>
      <c r="HY3595" s="141"/>
      <c r="HZ3595" s="141"/>
      <c r="IA3595" s="141"/>
      <c r="IB3595" s="141"/>
      <c r="IC3595" s="141"/>
    </row>
    <row r="3596" s="138" customFormat="1" ht="15.75" customHeight="1" spans="3:237">
      <c r="C3596" s="103"/>
      <c r="D3596" s="103"/>
      <c r="F3596" s="142"/>
      <c r="HV3596" s="141"/>
      <c r="HW3596" s="141"/>
      <c r="HX3596" s="141"/>
      <c r="HY3596" s="141"/>
      <c r="HZ3596" s="141"/>
      <c r="IA3596" s="141"/>
      <c r="IB3596" s="141"/>
      <c r="IC3596" s="141"/>
    </row>
    <row r="3597" s="138" customFormat="1" ht="15.75" customHeight="1" spans="3:237">
      <c r="C3597" s="103"/>
      <c r="D3597" s="103"/>
      <c r="F3597" s="142"/>
      <c r="HV3597" s="141"/>
      <c r="HW3597" s="141"/>
      <c r="HX3597" s="141"/>
      <c r="HY3597" s="141"/>
      <c r="HZ3597" s="141"/>
      <c r="IA3597" s="141"/>
      <c r="IB3597" s="141"/>
      <c r="IC3597" s="141"/>
    </row>
    <row r="3598" s="138" customFormat="1" ht="15.75" customHeight="1" spans="3:237">
      <c r="C3598" s="103"/>
      <c r="D3598" s="103"/>
      <c r="F3598" s="142"/>
      <c r="HV3598" s="141"/>
      <c r="HW3598" s="141"/>
      <c r="HX3598" s="141"/>
      <c r="HY3598" s="141"/>
      <c r="HZ3598" s="141"/>
      <c r="IA3598" s="141"/>
      <c r="IB3598" s="141"/>
      <c r="IC3598" s="141"/>
    </row>
    <row r="3599" s="138" customFormat="1" ht="15.75" customHeight="1" spans="3:237">
      <c r="C3599" s="103"/>
      <c r="D3599" s="103"/>
      <c r="F3599" s="142"/>
      <c r="HV3599" s="141"/>
      <c r="HW3599" s="141"/>
      <c r="HX3599" s="141"/>
      <c r="HY3599" s="141"/>
      <c r="HZ3599" s="141"/>
      <c r="IA3599" s="141"/>
      <c r="IB3599" s="141"/>
      <c r="IC3599" s="141"/>
    </row>
    <row r="3600" s="138" customFormat="1" ht="15.75" customHeight="1" spans="3:237">
      <c r="C3600" s="103"/>
      <c r="D3600" s="103"/>
      <c r="F3600" s="142"/>
      <c r="HV3600" s="141"/>
      <c r="HW3600" s="141"/>
      <c r="HX3600" s="141"/>
      <c r="HY3600" s="141"/>
      <c r="HZ3600" s="141"/>
      <c r="IA3600" s="141"/>
      <c r="IB3600" s="141"/>
      <c r="IC3600" s="141"/>
    </row>
    <row r="3601" s="138" customFormat="1" ht="15.75" customHeight="1" spans="3:237">
      <c r="C3601" s="103"/>
      <c r="D3601" s="103"/>
      <c r="F3601" s="142"/>
      <c r="HV3601" s="141"/>
      <c r="HW3601" s="141"/>
      <c r="HX3601" s="141"/>
      <c r="HY3601" s="141"/>
      <c r="HZ3601" s="141"/>
      <c r="IA3601" s="141"/>
      <c r="IB3601" s="141"/>
      <c r="IC3601" s="141"/>
    </row>
    <row r="3602" s="138" customFormat="1" ht="15.75" customHeight="1" spans="3:237">
      <c r="C3602" s="103"/>
      <c r="D3602" s="103"/>
      <c r="F3602" s="142"/>
      <c r="HV3602" s="141"/>
      <c r="HW3602" s="141"/>
      <c r="HX3602" s="141"/>
      <c r="HY3602" s="141"/>
      <c r="HZ3602" s="141"/>
      <c r="IA3602" s="141"/>
      <c r="IB3602" s="141"/>
      <c r="IC3602" s="141"/>
    </row>
    <row r="3603" s="138" customFormat="1" ht="15.75" customHeight="1" spans="3:237">
      <c r="C3603" s="103"/>
      <c r="D3603" s="103"/>
      <c r="F3603" s="142"/>
      <c r="HV3603" s="141"/>
      <c r="HW3603" s="141"/>
      <c r="HX3603" s="141"/>
      <c r="HY3603" s="141"/>
      <c r="HZ3603" s="141"/>
      <c r="IA3603" s="141"/>
      <c r="IB3603" s="141"/>
      <c r="IC3603" s="141"/>
    </row>
    <row r="3604" s="138" customFormat="1" ht="15.75" customHeight="1" spans="3:237">
      <c r="C3604" s="103"/>
      <c r="D3604" s="103"/>
      <c r="F3604" s="142"/>
      <c r="HV3604" s="141"/>
      <c r="HW3604" s="141"/>
      <c r="HX3604" s="141"/>
      <c r="HY3604" s="141"/>
      <c r="HZ3604" s="141"/>
      <c r="IA3604" s="141"/>
      <c r="IB3604" s="141"/>
      <c r="IC3604" s="141"/>
    </row>
    <row r="3605" s="138" customFormat="1" ht="15.75" customHeight="1" spans="3:237">
      <c r="C3605" s="103"/>
      <c r="D3605" s="103"/>
      <c r="F3605" s="142"/>
      <c r="HV3605" s="141"/>
      <c r="HW3605" s="141"/>
      <c r="HX3605" s="141"/>
      <c r="HY3605" s="141"/>
      <c r="HZ3605" s="141"/>
      <c r="IA3605" s="141"/>
      <c r="IB3605" s="141"/>
      <c r="IC3605" s="141"/>
    </row>
    <row r="3606" s="138" customFormat="1" ht="15.75" customHeight="1" spans="3:237">
      <c r="C3606" s="103"/>
      <c r="D3606" s="103"/>
      <c r="F3606" s="142"/>
      <c r="HV3606" s="141"/>
      <c r="HW3606" s="141"/>
      <c r="HX3606" s="141"/>
      <c r="HY3606" s="141"/>
      <c r="HZ3606" s="141"/>
      <c r="IA3606" s="141"/>
      <c r="IB3606" s="141"/>
      <c r="IC3606" s="141"/>
    </row>
    <row r="3607" s="138" customFormat="1" ht="15.75" customHeight="1" spans="3:237">
      <c r="C3607" s="103"/>
      <c r="D3607" s="103"/>
      <c r="F3607" s="142"/>
      <c r="HV3607" s="141"/>
      <c r="HW3607" s="141"/>
      <c r="HX3607" s="141"/>
      <c r="HY3607" s="141"/>
      <c r="HZ3607" s="141"/>
      <c r="IA3607" s="141"/>
      <c r="IB3607" s="141"/>
      <c r="IC3607" s="141"/>
    </row>
    <row r="3608" s="138" customFormat="1" ht="15.75" customHeight="1" spans="3:237">
      <c r="C3608" s="103"/>
      <c r="D3608" s="103"/>
      <c r="F3608" s="142"/>
      <c r="HV3608" s="141"/>
      <c r="HW3608" s="141"/>
      <c r="HX3608" s="141"/>
      <c r="HY3608" s="141"/>
      <c r="HZ3608" s="141"/>
      <c r="IA3608" s="141"/>
      <c r="IB3608" s="141"/>
      <c r="IC3608" s="141"/>
    </row>
    <row r="3609" s="138" customFormat="1" ht="15.75" customHeight="1" spans="3:237">
      <c r="C3609" s="103"/>
      <c r="D3609" s="103"/>
      <c r="F3609" s="142"/>
      <c r="HV3609" s="141"/>
      <c r="HW3609" s="141"/>
      <c r="HX3609" s="141"/>
      <c r="HY3609" s="141"/>
      <c r="HZ3609" s="141"/>
      <c r="IA3609" s="141"/>
      <c r="IB3609" s="141"/>
      <c r="IC3609" s="141"/>
    </row>
    <row r="3610" s="138" customFormat="1" ht="15.75" customHeight="1" spans="3:237">
      <c r="C3610" s="103"/>
      <c r="D3610" s="103"/>
      <c r="F3610" s="142"/>
      <c r="HV3610" s="141"/>
      <c r="HW3610" s="141"/>
      <c r="HX3610" s="141"/>
      <c r="HY3610" s="141"/>
      <c r="HZ3610" s="141"/>
      <c r="IA3610" s="141"/>
      <c r="IB3610" s="141"/>
      <c r="IC3610" s="141"/>
    </row>
    <row r="3611" s="138" customFormat="1" ht="15.75" customHeight="1" spans="3:237">
      <c r="C3611" s="103"/>
      <c r="D3611" s="103"/>
      <c r="F3611" s="142"/>
      <c r="HV3611" s="141"/>
      <c r="HW3611" s="141"/>
      <c r="HX3611" s="141"/>
      <c r="HY3611" s="141"/>
      <c r="HZ3611" s="141"/>
      <c r="IA3611" s="141"/>
      <c r="IB3611" s="141"/>
      <c r="IC3611" s="141"/>
    </row>
    <row r="3612" s="138" customFormat="1" ht="15.75" customHeight="1" spans="3:237">
      <c r="C3612" s="103"/>
      <c r="D3612" s="103"/>
      <c r="F3612" s="142"/>
      <c r="HV3612" s="141"/>
      <c r="HW3612" s="141"/>
      <c r="HX3612" s="141"/>
      <c r="HY3612" s="141"/>
      <c r="HZ3612" s="141"/>
      <c r="IA3612" s="141"/>
      <c r="IB3612" s="141"/>
      <c r="IC3612" s="141"/>
    </row>
    <row r="3613" s="138" customFormat="1" ht="15.75" customHeight="1" spans="3:237">
      <c r="C3613" s="103"/>
      <c r="D3613" s="103"/>
      <c r="F3613" s="142"/>
      <c r="HV3613" s="141"/>
      <c r="HW3613" s="141"/>
      <c r="HX3613" s="141"/>
      <c r="HY3613" s="141"/>
      <c r="HZ3613" s="141"/>
      <c r="IA3613" s="141"/>
      <c r="IB3613" s="141"/>
      <c r="IC3613" s="141"/>
    </row>
    <row r="3614" s="138" customFormat="1" ht="15.75" customHeight="1" spans="3:237">
      <c r="C3614" s="103"/>
      <c r="D3614" s="103"/>
      <c r="F3614" s="142"/>
      <c r="HV3614" s="141"/>
      <c r="HW3614" s="141"/>
      <c r="HX3614" s="141"/>
      <c r="HY3614" s="141"/>
      <c r="HZ3614" s="141"/>
      <c r="IA3614" s="141"/>
      <c r="IB3614" s="141"/>
      <c r="IC3614" s="141"/>
    </row>
    <row r="3615" s="138" customFormat="1" ht="15.75" customHeight="1" spans="3:237">
      <c r="C3615" s="103"/>
      <c r="D3615" s="103"/>
      <c r="F3615" s="142"/>
      <c r="HV3615" s="141"/>
      <c r="HW3615" s="141"/>
      <c r="HX3615" s="141"/>
      <c r="HY3615" s="141"/>
      <c r="HZ3615" s="141"/>
      <c r="IA3615" s="141"/>
      <c r="IB3615" s="141"/>
      <c r="IC3615" s="141"/>
    </row>
    <row r="3616" s="138" customFormat="1" ht="15.75" customHeight="1" spans="3:237">
      <c r="C3616" s="103"/>
      <c r="D3616" s="103"/>
      <c r="F3616" s="142"/>
      <c r="HV3616" s="141"/>
      <c r="HW3616" s="141"/>
      <c r="HX3616" s="141"/>
      <c r="HY3616" s="141"/>
      <c r="HZ3616" s="141"/>
      <c r="IA3616" s="141"/>
      <c r="IB3616" s="141"/>
      <c r="IC3616" s="141"/>
    </row>
    <row r="3617" s="138" customFormat="1" ht="15.75" customHeight="1" spans="3:237">
      <c r="C3617" s="103"/>
      <c r="D3617" s="103"/>
      <c r="F3617" s="142"/>
      <c r="HV3617" s="141"/>
      <c r="HW3617" s="141"/>
      <c r="HX3617" s="141"/>
      <c r="HY3617" s="141"/>
      <c r="HZ3617" s="141"/>
      <c r="IA3617" s="141"/>
      <c r="IB3617" s="141"/>
      <c r="IC3617" s="141"/>
    </row>
    <row r="3618" s="138" customFormat="1" ht="15.75" customHeight="1" spans="3:237">
      <c r="C3618" s="103"/>
      <c r="D3618" s="103"/>
      <c r="F3618" s="142"/>
      <c r="HV3618" s="141"/>
      <c r="HW3618" s="141"/>
      <c r="HX3618" s="141"/>
      <c r="HY3618" s="141"/>
      <c r="HZ3618" s="141"/>
      <c r="IA3618" s="141"/>
      <c r="IB3618" s="141"/>
      <c r="IC3618" s="141"/>
    </row>
    <row r="3619" s="138" customFormat="1" ht="15.75" customHeight="1" spans="3:237">
      <c r="C3619" s="103"/>
      <c r="D3619" s="103"/>
      <c r="F3619" s="142"/>
      <c r="HV3619" s="141"/>
      <c r="HW3619" s="141"/>
      <c r="HX3619" s="141"/>
      <c r="HY3619" s="141"/>
      <c r="HZ3619" s="141"/>
      <c r="IA3619" s="141"/>
      <c r="IB3619" s="141"/>
      <c r="IC3619" s="141"/>
    </row>
    <row r="3620" s="138" customFormat="1" ht="15.75" customHeight="1" spans="3:237">
      <c r="C3620" s="103"/>
      <c r="D3620" s="103"/>
      <c r="F3620" s="142"/>
      <c r="HV3620" s="141"/>
      <c r="HW3620" s="141"/>
      <c r="HX3620" s="141"/>
      <c r="HY3620" s="141"/>
      <c r="HZ3620" s="141"/>
      <c r="IA3620" s="141"/>
      <c r="IB3620" s="141"/>
      <c r="IC3620" s="141"/>
    </row>
    <row r="3621" s="138" customFormat="1" ht="15.75" customHeight="1" spans="3:237">
      <c r="C3621" s="103"/>
      <c r="D3621" s="103"/>
      <c r="F3621" s="142"/>
      <c r="HV3621" s="141"/>
      <c r="HW3621" s="141"/>
      <c r="HX3621" s="141"/>
      <c r="HY3621" s="141"/>
      <c r="HZ3621" s="141"/>
      <c r="IA3621" s="141"/>
      <c r="IB3621" s="141"/>
      <c r="IC3621" s="141"/>
    </row>
    <row r="3622" s="138" customFormat="1" ht="15.75" customHeight="1" spans="3:237">
      <c r="C3622" s="103"/>
      <c r="D3622" s="103"/>
      <c r="F3622" s="142"/>
      <c r="HV3622" s="141"/>
      <c r="HW3622" s="141"/>
      <c r="HX3622" s="141"/>
      <c r="HY3622" s="141"/>
      <c r="HZ3622" s="141"/>
      <c r="IA3622" s="141"/>
      <c r="IB3622" s="141"/>
      <c r="IC3622" s="141"/>
    </row>
    <row r="3623" s="138" customFormat="1" ht="15.75" customHeight="1" spans="3:237">
      <c r="C3623" s="103"/>
      <c r="D3623" s="103"/>
      <c r="F3623" s="142"/>
      <c r="HV3623" s="141"/>
      <c r="HW3623" s="141"/>
      <c r="HX3623" s="141"/>
      <c r="HY3623" s="141"/>
      <c r="HZ3623" s="141"/>
      <c r="IA3623" s="141"/>
      <c r="IB3623" s="141"/>
      <c r="IC3623" s="141"/>
    </row>
    <row r="3624" s="138" customFormat="1" ht="15.75" customHeight="1" spans="3:237">
      <c r="C3624" s="103"/>
      <c r="D3624" s="103"/>
      <c r="F3624" s="142"/>
      <c r="HV3624" s="141"/>
      <c r="HW3624" s="141"/>
      <c r="HX3624" s="141"/>
      <c r="HY3624" s="141"/>
      <c r="HZ3624" s="141"/>
      <c r="IA3624" s="141"/>
      <c r="IB3624" s="141"/>
      <c r="IC3624" s="141"/>
    </row>
    <row r="3625" s="138" customFormat="1" ht="15.75" customHeight="1" spans="3:237">
      <c r="C3625" s="103"/>
      <c r="D3625" s="103"/>
      <c r="F3625" s="142"/>
      <c r="HV3625" s="141"/>
      <c r="HW3625" s="141"/>
      <c r="HX3625" s="141"/>
      <c r="HY3625" s="141"/>
      <c r="HZ3625" s="141"/>
      <c r="IA3625" s="141"/>
      <c r="IB3625" s="141"/>
      <c r="IC3625" s="141"/>
    </row>
    <row r="3626" s="138" customFormat="1" ht="15.75" customHeight="1" spans="3:237">
      <c r="C3626" s="103"/>
      <c r="D3626" s="103"/>
      <c r="F3626" s="142"/>
      <c r="HV3626" s="141"/>
      <c r="HW3626" s="141"/>
      <c r="HX3626" s="141"/>
      <c r="HY3626" s="141"/>
      <c r="HZ3626" s="141"/>
      <c r="IA3626" s="141"/>
      <c r="IB3626" s="141"/>
      <c r="IC3626" s="141"/>
    </row>
    <row r="3627" s="138" customFormat="1" ht="15.75" customHeight="1" spans="3:237">
      <c r="C3627" s="103"/>
      <c r="D3627" s="103"/>
      <c r="F3627" s="142"/>
      <c r="HV3627" s="141"/>
      <c r="HW3627" s="141"/>
      <c r="HX3627" s="141"/>
      <c r="HY3627" s="141"/>
      <c r="HZ3627" s="141"/>
      <c r="IA3627" s="141"/>
      <c r="IB3627" s="141"/>
      <c r="IC3627" s="141"/>
    </row>
    <row r="3628" s="138" customFormat="1" ht="15.75" customHeight="1" spans="3:237">
      <c r="C3628" s="103"/>
      <c r="D3628" s="103"/>
      <c r="F3628" s="142"/>
      <c r="HV3628" s="141"/>
      <c r="HW3628" s="141"/>
      <c r="HX3628" s="141"/>
      <c r="HY3628" s="141"/>
      <c r="HZ3628" s="141"/>
      <c r="IA3628" s="141"/>
      <c r="IB3628" s="141"/>
      <c r="IC3628" s="141"/>
    </row>
    <row r="3629" s="138" customFormat="1" ht="15.75" customHeight="1" spans="3:237">
      <c r="C3629" s="103"/>
      <c r="D3629" s="103"/>
      <c r="F3629" s="142"/>
      <c r="HV3629" s="141"/>
      <c r="HW3629" s="141"/>
      <c r="HX3629" s="141"/>
      <c r="HY3629" s="141"/>
      <c r="HZ3629" s="141"/>
      <c r="IA3629" s="141"/>
      <c r="IB3629" s="141"/>
      <c r="IC3629" s="141"/>
    </row>
    <row r="3630" s="138" customFormat="1" ht="15.75" customHeight="1" spans="3:237">
      <c r="C3630" s="103"/>
      <c r="D3630" s="103"/>
      <c r="F3630" s="142"/>
      <c r="HV3630" s="141"/>
      <c r="HW3630" s="141"/>
      <c r="HX3630" s="141"/>
      <c r="HY3630" s="141"/>
      <c r="HZ3630" s="141"/>
      <c r="IA3630" s="141"/>
      <c r="IB3630" s="141"/>
      <c r="IC3630" s="141"/>
    </row>
    <row r="3631" s="138" customFormat="1" ht="15.75" customHeight="1" spans="3:237">
      <c r="C3631" s="103"/>
      <c r="D3631" s="103"/>
      <c r="F3631" s="142"/>
      <c r="HV3631" s="141"/>
      <c r="HW3631" s="141"/>
      <c r="HX3631" s="141"/>
      <c r="HY3631" s="141"/>
      <c r="HZ3631" s="141"/>
      <c r="IA3631" s="141"/>
      <c r="IB3631" s="141"/>
      <c r="IC3631" s="141"/>
    </row>
    <row r="3632" s="138" customFormat="1" ht="15.75" customHeight="1" spans="3:237">
      <c r="C3632" s="103"/>
      <c r="D3632" s="103"/>
      <c r="F3632" s="142"/>
      <c r="HV3632" s="141"/>
      <c r="HW3632" s="141"/>
      <c r="HX3632" s="141"/>
      <c r="HY3632" s="141"/>
      <c r="HZ3632" s="141"/>
      <c r="IA3632" s="141"/>
      <c r="IB3632" s="141"/>
      <c r="IC3632" s="141"/>
    </row>
    <row r="3633" s="138" customFormat="1" ht="15.75" customHeight="1" spans="3:237">
      <c r="C3633" s="103"/>
      <c r="D3633" s="103"/>
      <c r="F3633" s="142"/>
      <c r="HV3633" s="141"/>
      <c r="HW3633" s="141"/>
      <c r="HX3633" s="141"/>
      <c r="HY3633" s="141"/>
      <c r="HZ3633" s="141"/>
      <c r="IA3633" s="141"/>
      <c r="IB3633" s="141"/>
      <c r="IC3633" s="141"/>
    </row>
    <row r="3634" s="138" customFormat="1" ht="15.75" customHeight="1" spans="3:237">
      <c r="C3634" s="103"/>
      <c r="D3634" s="103"/>
      <c r="F3634" s="142"/>
      <c r="HV3634" s="141"/>
      <c r="HW3634" s="141"/>
      <c r="HX3634" s="141"/>
      <c r="HY3634" s="141"/>
      <c r="HZ3634" s="141"/>
      <c r="IA3634" s="141"/>
      <c r="IB3634" s="141"/>
      <c r="IC3634" s="141"/>
    </row>
    <row r="3635" s="138" customFormat="1" ht="15.75" customHeight="1" spans="3:237">
      <c r="C3635" s="103"/>
      <c r="D3635" s="103"/>
      <c r="F3635" s="142"/>
      <c r="HV3635" s="141"/>
      <c r="HW3635" s="141"/>
      <c r="HX3635" s="141"/>
      <c r="HY3635" s="141"/>
      <c r="HZ3635" s="141"/>
      <c r="IA3635" s="141"/>
      <c r="IB3635" s="141"/>
      <c r="IC3635" s="141"/>
    </row>
    <row r="3636" s="138" customFormat="1" ht="15.75" customHeight="1" spans="3:237">
      <c r="C3636" s="103"/>
      <c r="D3636" s="103"/>
      <c r="F3636" s="142"/>
      <c r="HV3636" s="141"/>
      <c r="HW3636" s="141"/>
      <c r="HX3636" s="141"/>
      <c r="HY3636" s="141"/>
      <c r="HZ3636" s="141"/>
      <c r="IA3636" s="141"/>
      <c r="IB3636" s="141"/>
      <c r="IC3636" s="141"/>
    </row>
    <row r="3637" s="138" customFormat="1" ht="15.75" customHeight="1" spans="3:237">
      <c r="C3637" s="103"/>
      <c r="D3637" s="103"/>
      <c r="F3637" s="142"/>
      <c r="HV3637" s="141"/>
      <c r="HW3637" s="141"/>
      <c r="HX3637" s="141"/>
      <c r="HY3637" s="141"/>
      <c r="HZ3637" s="141"/>
      <c r="IA3637" s="141"/>
      <c r="IB3637" s="141"/>
      <c r="IC3637" s="141"/>
    </row>
    <row r="3638" s="138" customFormat="1" ht="15.75" customHeight="1" spans="3:237">
      <c r="C3638" s="103"/>
      <c r="D3638" s="103"/>
      <c r="F3638" s="142"/>
      <c r="HV3638" s="141"/>
      <c r="HW3638" s="141"/>
      <c r="HX3638" s="141"/>
      <c r="HY3638" s="141"/>
      <c r="HZ3638" s="141"/>
      <c r="IA3638" s="141"/>
      <c r="IB3638" s="141"/>
      <c r="IC3638" s="141"/>
    </row>
    <row r="3639" s="138" customFormat="1" ht="15.75" customHeight="1" spans="3:237">
      <c r="C3639" s="103"/>
      <c r="D3639" s="103"/>
      <c r="F3639" s="142"/>
      <c r="HV3639" s="141"/>
      <c r="HW3639" s="141"/>
      <c r="HX3639" s="141"/>
      <c r="HY3639" s="141"/>
      <c r="HZ3639" s="141"/>
      <c r="IA3639" s="141"/>
      <c r="IB3639" s="141"/>
      <c r="IC3639" s="141"/>
    </row>
    <row r="3640" s="138" customFormat="1" ht="15.75" customHeight="1" spans="3:237">
      <c r="C3640" s="103"/>
      <c r="D3640" s="103"/>
      <c r="F3640" s="142"/>
      <c r="HV3640" s="141"/>
      <c r="HW3640" s="141"/>
      <c r="HX3640" s="141"/>
      <c r="HY3640" s="141"/>
      <c r="HZ3640" s="141"/>
      <c r="IA3640" s="141"/>
      <c r="IB3640" s="141"/>
      <c r="IC3640" s="141"/>
    </row>
    <row r="3641" s="138" customFormat="1" ht="15.75" customHeight="1" spans="3:237">
      <c r="C3641" s="103"/>
      <c r="D3641" s="103"/>
      <c r="F3641" s="142"/>
      <c r="HV3641" s="141"/>
      <c r="HW3641" s="141"/>
      <c r="HX3641" s="141"/>
      <c r="HY3641" s="141"/>
      <c r="HZ3641" s="141"/>
      <c r="IA3641" s="141"/>
      <c r="IB3641" s="141"/>
      <c r="IC3641" s="141"/>
    </row>
    <row r="3642" s="138" customFormat="1" ht="15.75" customHeight="1" spans="3:237">
      <c r="C3642" s="103"/>
      <c r="D3642" s="103"/>
      <c r="F3642" s="142"/>
      <c r="HV3642" s="141"/>
      <c r="HW3642" s="141"/>
      <c r="HX3642" s="141"/>
      <c r="HY3642" s="141"/>
      <c r="HZ3642" s="141"/>
      <c r="IA3642" s="141"/>
      <c r="IB3642" s="141"/>
      <c r="IC3642" s="141"/>
    </row>
    <row r="3643" s="138" customFormat="1" ht="15.75" customHeight="1" spans="3:237">
      <c r="C3643" s="103"/>
      <c r="D3643" s="103"/>
      <c r="F3643" s="142"/>
      <c r="HV3643" s="141"/>
      <c r="HW3643" s="141"/>
      <c r="HX3643" s="141"/>
      <c r="HY3643" s="141"/>
      <c r="HZ3643" s="141"/>
      <c r="IA3643" s="141"/>
      <c r="IB3643" s="141"/>
      <c r="IC3643" s="141"/>
    </row>
    <row r="3644" s="138" customFormat="1" ht="15.75" customHeight="1" spans="3:237">
      <c r="C3644" s="103"/>
      <c r="D3644" s="103"/>
      <c r="F3644" s="142"/>
      <c r="HV3644" s="141"/>
      <c r="HW3644" s="141"/>
      <c r="HX3644" s="141"/>
      <c r="HY3644" s="141"/>
      <c r="HZ3644" s="141"/>
      <c r="IA3644" s="141"/>
      <c r="IB3644" s="141"/>
      <c r="IC3644" s="141"/>
    </row>
    <row r="3645" s="138" customFormat="1" ht="15.75" customHeight="1" spans="3:237">
      <c r="C3645" s="103"/>
      <c r="D3645" s="103"/>
      <c r="F3645" s="142"/>
      <c r="HV3645" s="141"/>
      <c r="HW3645" s="141"/>
      <c r="HX3645" s="141"/>
      <c r="HY3645" s="141"/>
      <c r="HZ3645" s="141"/>
      <c r="IA3645" s="141"/>
      <c r="IB3645" s="141"/>
      <c r="IC3645" s="141"/>
    </row>
    <row r="3646" s="138" customFormat="1" ht="15.75" customHeight="1" spans="3:237">
      <c r="C3646" s="103"/>
      <c r="D3646" s="103"/>
      <c r="F3646" s="142"/>
      <c r="HV3646" s="141"/>
      <c r="HW3646" s="141"/>
      <c r="HX3646" s="141"/>
      <c r="HY3646" s="141"/>
      <c r="HZ3646" s="141"/>
      <c r="IA3646" s="141"/>
      <c r="IB3646" s="141"/>
      <c r="IC3646" s="141"/>
    </row>
    <row r="3647" s="138" customFormat="1" ht="15.75" customHeight="1" spans="3:237">
      <c r="C3647" s="103"/>
      <c r="D3647" s="103"/>
      <c r="F3647" s="142"/>
      <c r="HV3647" s="141"/>
      <c r="HW3647" s="141"/>
      <c r="HX3647" s="141"/>
      <c r="HY3647" s="141"/>
      <c r="HZ3647" s="141"/>
      <c r="IA3647" s="141"/>
      <c r="IB3647" s="141"/>
      <c r="IC3647" s="141"/>
    </row>
    <row r="3648" s="138" customFormat="1" ht="15.75" customHeight="1" spans="3:237">
      <c r="C3648" s="103"/>
      <c r="D3648" s="103"/>
      <c r="F3648" s="142"/>
      <c r="HV3648" s="141"/>
      <c r="HW3648" s="141"/>
      <c r="HX3648" s="141"/>
      <c r="HY3648" s="141"/>
      <c r="HZ3648" s="141"/>
      <c r="IA3648" s="141"/>
      <c r="IB3648" s="141"/>
      <c r="IC3648" s="141"/>
    </row>
    <row r="3649" s="138" customFormat="1" ht="15.75" customHeight="1" spans="3:237">
      <c r="C3649" s="103"/>
      <c r="D3649" s="103"/>
      <c r="F3649" s="142"/>
      <c r="HV3649" s="141"/>
      <c r="HW3649" s="141"/>
      <c r="HX3649" s="141"/>
      <c r="HY3649" s="141"/>
      <c r="HZ3649" s="141"/>
      <c r="IA3649" s="141"/>
      <c r="IB3649" s="141"/>
      <c r="IC3649" s="141"/>
    </row>
    <row r="3650" s="138" customFormat="1" ht="15.75" customHeight="1" spans="3:237">
      <c r="C3650" s="103"/>
      <c r="D3650" s="103"/>
      <c r="F3650" s="142"/>
      <c r="HV3650" s="141"/>
      <c r="HW3650" s="141"/>
      <c r="HX3650" s="141"/>
      <c r="HY3650" s="141"/>
      <c r="HZ3650" s="141"/>
      <c r="IA3650" s="141"/>
      <c r="IB3650" s="141"/>
      <c r="IC3650" s="141"/>
    </row>
    <row r="3651" s="138" customFormat="1" ht="15.75" customHeight="1" spans="3:237">
      <c r="C3651" s="103"/>
      <c r="D3651" s="103"/>
      <c r="F3651" s="142"/>
      <c r="HV3651" s="141"/>
      <c r="HW3651" s="141"/>
      <c r="HX3651" s="141"/>
      <c r="HY3651" s="141"/>
      <c r="HZ3651" s="141"/>
      <c r="IA3651" s="141"/>
      <c r="IB3651" s="141"/>
      <c r="IC3651" s="141"/>
    </row>
    <row r="3652" s="138" customFormat="1" ht="15.75" customHeight="1" spans="3:237">
      <c r="C3652" s="103"/>
      <c r="D3652" s="103"/>
      <c r="F3652" s="142"/>
      <c r="HV3652" s="141"/>
      <c r="HW3652" s="141"/>
      <c r="HX3652" s="141"/>
      <c r="HY3652" s="141"/>
      <c r="HZ3652" s="141"/>
      <c r="IA3652" s="141"/>
      <c r="IB3652" s="141"/>
      <c r="IC3652" s="141"/>
    </row>
    <row r="3653" s="138" customFormat="1" ht="15.75" customHeight="1" spans="3:237">
      <c r="C3653" s="103"/>
      <c r="D3653" s="103"/>
      <c r="F3653" s="142"/>
      <c r="HV3653" s="141"/>
      <c r="HW3653" s="141"/>
      <c r="HX3653" s="141"/>
      <c r="HY3653" s="141"/>
      <c r="HZ3653" s="141"/>
      <c r="IA3653" s="141"/>
      <c r="IB3653" s="141"/>
      <c r="IC3653" s="141"/>
    </row>
    <row r="3654" s="138" customFormat="1" ht="15.75" customHeight="1" spans="3:237">
      <c r="C3654" s="103"/>
      <c r="D3654" s="103"/>
      <c r="F3654" s="142"/>
      <c r="HV3654" s="141"/>
      <c r="HW3654" s="141"/>
      <c r="HX3654" s="141"/>
      <c r="HY3654" s="141"/>
      <c r="HZ3654" s="141"/>
      <c r="IA3654" s="141"/>
      <c r="IB3654" s="141"/>
      <c r="IC3654" s="141"/>
    </row>
    <row r="3655" s="138" customFormat="1" ht="15.75" customHeight="1" spans="3:237">
      <c r="C3655" s="103"/>
      <c r="D3655" s="103"/>
      <c r="F3655" s="142"/>
      <c r="HV3655" s="141"/>
      <c r="HW3655" s="141"/>
      <c r="HX3655" s="141"/>
      <c r="HY3655" s="141"/>
      <c r="HZ3655" s="141"/>
      <c r="IA3655" s="141"/>
      <c r="IB3655" s="141"/>
      <c r="IC3655" s="141"/>
    </row>
    <row r="3656" s="138" customFormat="1" ht="15.75" customHeight="1" spans="3:237">
      <c r="C3656" s="103"/>
      <c r="D3656" s="103"/>
      <c r="F3656" s="142"/>
      <c r="HV3656" s="141"/>
      <c r="HW3656" s="141"/>
      <c r="HX3656" s="141"/>
      <c r="HY3656" s="141"/>
      <c r="HZ3656" s="141"/>
      <c r="IA3656" s="141"/>
      <c r="IB3656" s="141"/>
      <c r="IC3656" s="141"/>
    </row>
    <row r="3657" s="138" customFormat="1" ht="15.75" customHeight="1" spans="3:237">
      <c r="C3657" s="103"/>
      <c r="D3657" s="103"/>
      <c r="F3657" s="142"/>
      <c r="HV3657" s="141"/>
      <c r="HW3657" s="141"/>
      <c r="HX3657" s="141"/>
      <c r="HY3657" s="141"/>
      <c r="HZ3657" s="141"/>
      <c r="IA3657" s="141"/>
      <c r="IB3657" s="141"/>
      <c r="IC3657" s="141"/>
    </row>
    <row r="3658" s="138" customFormat="1" ht="15.75" customHeight="1" spans="3:237">
      <c r="C3658" s="103"/>
      <c r="D3658" s="103"/>
      <c r="F3658" s="142"/>
      <c r="HV3658" s="141"/>
      <c r="HW3658" s="141"/>
      <c r="HX3658" s="141"/>
      <c r="HY3658" s="141"/>
      <c r="HZ3658" s="141"/>
      <c r="IA3658" s="141"/>
      <c r="IB3658" s="141"/>
      <c r="IC3658" s="141"/>
    </row>
    <row r="3659" s="138" customFormat="1" ht="15.75" customHeight="1" spans="3:237">
      <c r="C3659" s="103"/>
      <c r="D3659" s="103"/>
      <c r="F3659" s="142"/>
      <c r="HV3659" s="141"/>
      <c r="HW3659" s="141"/>
      <c r="HX3659" s="141"/>
      <c r="HY3659" s="141"/>
      <c r="HZ3659" s="141"/>
      <c r="IA3659" s="141"/>
      <c r="IB3659" s="141"/>
      <c r="IC3659" s="141"/>
    </row>
    <row r="3660" s="138" customFormat="1" ht="15.75" customHeight="1" spans="3:237">
      <c r="C3660" s="103"/>
      <c r="D3660" s="103"/>
      <c r="F3660" s="142"/>
      <c r="HV3660" s="141"/>
      <c r="HW3660" s="141"/>
      <c r="HX3660" s="141"/>
      <c r="HY3660" s="141"/>
      <c r="HZ3660" s="141"/>
      <c r="IA3660" s="141"/>
      <c r="IB3660" s="141"/>
      <c r="IC3660" s="141"/>
    </row>
    <row r="3661" s="138" customFormat="1" ht="15.75" customHeight="1" spans="3:237">
      <c r="C3661" s="103"/>
      <c r="D3661" s="103"/>
      <c r="F3661" s="142"/>
      <c r="HV3661" s="141"/>
      <c r="HW3661" s="141"/>
      <c r="HX3661" s="141"/>
      <c r="HY3661" s="141"/>
      <c r="HZ3661" s="141"/>
      <c r="IA3661" s="141"/>
      <c r="IB3661" s="141"/>
      <c r="IC3661" s="141"/>
    </row>
    <row r="3662" s="138" customFormat="1" ht="15.75" customHeight="1" spans="3:237">
      <c r="C3662" s="103"/>
      <c r="D3662" s="103"/>
      <c r="F3662" s="142"/>
      <c r="HV3662" s="141"/>
      <c r="HW3662" s="141"/>
      <c r="HX3662" s="141"/>
      <c r="HY3662" s="141"/>
      <c r="HZ3662" s="141"/>
      <c r="IA3662" s="141"/>
      <c r="IB3662" s="141"/>
      <c r="IC3662" s="141"/>
    </row>
    <row r="3663" s="138" customFormat="1" ht="15.75" customHeight="1" spans="3:237">
      <c r="C3663" s="103"/>
      <c r="D3663" s="103"/>
      <c r="F3663" s="142"/>
      <c r="HV3663" s="141"/>
      <c r="HW3663" s="141"/>
      <c r="HX3663" s="141"/>
      <c r="HY3663" s="141"/>
      <c r="HZ3663" s="141"/>
      <c r="IA3663" s="141"/>
      <c r="IB3663" s="141"/>
      <c r="IC3663" s="141"/>
    </row>
    <row r="3664" s="138" customFormat="1" ht="15.75" customHeight="1" spans="3:237">
      <c r="C3664" s="103"/>
      <c r="D3664" s="103"/>
      <c r="F3664" s="142"/>
      <c r="HV3664" s="141"/>
      <c r="HW3664" s="141"/>
      <c r="HX3664" s="141"/>
      <c r="HY3664" s="141"/>
      <c r="HZ3664" s="141"/>
      <c r="IA3664" s="141"/>
      <c r="IB3664" s="141"/>
      <c r="IC3664" s="141"/>
    </row>
    <row r="3665" s="138" customFormat="1" ht="15.75" customHeight="1" spans="3:237">
      <c r="C3665" s="103"/>
      <c r="D3665" s="103"/>
      <c r="F3665" s="142"/>
      <c r="HV3665" s="141"/>
      <c r="HW3665" s="141"/>
      <c r="HX3665" s="141"/>
      <c r="HY3665" s="141"/>
      <c r="HZ3665" s="141"/>
      <c r="IA3665" s="141"/>
      <c r="IB3665" s="141"/>
      <c r="IC3665" s="141"/>
    </row>
    <row r="3666" s="138" customFormat="1" ht="15.75" customHeight="1" spans="3:237">
      <c r="C3666" s="103"/>
      <c r="D3666" s="103"/>
      <c r="F3666" s="142"/>
      <c r="HV3666" s="141"/>
      <c r="HW3666" s="141"/>
      <c r="HX3666" s="141"/>
      <c r="HY3666" s="141"/>
      <c r="HZ3666" s="141"/>
      <c r="IA3666" s="141"/>
      <c r="IB3666" s="141"/>
      <c r="IC3666" s="141"/>
    </row>
    <row r="3667" s="138" customFormat="1" ht="15.75" customHeight="1" spans="3:237">
      <c r="C3667" s="103"/>
      <c r="D3667" s="103"/>
      <c r="F3667" s="142"/>
      <c r="HV3667" s="141"/>
      <c r="HW3667" s="141"/>
      <c r="HX3667" s="141"/>
      <c r="HY3667" s="141"/>
      <c r="HZ3667" s="141"/>
      <c r="IA3667" s="141"/>
      <c r="IB3667" s="141"/>
      <c r="IC3667" s="141"/>
    </row>
    <row r="3668" s="138" customFormat="1" ht="15.75" customHeight="1" spans="3:237">
      <c r="C3668" s="103"/>
      <c r="D3668" s="103"/>
      <c r="F3668" s="142"/>
      <c r="HV3668" s="141"/>
      <c r="HW3668" s="141"/>
      <c r="HX3668" s="141"/>
      <c r="HY3668" s="141"/>
      <c r="HZ3668" s="141"/>
      <c r="IA3668" s="141"/>
      <c r="IB3668" s="141"/>
      <c r="IC3668" s="141"/>
    </row>
    <row r="3669" s="138" customFormat="1" ht="15.75" customHeight="1" spans="3:237">
      <c r="C3669" s="103"/>
      <c r="D3669" s="103"/>
      <c r="F3669" s="142"/>
      <c r="HV3669" s="141"/>
      <c r="HW3669" s="141"/>
      <c r="HX3669" s="141"/>
      <c r="HY3669" s="141"/>
      <c r="HZ3669" s="141"/>
      <c r="IA3669" s="141"/>
      <c r="IB3669" s="141"/>
      <c r="IC3669" s="141"/>
    </row>
    <row r="3670" s="138" customFormat="1" ht="15.75" customHeight="1" spans="3:237">
      <c r="C3670" s="103"/>
      <c r="D3670" s="103"/>
      <c r="F3670" s="142"/>
      <c r="HV3670" s="141"/>
      <c r="HW3670" s="141"/>
      <c r="HX3670" s="141"/>
      <c r="HY3670" s="141"/>
      <c r="HZ3670" s="141"/>
      <c r="IA3670" s="141"/>
      <c r="IB3670" s="141"/>
      <c r="IC3670" s="141"/>
    </row>
    <row r="3671" s="138" customFormat="1" ht="15.75" customHeight="1" spans="3:237">
      <c r="C3671" s="103"/>
      <c r="D3671" s="103"/>
      <c r="F3671" s="142"/>
      <c r="HV3671" s="141"/>
      <c r="HW3671" s="141"/>
      <c r="HX3671" s="141"/>
      <c r="HY3671" s="141"/>
      <c r="HZ3671" s="141"/>
      <c r="IA3671" s="141"/>
      <c r="IB3671" s="141"/>
      <c r="IC3671" s="141"/>
    </row>
    <row r="3672" s="138" customFormat="1" ht="15.75" customHeight="1" spans="3:237">
      <c r="C3672" s="103"/>
      <c r="D3672" s="103"/>
      <c r="F3672" s="142"/>
      <c r="HV3672" s="141"/>
      <c r="HW3672" s="141"/>
      <c r="HX3672" s="141"/>
      <c r="HY3672" s="141"/>
      <c r="HZ3672" s="141"/>
      <c r="IA3672" s="141"/>
      <c r="IB3672" s="141"/>
      <c r="IC3672" s="141"/>
    </row>
    <row r="3673" s="138" customFormat="1" ht="15.75" customHeight="1" spans="3:237">
      <c r="C3673" s="103"/>
      <c r="D3673" s="103"/>
      <c r="F3673" s="142"/>
      <c r="HV3673" s="141"/>
      <c r="HW3673" s="141"/>
      <c r="HX3673" s="141"/>
      <c r="HY3673" s="141"/>
      <c r="HZ3673" s="141"/>
      <c r="IA3673" s="141"/>
      <c r="IB3673" s="141"/>
      <c r="IC3673" s="141"/>
    </row>
    <row r="3674" s="138" customFormat="1" ht="15.75" customHeight="1" spans="3:237">
      <c r="C3674" s="103"/>
      <c r="D3674" s="103"/>
      <c r="F3674" s="142"/>
      <c r="HV3674" s="141"/>
      <c r="HW3674" s="141"/>
      <c r="HX3674" s="141"/>
      <c r="HY3674" s="141"/>
      <c r="HZ3674" s="141"/>
      <c r="IA3674" s="141"/>
      <c r="IB3674" s="141"/>
      <c r="IC3674" s="141"/>
    </row>
    <row r="3675" s="138" customFormat="1" ht="15.75" customHeight="1" spans="3:237">
      <c r="C3675" s="103"/>
      <c r="D3675" s="103"/>
      <c r="F3675" s="142"/>
      <c r="HV3675" s="141"/>
      <c r="HW3675" s="141"/>
      <c r="HX3675" s="141"/>
      <c r="HY3675" s="141"/>
      <c r="HZ3675" s="141"/>
      <c r="IA3675" s="141"/>
      <c r="IB3675" s="141"/>
      <c r="IC3675" s="141"/>
    </row>
    <row r="3676" s="138" customFormat="1" ht="15.75" customHeight="1" spans="3:237">
      <c r="C3676" s="103"/>
      <c r="D3676" s="103"/>
      <c r="F3676" s="142"/>
      <c r="HV3676" s="141"/>
      <c r="HW3676" s="141"/>
      <c r="HX3676" s="141"/>
      <c r="HY3676" s="141"/>
      <c r="HZ3676" s="141"/>
      <c r="IA3676" s="141"/>
      <c r="IB3676" s="141"/>
      <c r="IC3676" s="141"/>
    </row>
    <row r="3677" s="138" customFormat="1" ht="15.75" customHeight="1" spans="3:237">
      <c r="C3677" s="103"/>
      <c r="D3677" s="103"/>
      <c r="F3677" s="142"/>
      <c r="HV3677" s="141"/>
      <c r="HW3677" s="141"/>
      <c r="HX3677" s="141"/>
      <c r="HY3677" s="141"/>
      <c r="HZ3677" s="141"/>
      <c r="IA3677" s="141"/>
      <c r="IB3677" s="141"/>
      <c r="IC3677" s="141"/>
    </row>
    <row r="3678" s="138" customFormat="1" ht="15.75" customHeight="1" spans="3:237">
      <c r="C3678" s="103"/>
      <c r="D3678" s="103"/>
      <c r="F3678" s="142"/>
      <c r="HV3678" s="141"/>
      <c r="HW3678" s="141"/>
      <c r="HX3678" s="141"/>
      <c r="HY3678" s="141"/>
      <c r="HZ3678" s="141"/>
      <c r="IA3678" s="141"/>
      <c r="IB3678" s="141"/>
      <c r="IC3678" s="141"/>
    </row>
    <row r="3679" s="138" customFormat="1" ht="15.75" customHeight="1" spans="3:237">
      <c r="C3679" s="103"/>
      <c r="D3679" s="103"/>
      <c r="F3679" s="142"/>
      <c r="HV3679" s="141"/>
      <c r="HW3679" s="141"/>
      <c r="HX3679" s="141"/>
      <c r="HY3679" s="141"/>
      <c r="HZ3679" s="141"/>
      <c r="IA3679" s="141"/>
      <c r="IB3679" s="141"/>
      <c r="IC3679" s="141"/>
    </row>
    <row r="3680" s="138" customFormat="1" ht="15.75" customHeight="1" spans="3:237">
      <c r="C3680" s="103"/>
      <c r="D3680" s="103"/>
      <c r="F3680" s="142"/>
      <c r="HV3680" s="141"/>
      <c r="HW3680" s="141"/>
      <c r="HX3680" s="141"/>
      <c r="HY3680" s="141"/>
      <c r="HZ3680" s="141"/>
      <c r="IA3680" s="141"/>
      <c r="IB3680" s="141"/>
      <c r="IC3680" s="141"/>
    </row>
    <row r="3681" s="138" customFormat="1" ht="15.75" customHeight="1" spans="3:237">
      <c r="C3681" s="103"/>
      <c r="D3681" s="103"/>
      <c r="F3681" s="142"/>
      <c r="HV3681" s="141"/>
      <c r="HW3681" s="141"/>
      <c r="HX3681" s="141"/>
      <c r="HY3681" s="141"/>
      <c r="HZ3681" s="141"/>
      <c r="IA3681" s="141"/>
      <c r="IB3681" s="141"/>
      <c r="IC3681" s="141"/>
    </row>
    <row r="3682" s="138" customFormat="1" ht="15.75" customHeight="1" spans="3:237">
      <c r="C3682" s="103"/>
      <c r="D3682" s="103"/>
      <c r="F3682" s="142"/>
      <c r="HV3682" s="141"/>
      <c r="HW3682" s="141"/>
      <c r="HX3682" s="141"/>
      <c r="HY3682" s="141"/>
      <c r="HZ3682" s="141"/>
      <c r="IA3682" s="141"/>
      <c r="IB3682" s="141"/>
      <c r="IC3682" s="141"/>
    </row>
    <row r="3683" s="138" customFormat="1" ht="15.75" customHeight="1" spans="3:237">
      <c r="C3683" s="103"/>
      <c r="D3683" s="103"/>
      <c r="F3683" s="142"/>
      <c r="HV3683" s="141"/>
      <c r="HW3683" s="141"/>
      <c r="HX3683" s="141"/>
      <c r="HY3683" s="141"/>
      <c r="HZ3683" s="141"/>
      <c r="IA3683" s="141"/>
      <c r="IB3683" s="141"/>
      <c r="IC3683" s="141"/>
    </row>
    <row r="3684" s="138" customFormat="1" ht="15.75" customHeight="1" spans="3:237">
      <c r="C3684" s="103"/>
      <c r="D3684" s="103"/>
      <c r="F3684" s="142"/>
      <c r="HV3684" s="141"/>
      <c r="HW3684" s="141"/>
      <c r="HX3684" s="141"/>
      <c r="HY3684" s="141"/>
      <c r="HZ3684" s="141"/>
      <c r="IA3684" s="141"/>
      <c r="IB3684" s="141"/>
      <c r="IC3684" s="141"/>
    </row>
    <row r="3685" s="138" customFormat="1" ht="15.75" customHeight="1" spans="3:237">
      <c r="C3685" s="103"/>
      <c r="D3685" s="103"/>
      <c r="F3685" s="142"/>
      <c r="HV3685" s="141"/>
      <c r="HW3685" s="141"/>
      <c r="HX3685" s="141"/>
      <c r="HY3685" s="141"/>
      <c r="HZ3685" s="141"/>
      <c r="IA3685" s="141"/>
      <c r="IB3685" s="141"/>
      <c r="IC3685" s="141"/>
    </row>
    <row r="3686" s="138" customFormat="1" ht="15.75" customHeight="1" spans="3:237">
      <c r="C3686" s="103"/>
      <c r="D3686" s="103"/>
      <c r="F3686" s="142"/>
      <c r="HV3686" s="141"/>
      <c r="HW3686" s="141"/>
      <c r="HX3686" s="141"/>
      <c r="HY3686" s="141"/>
      <c r="HZ3686" s="141"/>
      <c r="IA3686" s="141"/>
      <c r="IB3686" s="141"/>
      <c r="IC3686" s="141"/>
    </row>
    <row r="3687" s="138" customFormat="1" ht="15.75" customHeight="1" spans="3:237">
      <c r="C3687" s="103"/>
      <c r="D3687" s="103"/>
      <c r="F3687" s="142"/>
      <c r="HV3687" s="141"/>
      <c r="HW3687" s="141"/>
      <c r="HX3687" s="141"/>
      <c r="HY3687" s="141"/>
      <c r="HZ3687" s="141"/>
      <c r="IA3687" s="141"/>
      <c r="IB3687" s="141"/>
      <c r="IC3687" s="141"/>
    </row>
    <row r="3688" s="138" customFormat="1" ht="15.75" customHeight="1" spans="3:237">
      <c r="C3688" s="103"/>
      <c r="D3688" s="103"/>
      <c r="F3688" s="142"/>
      <c r="HV3688" s="141"/>
      <c r="HW3688" s="141"/>
      <c r="HX3688" s="141"/>
      <c r="HY3688" s="141"/>
      <c r="HZ3688" s="141"/>
      <c r="IA3688" s="141"/>
      <c r="IB3688" s="141"/>
      <c r="IC3688" s="141"/>
    </row>
    <row r="3689" s="138" customFormat="1" ht="15.75" customHeight="1" spans="3:237">
      <c r="C3689" s="103"/>
      <c r="D3689" s="103"/>
      <c r="F3689" s="142"/>
      <c r="HV3689" s="141"/>
      <c r="HW3689" s="141"/>
      <c r="HX3689" s="141"/>
      <c r="HY3689" s="141"/>
      <c r="HZ3689" s="141"/>
      <c r="IA3689" s="141"/>
      <c r="IB3689" s="141"/>
      <c r="IC3689" s="141"/>
    </row>
    <row r="3690" s="138" customFormat="1" ht="15.75" customHeight="1" spans="3:237">
      <c r="C3690" s="103"/>
      <c r="D3690" s="103"/>
      <c r="F3690" s="142"/>
      <c r="HV3690" s="141"/>
      <c r="HW3690" s="141"/>
      <c r="HX3690" s="141"/>
      <c r="HY3690" s="141"/>
      <c r="HZ3690" s="141"/>
      <c r="IA3690" s="141"/>
      <c r="IB3690" s="141"/>
      <c r="IC3690" s="141"/>
    </row>
    <row r="3691" s="138" customFormat="1" ht="15.75" customHeight="1" spans="3:237">
      <c r="C3691" s="103"/>
      <c r="D3691" s="103"/>
      <c r="F3691" s="142"/>
      <c r="HV3691" s="141"/>
      <c r="HW3691" s="141"/>
      <c r="HX3691" s="141"/>
      <c r="HY3691" s="141"/>
      <c r="HZ3691" s="141"/>
      <c r="IA3691" s="141"/>
      <c r="IB3691" s="141"/>
      <c r="IC3691" s="141"/>
    </row>
    <row r="3692" s="138" customFormat="1" ht="15.75" customHeight="1" spans="3:237">
      <c r="C3692" s="103"/>
      <c r="D3692" s="103"/>
      <c r="F3692" s="142"/>
      <c r="HV3692" s="141"/>
      <c r="HW3692" s="141"/>
      <c r="HX3692" s="141"/>
      <c r="HY3692" s="141"/>
      <c r="HZ3692" s="141"/>
      <c r="IA3692" s="141"/>
      <c r="IB3692" s="141"/>
      <c r="IC3692" s="141"/>
    </row>
    <row r="3693" s="138" customFormat="1" ht="15.75" customHeight="1" spans="3:237">
      <c r="C3693" s="103"/>
      <c r="D3693" s="103"/>
      <c r="F3693" s="142"/>
      <c r="HV3693" s="141"/>
      <c r="HW3693" s="141"/>
      <c r="HX3693" s="141"/>
      <c r="HY3693" s="141"/>
      <c r="HZ3693" s="141"/>
      <c r="IA3693" s="141"/>
      <c r="IB3693" s="141"/>
      <c r="IC3693" s="141"/>
    </row>
    <row r="3694" s="138" customFormat="1" ht="15.75" customHeight="1" spans="3:237">
      <c r="C3694" s="103"/>
      <c r="D3694" s="103"/>
      <c r="F3694" s="142"/>
      <c r="HV3694" s="141"/>
      <c r="HW3694" s="141"/>
      <c r="HX3694" s="141"/>
      <c r="HY3694" s="141"/>
      <c r="HZ3694" s="141"/>
      <c r="IA3694" s="141"/>
      <c r="IB3694" s="141"/>
      <c r="IC3694" s="141"/>
    </row>
    <row r="3695" s="138" customFormat="1" ht="15.75" customHeight="1" spans="3:237">
      <c r="C3695" s="103"/>
      <c r="D3695" s="103"/>
      <c r="F3695" s="142"/>
      <c r="HV3695" s="141"/>
      <c r="HW3695" s="141"/>
      <c r="HX3695" s="141"/>
      <c r="HY3695" s="141"/>
      <c r="HZ3695" s="141"/>
      <c r="IA3695" s="141"/>
      <c r="IB3695" s="141"/>
      <c r="IC3695" s="141"/>
    </row>
    <row r="3696" s="138" customFormat="1" ht="15.75" customHeight="1" spans="3:237">
      <c r="C3696" s="103"/>
      <c r="D3696" s="103"/>
      <c r="F3696" s="142"/>
      <c r="HV3696" s="141"/>
      <c r="HW3696" s="141"/>
      <c r="HX3696" s="141"/>
      <c r="HY3696" s="141"/>
      <c r="HZ3696" s="141"/>
      <c r="IA3696" s="141"/>
      <c r="IB3696" s="141"/>
      <c r="IC3696" s="141"/>
    </row>
    <row r="3697" s="138" customFormat="1" ht="15.75" customHeight="1" spans="3:237">
      <c r="C3697" s="103"/>
      <c r="D3697" s="103"/>
      <c r="F3697" s="142"/>
      <c r="HV3697" s="141"/>
      <c r="HW3697" s="141"/>
      <c r="HX3697" s="141"/>
      <c r="HY3697" s="141"/>
      <c r="HZ3697" s="141"/>
      <c r="IA3697" s="141"/>
      <c r="IB3697" s="141"/>
      <c r="IC3697" s="141"/>
    </row>
    <row r="3698" s="138" customFormat="1" ht="15.75" customHeight="1" spans="3:237">
      <c r="C3698" s="103"/>
      <c r="D3698" s="103"/>
      <c r="F3698" s="142"/>
      <c r="HV3698" s="141"/>
      <c r="HW3698" s="141"/>
      <c r="HX3698" s="141"/>
      <c r="HY3698" s="141"/>
      <c r="HZ3698" s="141"/>
      <c r="IA3698" s="141"/>
      <c r="IB3698" s="141"/>
      <c r="IC3698" s="141"/>
    </row>
    <row r="3699" s="138" customFormat="1" ht="15.75" customHeight="1" spans="3:237">
      <c r="C3699" s="103"/>
      <c r="D3699" s="103"/>
      <c r="F3699" s="142"/>
      <c r="HV3699" s="141"/>
      <c r="HW3699" s="141"/>
      <c r="HX3699" s="141"/>
      <c r="HY3699" s="141"/>
      <c r="HZ3699" s="141"/>
      <c r="IA3699" s="141"/>
      <c r="IB3699" s="141"/>
      <c r="IC3699" s="141"/>
    </row>
    <row r="3700" s="138" customFormat="1" ht="15.75" customHeight="1" spans="3:237">
      <c r="C3700" s="103"/>
      <c r="D3700" s="103"/>
      <c r="F3700" s="142"/>
      <c r="HV3700" s="141"/>
      <c r="HW3700" s="141"/>
      <c r="HX3700" s="141"/>
      <c r="HY3700" s="141"/>
      <c r="HZ3700" s="141"/>
      <c r="IA3700" s="141"/>
      <c r="IB3700" s="141"/>
      <c r="IC3700" s="141"/>
    </row>
    <row r="3701" s="138" customFormat="1" ht="15.75" customHeight="1" spans="3:237">
      <c r="C3701" s="103"/>
      <c r="D3701" s="103"/>
      <c r="F3701" s="142"/>
      <c r="HV3701" s="141"/>
      <c r="HW3701" s="141"/>
      <c r="HX3701" s="141"/>
      <c r="HY3701" s="141"/>
      <c r="HZ3701" s="141"/>
      <c r="IA3701" s="141"/>
      <c r="IB3701" s="141"/>
      <c r="IC3701" s="141"/>
    </row>
    <row r="3702" s="138" customFormat="1" ht="15.75" customHeight="1" spans="3:237">
      <c r="C3702" s="103"/>
      <c r="D3702" s="103"/>
      <c r="F3702" s="142"/>
      <c r="HV3702" s="141"/>
      <c r="HW3702" s="141"/>
      <c r="HX3702" s="141"/>
      <c r="HY3702" s="141"/>
      <c r="HZ3702" s="141"/>
      <c r="IA3702" s="141"/>
      <c r="IB3702" s="141"/>
      <c r="IC3702" s="141"/>
    </row>
    <row r="3703" s="138" customFormat="1" ht="15.75" customHeight="1" spans="3:237">
      <c r="C3703" s="103"/>
      <c r="D3703" s="103"/>
      <c r="F3703" s="142"/>
      <c r="HV3703" s="141"/>
      <c r="HW3703" s="141"/>
      <c r="HX3703" s="141"/>
      <c r="HY3703" s="141"/>
      <c r="HZ3703" s="141"/>
      <c r="IA3703" s="141"/>
      <c r="IB3703" s="141"/>
      <c r="IC3703" s="141"/>
    </row>
    <row r="3704" s="138" customFormat="1" ht="15.75" customHeight="1" spans="3:237">
      <c r="C3704" s="103"/>
      <c r="D3704" s="103"/>
      <c r="F3704" s="142"/>
      <c r="HV3704" s="141"/>
      <c r="HW3704" s="141"/>
      <c r="HX3704" s="141"/>
      <c r="HY3704" s="141"/>
      <c r="HZ3704" s="141"/>
      <c r="IA3704" s="141"/>
      <c r="IB3704" s="141"/>
      <c r="IC3704" s="141"/>
    </row>
    <row r="3705" s="138" customFormat="1" ht="15.75" customHeight="1" spans="3:237">
      <c r="C3705" s="103"/>
      <c r="D3705" s="103"/>
      <c r="F3705" s="142"/>
      <c r="HV3705" s="141"/>
      <c r="HW3705" s="141"/>
      <c r="HX3705" s="141"/>
      <c r="HY3705" s="141"/>
      <c r="HZ3705" s="141"/>
      <c r="IA3705" s="141"/>
      <c r="IB3705" s="141"/>
      <c r="IC3705" s="141"/>
    </row>
    <row r="3706" s="138" customFormat="1" ht="15.75" customHeight="1" spans="3:237">
      <c r="C3706" s="103"/>
      <c r="D3706" s="103"/>
      <c r="F3706" s="142"/>
      <c r="HV3706" s="141"/>
      <c r="HW3706" s="141"/>
      <c r="HX3706" s="141"/>
      <c r="HY3706" s="141"/>
      <c r="HZ3706" s="141"/>
      <c r="IA3706" s="141"/>
      <c r="IB3706" s="141"/>
      <c r="IC3706" s="141"/>
    </row>
    <row r="3707" s="138" customFormat="1" ht="15.75" customHeight="1" spans="3:237">
      <c r="C3707" s="103"/>
      <c r="D3707" s="103"/>
      <c r="F3707" s="142"/>
      <c r="HV3707" s="141"/>
      <c r="HW3707" s="141"/>
      <c r="HX3707" s="141"/>
      <c r="HY3707" s="141"/>
      <c r="HZ3707" s="141"/>
      <c r="IA3707" s="141"/>
      <c r="IB3707" s="141"/>
      <c r="IC3707" s="141"/>
    </row>
    <row r="3708" s="138" customFormat="1" ht="15.75" customHeight="1" spans="3:237">
      <c r="C3708" s="103"/>
      <c r="D3708" s="103"/>
      <c r="F3708" s="142"/>
      <c r="HV3708" s="141"/>
      <c r="HW3708" s="141"/>
      <c r="HX3708" s="141"/>
      <c r="HY3708" s="141"/>
      <c r="HZ3708" s="141"/>
      <c r="IA3708" s="141"/>
      <c r="IB3708" s="141"/>
      <c r="IC3708" s="141"/>
    </row>
    <row r="3709" s="138" customFormat="1" ht="15.75" customHeight="1" spans="3:237">
      <c r="C3709" s="103"/>
      <c r="D3709" s="103"/>
      <c r="F3709" s="142"/>
      <c r="HV3709" s="141"/>
      <c r="HW3709" s="141"/>
      <c r="HX3709" s="141"/>
      <c r="HY3709" s="141"/>
      <c r="HZ3709" s="141"/>
      <c r="IA3709" s="141"/>
      <c r="IB3709" s="141"/>
      <c r="IC3709" s="141"/>
    </row>
    <row r="3710" s="138" customFormat="1" ht="15.75" customHeight="1" spans="3:237">
      <c r="C3710" s="103"/>
      <c r="D3710" s="103"/>
      <c r="F3710" s="142"/>
      <c r="HV3710" s="141"/>
      <c r="HW3710" s="141"/>
      <c r="HX3710" s="141"/>
      <c r="HY3710" s="141"/>
      <c r="HZ3710" s="141"/>
      <c r="IA3710" s="141"/>
      <c r="IB3710" s="141"/>
      <c r="IC3710" s="141"/>
    </row>
    <row r="3711" s="138" customFormat="1" ht="15.75" customHeight="1" spans="3:237">
      <c r="C3711" s="103"/>
      <c r="D3711" s="103"/>
      <c r="F3711" s="142"/>
      <c r="HV3711" s="141"/>
      <c r="HW3711" s="141"/>
      <c r="HX3711" s="141"/>
      <c r="HY3711" s="141"/>
      <c r="HZ3711" s="141"/>
      <c r="IA3711" s="141"/>
      <c r="IB3711" s="141"/>
      <c r="IC3711" s="141"/>
    </row>
    <row r="3712" s="138" customFormat="1" ht="15.75" customHeight="1" spans="3:237">
      <c r="C3712" s="103"/>
      <c r="D3712" s="103"/>
      <c r="F3712" s="142"/>
      <c r="HV3712" s="141"/>
      <c r="HW3712" s="141"/>
      <c r="HX3712" s="141"/>
      <c r="HY3712" s="141"/>
      <c r="HZ3712" s="141"/>
      <c r="IA3712" s="141"/>
      <c r="IB3712" s="141"/>
      <c r="IC3712" s="141"/>
    </row>
    <row r="3713" s="138" customFormat="1" ht="15.75" customHeight="1" spans="3:237">
      <c r="C3713" s="103"/>
      <c r="D3713" s="103"/>
      <c r="F3713" s="142"/>
      <c r="HV3713" s="141"/>
      <c r="HW3713" s="141"/>
      <c r="HX3713" s="141"/>
      <c r="HY3713" s="141"/>
      <c r="HZ3713" s="141"/>
      <c r="IA3713" s="141"/>
      <c r="IB3713" s="141"/>
      <c r="IC3713" s="141"/>
    </row>
    <row r="3714" s="138" customFormat="1" ht="15.75" customHeight="1" spans="3:237">
      <c r="C3714" s="103"/>
      <c r="D3714" s="103"/>
      <c r="F3714" s="142"/>
      <c r="HV3714" s="141"/>
      <c r="HW3714" s="141"/>
      <c r="HX3714" s="141"/>
      <c r="HY3714" s="141"/>
      <c r="HZ3714" s="141"/>
      <c r="IA3714" s="141"/>
      <c r="IB3714" s="141"/>
      <c r="IC3714" s="141"/>
    </row>
    <row r="3715" s="138" customFormat="1" ht="15.75" customHeight="1" spans="3:237">
      <c r="C3715" s="103"/>
      <c r="D3715" s="103"/>
      <c r="F3715" s="142"/>
      <c r="HV3715" s="141"/>
      <c r="HW3715" s="141"/>
      <c r="HX3715" s="141"/>
      <c r="HY3715" s="141"/>
      <c r="HZ3715" s="141"/>
      <c r="IA3715" s="141"/>
      <c r="IB3715" s="141"/>
      <c r="IC3715" s="141"/>
    </row>
    <row r="3716" s="138" customFormat="1" ht="15.75" customHeight="1" spans="3:237">
      <c r="C3716" s="103"/>
      <c r="D3716" s="103"/>
      <c r="F3716" s="142"/>
      <c r="HV3716" s="141"/>
      <c r="HW3716" s="141"/>
      <c r="HX3716" s="141"/>
      <c r="HY3716" s="141"/>
      <c r="HZ3716" s="141"/>
      <c r="IA3716" s="141"/>
      <c r="IB3716" s="141"/>
      <c r="IC3716" s="141"/>
    </row>
    <row r="3717" s="138" customFormat="1" ht="15.75" customHeight="1" spans="3:237">
      <c r="C3717" s="103"/>
      <c r="D3717" s="103"/>
      <c r="F3717" s="142"/>
      <c r="HV3717" s="141"/>
      <c r="HW3717" s="141"/>
      <c r="HX3717" s="141"/>
      <c r="HY3717" s="141"/>
      <c r="HZ3717" s="141"/>
      <c r="IA3717" s="141"/>
      <c r="IB3717" s="141"/>
      <c r="IC3717" s="141"/>
    </row>
    <row r="3718" s="138" customFormat="1" ht="15.75" customHeight="1" spans="3:237">
      <c r="C3718" s="103"/>
      <c r="D3718" s="103"/>
      <c r="F3718" s="142"/>
      <c r="HV3718" s="141"/>
      <c r="HW3718" s="141"/>
      <c r="HX3718" s="141"/>
      <c r="HY3718" s="141"/>
      <c r="HZ3718" s="141"/>
      <c r="IA3718" s="141"/>
      <c r="IB3718" s="141"/>
      <c r="IC3718" s="141"/>
    </row>
    <row r="3719" s="138" customFormat="1" ht="15.75" customHeight="1" spans="3:237">
      <c r="C3719" s="103"/>
      <c r="D3719" s="103"/>
      <c r="F3719" s="142"/>
      <c r="HV3719" s="141"/>
      <c r="HW3719" s="141"/>
      <c r="HX3719" s="141"/>
      <c r="HY3719" s="141"/>
      <c r="HZ3719" s="141"/>
      <c r="IA3719" s="141"/>
      <c r="IB3719" s="141"/>
      <c r="IC3719" s="141"/>
    </row>
    <row r="3720" s="138" customFormat="1" ht="15.75" customHeight="1" spans="3:237">
      <c r="C3720" s="103"/>
      <c r="D3720" s="103"/>
      <c r="F3720" s="142"/>
      <c r="HV3720" s="141"/>
      <c r="HW3720" s="141"/>
      <c r="HX3720" s="141"/>
      <c r="HY3720" s="141"/>
      <c r="HZ3720" s="141"/>
      <c r="IA3720" s="141"/>
      <c r="IB3720" s="141"/>
      <c r="IC3720" s="141"/>
    </row>
    <row r="3721" s="138" customFormat="1" ht="15.75" customHeight="1" spans="3:237">
      <c r="C3721" s="103"/>
      <c r="D3721" s="103"/>
      <c r="F3721" s="142"/>
      <c r="HV3721" s="141"/>
      <c r="HW3721" s="141"/>
      <c r="HX3721" s="141"/>
      <c r="HY3721" s="141"/>
      <c r="HZ3721" s="141"/>
      <c r="IA3721" s="141"/>
      <c r="IB3721" s="141"/>
      <c r="IC3721" s="141"/>
    </row>
    <row r="3722" s="138" customFormat="1" ht="15.75" customHeight="1" spans="3:237">
      <c r="C3722" s="103"/>
      <c r="D3722" s="103"/>
      <c r="F3722" s="142"/>
      <c r="HV3722" s="141"/>
      <c r="HW3722" s="141"/>
      <c r="HX3722" s="141"/>
      <c r="HY3722" s="141"/>
      <c r="HZ3722" s="141"/>
      <c r="IA3722" s="141"/>
      <c r="IB3722" s="141"/>
      <c r="IC3722" s="141"/>
    </row>
    <row r="3723" s="138" customFormat="1" ht="15.75" customHeight="1" spans="3:237">
      <c r="C3723" s="103"/>
      <c r="D3723" s="103"/>
      <c r="F3723" s="142"/>
      <c r="HV3723" s="141"/>
      <c r="HW3723" s="141"/>
      <c r="HX3723" s="141"/>
      <c r="HY3723" s="141"/>
      <c r="HZ3723" s="141"/>
      <c r="IA3723" s="141"/>
      <c r="IB3723" s="141"/>
      <c r="IC3723" s="141"/>
    </row>
    <row r="3724" s="138" customFormat="1" ht="15.75" customHeight="1" spans="3:237">
      <c r="C3724" s="103"/>
      <c r="D3724" s="103"/>
      <c r="F3724" s="142"/>
      <c r="HV3724" s="141"/>
      <c r="HW3724" s="141"/>
      <c r="HX3724" s="141"/>
      <c r="HY3724" s="141"/>
      <c r="HZ3724" s="141"/>
      <c r="IA3724" s="141"/>
      <c r="IB3724" s="141"/>
      <c r="IC3724" s="141"/>
    </row>
    <row r="3725" s="138" customFormat="1" ht="15.75" customHeight="1" spans="3:237">
      <c r="C3725" s="103"/>
      <c r="D3725" s="103"/>
      <c r="F3725" s="142"/>
      <c r="HV3725" s="141"/>
      <c r="HW3725" s="141"/>
      <c r="HX3725" s="141"/>
      <c r="HY3725" s="141"/>
      <c r="HZ3725" s="141"/>
      <c r="IA3725" s="141"/>
      <c r="IB3725" s="141"/>
      <c r="IC3725" s="141"/>
    </row>
    <row r="3726" s="138" customFormat="1" ht="15.75" customHeight="1" spans="3:237">
      <c r="C3726" s="103"/>
      <c r="D3726" s="103"/>
      <c r="F3726" s="142"/>
      <c r="HV3726" s="141"/>
      <c r="HW3726" s="141"/>
      <c r="HX3726" s="141"/>
      <c r="HY3726" s="141"/>
      <c r="HZ3726" s="141"/>
      <c r="IA3726" s="141"/>
      <c r="IB3726" s="141"/>
      <c r="IC3726" s="141"/>
    </row>
    <row r="3727" s="138" customFormat="1" ht="15.75" customHeight="1" spans="3:237">
      <c r="C3727" s="103"/>
      <c r="D3727" s="103"/>
      <c r="F3727" s="142"/>
      <c r="HV3727" s="141"/>
      <c r="HW3727" s="141"/>
      <c r="HX3727" s="141"/>
      <c r="HY3727" s="141"/>
      <c r="HZ3727" s="141"/>
      <c r="IA3727" s="141"/>
      <c r="IB3727" s="141"/>
      <c r="IC3727" s="141"/>
    </row>
    <row r="3728" s="138" customFormat="1" ht="15.75" customHeight="1" spans="3:237">
      <c r="C3728" s="103"/>
      <c r="D3728" s="103"/>
      <c r="F3728" s="142"/>
      <c r="HV3728" s="141"/>
      <c r="HW3728" s="141"/>
      <c r="HX3728" s="141"/>
      <c r="HY3728" s="141"/>
      <c r="HZ3728" s="141"/>
      <c r="IA3728" s="141"/>
      <c r="IB3728" s="141"/>
      <c r="IC3728" s="141"/>
    </row>
    <row r="3729" s="138" customFormat="1" ht="15.75" customHeight="1" spans="3:237">
      <c r="C3729" s="103"/>
      <c r="D3729" s="103"/>
      <c r="F3729" s="142"/>
      <c r="HV3729" s="141"/>
      <c r="HW3729" s="141"/>
      <c r="HX3729" s="141"/>
      <c r="HY3729" s="141"/>
      <c r="HZ3729" s="141"/>
      <c r="IA3729" s="141"/>
      <c r="IB3729" s="141"/>
      <c r="IC3729" s="141"/>
    </row>
    <row r="3730" s="138" customFormat="1" ht="15.75" customHeight="1" spans="3:237">
      <c r="C3730" s="103"/>
      <c r="D3730" s="103"/>
      <c r="F3730" s="142"/>
      <c r="HV3730" s="141"/>
      <c r="HW3730" s="141"/>
      <c r="HX3730" s="141"/>
      <c r="HY3730" s="141"/>
      <c r="HZ3730" s="141"/>
      <c r="IA3730" s="141"/>
      <c r="IB3730" s="141"/>
      <c r="IC3730" s="141"/>
    </row>
    <row r="3731" s="138" customFormat="1" ht="15.75" customHeight="1" spans="3:237">
      <c r="C3731" s="103"/>
      <c r="D3731" s="103"/>
      <c r="F3731" s="142"/>
      <c r="HV3731" s="141"/>
      <c r="HW3731" s="141"/>
      <c r="HX3731" s="141"/>
      <c r="HY3731" s="141"/>
      <c r="HZ3731" s="141"/>
      <c r="IA3731" s="141"/>
      <c r="IB3731" s="141"/>
      <c r="IC3731" s="141"/>
    </row>
    <row r="3732" s="138" customFormat="1" ht="15.75" customHeight="1" spans="3:237">
      <c r="C3732" s="103"/>
      <c r="D3732" s="103"/>
      <c r="F3732" s="142"/>
      <c r="HV3732" s="141"/>
      <c r="HW3732" s="141"/>
      <c r="HX3732" s="141"/>
      <c r="HY3732" s="141"/>
      <c r="HZ3732" s="141"/>
      <c r="IA3732" s="141"/>
      <c r="IB3732" s="141"/>
      <c r="IC3732" s="141"/>
    </row>
    <row r="3733" s="138" customFormat="1" ht="15.75" customHeight="1" spans="3:237">
      <c r="C3733" s="103"/>
      <c r="D3733" s="103"/>
      <c r="F3733" s="142"/>
      <c r="HV3733" s="141"/>
      <c r="HW3733" s="141"/>
      <c r="HX3733" s="141"/>
      <c r="HY3733" s="141"/>
      <c r="HZ3733" s="141"/>
      <c r="IA3733" s="141"/>
      <c r="IB3733" s="141"/>
      <c r="IC3733" s="141"/>
    </row>
    <row r="3734" s="138" customFormat="1" ht="15.75" customHeight="1" spans="3:237">
      <c r="C3734" s="103"/>
      <c r="D3734" s="103"/>
      <c r="F3734" s="142"/>
      <c r="HV3734" s="141"/>
      <c r="HW3734" s="141"/>
      <c r="HX3734" s="141"/>
      <c r="HY3734" s="141"/>
      <c r="HZ3734" s="141"/>
      <c r="IA3734" s="141"/>
      <c r="IB3734" s="141"/>
      <c r="IC3734" s="141"/>
    </row>
    <row r="3735" s="138" customFormat="1" ht="15.75" customHeight="1" spans="3:237">
      <c r="C3735" s="103"/>
      <c r="D3735" s="103"/>
      <c r="F3735" s="142"/>
      <c r="HV3735" s="141"/>
      <c r="HW3735" s="141"/>
      <c r="HX3735" s="141"/>
      <c r="HY3735" s="141"/>
      <c r="HZ3735" s="141"/>
      <c r="IA3735" s="141"/>
      <c r="IB3735" s="141"/>
      <c r="IC3735" s="141"/>
    </row>
    <row r="3736" s="138" customFormat="1" ht="15.75" customHeight="1" spans="3:237">
      <c r="C3736" s="103"/>
      <c r="D3736" s="103"/>
      <c r="F3736" s="142"/>
      <c r="HV3736" s="141"/>
      <c r="HW3736" s="141"/>
      <c r="HX3736" s="141"/>
      <c r="HY3736" s="141"/>
      <c r="HZ3736" s="141"/>
      <c r="IA3736" s="141"/>
      <c r="IB3736" s="141"/>
      <c r="IC3736" s="141"/>
    </row>
    <row r="3737" s="138" customFormat="1" ht="15.75" customHeight="1" spans="3:237">
      <c r="C3737" s="103"/>
      <c r="D3737" s="103"/>
      <c r="F3737" s="142"/>
      <c r="HV3737" s="141"/>
      <c r="HW3737" s="141"/>
      <c r="HX3737" s="141"/>
      <c r="HY3737" s="141"/>
      <c r="HZ3737" s="141"/>
      <c r="IA3737" s="141"/>
      <c r="IB3737" s="141"/>
      <c r="IC3737" s="141"/>
    </row>
    <row r="3738" s="138" customFormat="1" ht="15.75" customHeight="1" spans="3:237">
      <c r="C3738" s="103"/>
      <c r="D3738" s="103"/>
      <c r="F3738" s="142"/>
      <c r="HV3738" s="141"/>
      <c r="HW3738" s="141"/>
      <c r="HX3738" s="141"/>
      <c r="HY3738" s="141"/>
      <c r="HZ3738" s="141"/>
      <c r="IA3738" s="141"/>
      <c r="IB3738" s="141"/>
      <c r="IC3738" s="141"/>
    </row>
    <row r="3739" s="138" customFormat="1" ht="15.75" customHeight="1" spans="3:237">
      <c r="C3739" s="103"/>
      <c r="D3739" s="103"/>
      <c r="F3739" s="142"/>
      <c r="HV3739" s="141"/>
      <c r="HW3739" s="141"/>
      <c r="HX3739" s="141"/>
      <c r="HY3739" s="141"/>
      <c r="HZ3739" s="141"/>
      <c r="IA3739" s="141"/>
      <c r="IB3739" s="141"/>
      <c r="IC3739" s="141"/>
    </row>
    <row r="3740" s="138" customFormat="1" ht="15.75" customHeight="1" spans="3:237">
      <c r="C3740" s="103"/>
      <c r="D3740" s="103"/>
      <c r="F3740" s="142"/>
      <c r="HV3740" s="141"/>
      <c r="HW3740" s="141"/>
      <c r="HX3740" s="141"/>
      <c r="HY3740" s="141"/>
      <c r="HZ3740" s="141"/>
      <c r="IA3740" s="141"/>
      <c r="IB3740" s="141"/>
      <c r="IC3740" s="141"/>
    </row>
    <row r="3741" s="138" customFormat="1" ht="15.75" customHeight="1" spans="3:237">
      <c r="C3741" s="103"/>
      <c r="D3741" s="103"/>
      <c r="F3741" s="142"/>
      <c r="HV3741" s="141"/>
      <c r="HW3741" s="141"/>
      <c r="HX3741" s="141"/>
      <c r="HY3741" s="141"/>
      <c r="HZ3741" s="141"/>
      <c r="IA3741" s="141"/>
      <c r="IB3741" s="141"/>
      <c r="IC3741" s="141"/>
    </row>
    <row r="3742" s="138" customFormat="1" ht="15.75" customHeight="1" spans="3:237">
      <c r="C3742" s="103"/>
      <c r="D3742" s="103"/>
      <c r="F3742" s="142"/>
      <c r="HV3742" s="141"/>
      <c r="HW3742" s="141"/>
      <c r="HX3742" s="141"/>
      <c r="HY3742" s="141"/>
      <c r="HZ3742" s="141"/>
      <c r="IA3742" s="141"/>
      <c r="IB3742" s="141"/>
      <c r="IC3742" s="141"/>
    </row>
    <row r="3743" s="138" customFormat="1" ht="15.75" customHeight="1" spans="3:237">
      <c r="C3743" s="103"/>
      <c r="D3743" s="103"/>
      <c r="F3743" s="142"/>
      <c r="HV3743" s="141"/>
      <c r="HW3743" s="141"/>
      <c r="HX3743" s="141"/>
      <c r="HY3743" s="141"/>
      <c r="HZ3743" s="141"/>
      <c r="IA3743" s="141"/>
      <c r="IB3743" s="141"/>
      <c r="IC3743" s="141"/>
    </row>
    <row r="3744" s="138" customFormat="1" ht="15.75" customHeight="1" spans="3:237">
      <c r="C3744" s="103"/>
      <c r="D3744" s="103"/>
      <c r="F3744" s="142"/>
      <c r="HV3744" s="141"/>
      <c r="HW3744" s="141"/>
      <c r="HX3744" s="141"/>
      <c r="HY3744" s="141"/>
      <c r="HZ3744" s="141"/>
      <c r="IA3744" s="141"/>
      <c r="IB3744" s="141"/>
      <c r="IC3744" s="141"/>
    </row>
    <row r="3745" s="138" customFormat="1" ht="15.75" customHeight="1" spans="3:237">
      <c r="C3745" s="103"/>
      <c r="D3745" s="103"/>
      <c r="F3745" s="142"/>
      <c r="HV3745" s="141"/>
      <c r="HW3745" s="141"/>
      <c r="HX3745" s="141"/>
      <c r="HY3745" s="141"/>
      <c r="HZ3745" s="141"/>
      <c r="IA3745" s="141"/>
      <c r="IB3745" s="141"/>
      <c r="IC3745" s="141"/>
    </row>
    <row r="3746" s="138" customFormat="1" ht="15.75" customHeight="1" spans="3:237">
      <c r="C3746" s="103"/>
      <c r="D3746" s="103"/>
      <c r="F3746" s="142"/>
      <c r="HV3746" s="141"/>
      <c r="HW3746" s="141"/>
      <c r="HX3746" s="141"/>
      <c r="HY3746" s="141"/>
      <c r="HZ3746" s="141"/>
      <c r="IA3746" s="141"/>
      <c r="IB3746" s="141"/>
      <c r="IC3746" s="141"/>
    </row>
    <row r="3747" s="138" customFormat="1" ht="15.75" customHeight="1" spans="3:237">
      <c r="C3747" s="103"/>
      <c r="D3747" s="103"/>
      <c r="F3747" s="142"/>
      <c r="HV3747" s="141"/>
      <c r="HW3747" s="141"/>
      <c r="HX3747" s="141"/>
      <c r="HY3747" s="141"/>
      <c r="HZ3747" s="141"/>
      <c r="IA3747" s="141"/>
      <c r="IB3747" s="141"/>
      <c r="IC3747" s="141"/>
    </row>
    <row r="3748" s="138" customFormat="1" ht="15.75" customHeight="1" spans="3:237">
      <c r="C3748" s="103"/>
      <c r="D3748" s="103"/>
      <c r="F3748" s="142"/>
      <c r="HV3748" s="141"/>
      <c r="HW3748" s="141"/>
      <c r="HX3748" s="141"/>
      <c r="HY3748" s="141"/>
      <c r="HZ3748" s="141"/>
      <c r="IA3748" s="141"/>
      <c r="IB3748" s="141"/>
      <c r="IC3748" s="141"/>
    </row>
    <row r="3749" s="138" customFormat="1" ht="15.75" customHeight="1" spans="3:237">
      <c r="C3749" s="103"/>
      <c r="D3749" s="103"/>
      <c r="F3749" s="142"/>
      <c r="HV3749" s="141"/>
      <c r="HW3749" s="141"/>
      <c r="HX3749" s="141"/>
      <c r="HY3749" s="141"/>
      <c r="HZ3749" s="141"/>
      <c r="IA3749" s="141"/>
      <c r="IB3749" s="141"/>
      <c r="IC3749" s="141"/>
    </row>
    <row r="3750" s="138" customFormat="1" ht="15.75" customHeight="1" spans="3:237">
      <c r="C3750" s="103"/>
      <c r="D3750" s="103"/>
      <c r="F3750" s="142"/>
      <c r="HV3750" s="141"/>
      <c r="HW3750" s="141"/>
      <c r="HX3750" s="141"/>
      <c r="HY3750" s="141"/>
      <c r="HZ3750" s="141"/>
      <c r="IA3750" s="141"/>
      <c r="IB3750" s="141"/>
      <c r="IC3750" s="141"/>
    </row>
    <row r="3751" s="138" customFormat="1" ht="15.75" customHeight="1" spans="3:237">
      <c r="C3751" s="103"/>
      <c r="D3751" s="103"/>
      <c r="F3751" s="142"/>
      <c r="HV3751" s="141"/>
      <c r="HW3751" s="141"/>
      <c r="HX3751" s="141"/>
      <c r="HY3751" s="141"/>
      <c r="HZ3751" s="141"/>
      <c r="IA3751" s="141"/>
      <c r="IB3751" s="141"/>
      <c r="IC3751" s="141"/>
    </row>
    <row r="3752" s="138" customFormat="1" ht="15.75" customHeight="1" spans="3:237">
      <c r="C3752" s="103"/>
      <c r="D3752" s="103"/>
      <c r="F3752" s="142"/>
      <c r="HV3752" s="141"/>
      <c r="HW3752" s="141"/>
      <c r="HX3752" s="141"/>
      <c r="HY3752" s="141"/>
      <c r="HZ3752" s="141"/>
      <c r="IA3752" s="141"/>
      <c r="IB3752" s="141"/>
      <c r="IC3752" s="141"/>
    </row>
    <row r="3753" s="138" customFormat="1" ht="15.75" customHeight="1" spans="3:237">
      <c r="C3753" s="103"/>
      <c r="D3753" s="103"/>
      <c r="F3753" s="142"/>
      <c r="HV3753" s="141"/>
      <c r="HW3753" s="141"/>
      <c r="HX3753" s="141"/>
      <c r="HY3753" s="141"/>
      <c r="HZ3753" s="141"/>
      <c r="IA3753" s="141"/>
      <c r="IB3753" s="141"/>
      <c r="IC3753" s="141"/>
    </row>
    <row r="3754" s="138" customFormat="1" ht="15.75" customHeight="1" spans="3:237">
      <c r="C3754" s="103"/>
      <c r="D3754" s="103"/>
      <c r="F3754" s="142"/>
      <c r="HV3754" s="141"/>
      <c r="HW3754" s="141"/>
      <c r="HX3754" s="141"/>
      <c r="HY3754" s="141"/>
      <c r="HZ3754" s="141"/>
      <c r="IA3754" s="141"/>
      <c r="IB3754" s="141"/>
      <c r="IC3754" s="141"/>
    </row>
    <row r="3755" s="138" customFormat="1" ht="15.75" customHeight="1" spans="3:237">
      <c r="C3755" s="103"/>
      <c r="D3755" s="103"/>
      <c r="F3755" s="142"/>
      <c r="HV3755" s="141"/>
      <c r="HW3755" s="141"/>
      <c r="HX3755" s="141"/>
      <c r="HY3755" s="141"/>
      <c r="HZ3755" s="141"/>
      <c r="IA3755" s="141"/>
      <c r="IB3755" s="141"/>
      <c r="IC3755" s="141"/>
    </row>
    <row r="3756" s="138" customFormat="1" ht="15.75" customHeight="1" spans="3:237">
      <c r="C3756" s="103"/>
      <c r="D3756" s="103"/>
      <c r="F3756" s="142"/>
      <c r="HV3756" s="141"/>
      <c r="HW3756" s="141"/>
      <c r="HX3756" s="141"/>
      <c r="HY3756" s="141"/>
      <c r="HZ3756" s="141"/>
      <c r="IA3756" s="141"/>
      <c r="IB3756" s="141"/>
      <c r="IC3756" s="141"/>
    </row>
    <row r="3757" s="138" customFormat="1" ht="15.75" customHeight="1" spans="3:237">
      <c r="C3757" s="103"/>
      <c r="D3757" s="103"/>
      <c r="F3757" s="142"/>
      <c r="HV3757" s="141"/>
      <c r="HW3757" s="141"/>
      <c r="HX3757" s="141"/>
      <c r="HY3757" s="141"/>
      <c r="HZ3757" s="141"/>
      <c r="IA3757" s="141"/>
      <c r="IB3757" s="141"/>
      <c r="IC3757" s="141"/>
    </row>
    <row r="3758" s="138" customFormat="1" ht="15.75" customHeight="1" spans="3:237">
      <c r="C3758" s="103"/>
      <c r="D3758" s="103"/>
      <c r="F3758" s="142"/>
      <c r="HV3758" s="141"/>
      <c r="HW3758" s="141"/>
      <c r="HX3758" s="141"/>
      <c r="HY3758" s="141"/>
      <c r="HZ3758" s="141"/>
      <c r="IA3758" s="141"/>
      <c r="IB3758" s="141"/>
      <c r="IC3758" s="141"/>
    </row>
    <row r="3759" s="138" customFormat="1" ht="15.75" customHeight="1" spans="3:237">
      <c r="C3759" s="103"/>
      <c r="D3759" s="103"/>
      <c r="F3759" s="142"/>
      <c r="HV3759" s="141"/>
      <c r="HW3759" s="141"/>
      <c r="HX3759" s="141"/>
      <c r="HY3759" s="141"/>
      <c r="HZ3759" s="141"/>
      <c r="IA3759" s="141"/>
      <c r="IB3759" s="141"/>
      <c r="IC3759" s="141"/>
    </row>
    <row r="3760" s="138" customFormat="1" ht="15.75" customHeight="1" spans="3:237">
      <c r="C3760" s="103"/>
      <c r="D3760" s="103"/>
      <c r="F3760" s="142"/>
      <c r="HV3760" s="141"/>
      <c r="HW3760" s="141"/>
      <c r="HX3760" s="141"/>
      <c r="HY3760" s="141"/>
      <c r="HZ3760" s="141"/>
      <c r="IA3760" s="141"/>
      <c r="IB3760" s="141"/>
      <c r="IC3760" s="141"/>
    </row>
    <row r="3761" s="138" customFormat="1" ht="15.75" customHeight="1" spans="3:237">
      <c r="C3761" s="103"/>
      <c r="D3761" s="103"/>
      <c r="F3761" s="142"/>
      <c r="HV3761" s="141"/>
      <c r="HW3761" s="141"/>
      <c r="HX3761" s="141"/>
      <c r="HY3761" s="141"/>
      <c r="HZ3761" s="141"/>
      <c r="IA3761" s="141"/>
      <c r="IB3761" s="141"/>
      <c r="IC3761" s="141"/>
    </row>
    <row r="3762" s="138" customFormat="1" ht="15.75" customHeight="1" spans="3:237">
      <c r="C3762" s="103"/>
      <c r="D3762" s="103"/>
      <c r="F3762" s="142"/>
      <c r="HV3762" s="141"/>
      <c r="HW3762" s="141"/>
      <c r="HX3762" s="141"/>
      <c r="HY3762" s="141"/>
      <c r="HZ3762" s="141"/>
      <c r="IA3762" s="141"/>
      <c r="IB3762" s="141"/>
      <c r="IC3762" s="141"/>
    </row>
    <row r="3763" s="138" customFormat="1" ht="15.75" customHeight="1" spans="3:237">
      <c r="C3763" s="103"/>
      <c r="D3763" s="103"/>
      <c r="F3763" s="142"/>
      <c r="HV3763" s="141"/>
      <c r="HW3763" s="141"/>
      <c r="HX3763" s="141"/>
      <c r="HY3763" s="141"/>
      <c r="HZ3763" s="141"/>
      <c r="IA3763" s="141"/>
      <c r="IB3763" s="141"/>
      <c r="IC3763" s="141"/>
    </row>
    <row r="3764" s="138" customFormat="1" ht="15.75" customHeight="1" spans="3:237">
      <c r="C3764" s="103"/>
      <c r="D3764" s="103"/>
      <c r="F3764" s="142"/>
      <c r="HV3764" s="141"/>
      <c r="HW3764" s="141"/>
      <c r="HX3764" s="141"/>
      <c r="HY3764" s="141"/>
      <c r="HZ3764" s="141"/>
      <c r="IA3764" s="141"/>
      <c r="IB3764" s="141"/>
      <c r="IC3764" s="141"/>
    </row>
    <row r="3765" s="138" customFormat="1" ht="15.75" customHeight="1" spans="3:237">
      <c r="C3765" s="103"/>
      <c r="D3765" s="103"/>
      <c r="F3765" s="142"/>
      <c r="HV3765" s="141"/>
      <c r="HW3765" s="141"/>
      <c r="HX3765" s="141"/>
      <c r="HY3765" s="141"/>
      <c r="HZ3765" s="141"/>
      <c r="IA3765" s="141"/>
      <c r="IB3765" s="141"/>
      <c r="IC3765" s="141"/>
    </row>
    <row r="3766" s="138" customFormat="1" ht="15.75" customHeight="1" spans="3:237">
      <c r="C3766" s="103"/>
      <c r="D3766" s="103"/>
      <c r="F3766" s="142"/>
      <c r="HV3766" s="141"/>
      <c r="HW3766" s="141"/>
      <c r="HX3766" s="141"/>
      <c r="HY3766" s="141"/>
      <c r="HZ3766" s="141"/>
      <c r="IA3766" s="141"/>
      <c r="IB3766" s="141"/>
      <c r="IC3766" s="141"/>
    </row>
    <row r="3767" s="138" customFormat="1" ht="15.75" customHeight="1" spans="3:237">
      <c r="C3767" s="103"/>
      <c r="D3767" s="103"/>
      <c r="F3767" s="142"/>
      <c r="HV3767" s="141"/>
      <c r="HW3767" s="141"/>
      <c r="HX3767" s="141"/>
      <c r="HY3767" s="141"/>
      <c r="HZ3767" s="141"/>
      <c r="IA3767" s="141"/>
      <c r="IB3767" s="141"/>
      <c r="IC3767" s="141"/>
    </row>
    <row r="3768" s="138" customFormat="1" ht="15.75" customHeight="1" spans="3:237">
      <c r="C3768" s="103"/>
      <c r="D3768" s="103"/>
      <c r="F3768" s="142"/>
      <c r="HV3768" s="141"/>
      <c r="HW3768" s="141"/>
      <c r="HX3768" s="141"/>
      <c r="HY3768" s="141"/>
      <c r="HZ3768" s="141"/>
      <c r="IA3768" s="141"/>
      <c r="IB3768" s="141"/>
      <c r="IC3768" s="141"/>
    </row>
    <row r="3769" s="138" customFormat="1" ht="15.75" customHeight="1" spans="3:237">
      <c r="C3769" s="103"/>
      <c r="D3769" s="103"/>
      <c r="F3769" s="142"/>
      <c r="HV3769" s="141"/>
      <c r="HW3769" s="141"/>
      <c r="HX3769" s="141"/>
      <c r="HY3769" s="141"/>
      <c r="HZ3769" s="141"/>
      <c r="IA3769" s="141"/>
      <c r="IB3769" s="141"/>
      <c r="IC3769" s="141"/>
    </row>
    <row r="3770" s="138" customFormat="1" ht="15.75" customHeight="1" spans="3:237">
      <c r="C3770" s="103"/>
      <c r="D3770" s="103"/>
      <c r="F3770" s="142"/>
      <c r="HV3770" s="141"/>
      <c r="HW3770" s="141"/>
      <c r="HX3770" s="141"/>
      <c r="HY3770" s="141"/>
      <c r="HZ3770" s="141"/>
      <c r="IA3770" s="141"/>
      <c r="IB3770" s="141"/>
      <c r="IC3770" s="141"/>
    </row>
    <row r="3771" s="138" customFormat="1" ht="15.75" customHeight="1" spans="3:237">
      <c r="C3771" s="103"/>
      <c r="D3771" s="103"/>
      <c r="F3771" s="142"/>
      <c r="HV3771" s="141"/>
      <c r="HW3771" s="141"/>
      <c r="HX3771" s="141"/>
      <c r="HY3771" s="141"/>
      <c r="HZ3771" s="141"/>
      <c r="IA3771" s="141"/>
      <c r="IB3771" s="141"/>
      <c r="IC3771" s="141"/>
    </row>
    <row r="3772" s="138" customFormat="1" ht="15.75" customHeight="1" spans="3:237">
      <c r="C3772" s="103"/>
      <c r="D3772" s="103"/>
      <c r="F3772" s="142"/>
      <c r="HV3772" s="141"/>
      <c r="HW3772" s="141"/>
      <c r="HX3772" s="141"/>
      <c r="HY3772" s="141"/>
      <c r="HZ3772" s="141"/>
      <c r="IA3772" s="141"/>
      <c r="IB3772" s="141"/>
      <c r="IC3772" s="141"/>
    </row>
    <row r="3773" s="138" customFormat="1" ht="15.75" customHeight="1" spans="3:237">
      <c r="C3773" s="103"/>
      <c r="D3773" s="103"/>
      <c r="F3773" s="142"/>
      <c r="HV3773" s="141"/>
      <c r="HW3773" s="141"/>
      <c r="HX3773" s="141"/>
      <c r="HY3773" s="141"/>
      <c r="HZ3773" s="141"/>
      <c r="IA3773" s="141"/>
      <c r="IB3773" s="141"/>
      <c r="IC3773" s="141"/>
    </row>
    <row r="3774" s="138" customFormat="1" ht="15.75" customHeight="1" spans="3:237">
      <c r="C3774" s="103"/>
      <c r="D3774" s="103"/>
      <c r="F3774" s="142"/>
      <c r="HV3774" s="141"/>
      <c r="HW3774" s="141"/>
      <c r="HX3774" s="141"/>
      <c r="HY3774" s="141"/>
      <c r="HZ3774" s="141"/>
      <c r="IA3774" s="141"/>
      <c r="IB3774" s="141"/>
      <c r="IC3774" s="141"/>
    </row>
    <row r="3775" s="138" customFormat="1" ht="15.75" customHeight="1" spans="3:237">
      <c r="C3775" s="103"/>
      <c r="D3775" s="103"/>
      <c r="F3775" s="142"/>
      <c r="HV3775" s="141"/>
      <c r="HW3775" s="141"/>
      <c r="HX3775" s="141"/>
      <c r="HY3775" s="141"/>
      <c r="HZ3775" s="141"/>
      <c r="IA3775" s="141"/>
      <c r="IB3775" s="141"/>
      <c r="IC3775" s="141"/>
    </row>
    <row r="3776" s="138" customFormat="1" ht="15.75" customHeight="1" spans="3:237">
      <c r="C3776" s="103"/>
      <c r="D3776" s="103"/>
      <c r="F3776" s="142"/>
      <c r="HV3776" s="141"/>
      <c r="HW3776" s="141"/>
      <c r="HX3776" s="141"/>
      <c r="HY3776" s="141"/>
      <c r="HZ3776" s="141"/>
      <c r="IA3776" s="141"/>
      <c r="IB3776" s="141"/>
      <c r="IC3776" s="141"/>
    </row>
    <row r="3777" s="138" customFormat="1" ht="15.75" customHeight="1" spans="3:237">
      <c r="C3777" s="103"/>
      <c r="D3777" s="103"/>
      <c r="F3777" s="142"/>
      <c r="HV3777" s="141"/>
      <c r="HW3777" s="141"/>
      <c r="HX3777" s="141"/>
      <c r="HY3777" s="141"/>
      <c r="HZ3777" s="141"/>
      <c r="IA3777" s="141"/>
      <c r="IB3777" s="141"/>
      <c r="IC3777" s="141"/>
    </row>
    <row r="3778" s="138" customFormat="1" ht="15.75" customHeight="1" spans="3:237">
      <c r="C3778" s="103"/>
      <c r="D3778" s="103"/>
      <c r="F3778" s="142"/>
      <c r="HV3778" s="141"/>
      <c r="HW3778" s="141"/>
      <c r="HX3778" s="141"/>
      <c r="HY3778" s="141"/>
      <c r="HZ3778" s="141"/>
      <c r="IA3778" s="141"/>
      <c r="IB3778" s="141"/>
      <c r="IC3778" s="141"/>
    </row>
    <row r="3779" s="138" customFormat="1" ht="15.75" customHeight="1" spans="3:237">
      <c r="C3779" s="103"/>
      <c r="D3779" s="103"/>
      <c r="F3779" s="142"/>
      <c r="HV3779" s="141"/>
      <c r="HW3779" s="141"/>
      <c r="HX3779" s="141"/>
      <c r="HY3779" s="141"/>
      <c r="HZ3779" s="141"/>
      <c r="IA3779" s="141"/>
      <c r="IB3779" s="141"/>
      <c r="IC3779" s="141"/>
    </row>
    <row r="3780" s="138" customFormat="1" ht="15.75" customHeight="1" spans="3:237">
      <c r="C3780" s="103"/>
      <c r="D3780" s="103"/>
      <c r="F3780" s="142"/>
      <c r="HV3780" s="141"/>
      <c r="HW3780" s="141"/>
      <c r="HX3780" s="141"/>
      <c r="HY3780" s="141"/>
      <c r="HZ3780" s="141"/>
      <c r="IA3780" s="141"/>
      <c r="IB3780" s="141"/>
      <c r="IC3780" s="141"/>
    </row>
    <row r="3781" s="138" customFormat="1" ht="15.75" customHeight="1" spans="3:237">
      <c r="C3781" s="103"/>
      <c r="D3781" s="103"/>
      <c r="F3781" s="142"/>
      <c r="HV3781" s="141"/>
      <c r="HW3781" s="141"/>
      <c r="HX3781" s="141"/>
      <c r="HY3781" s="141"/>
      <c r="HZ3781" s="141"/>
      <c r="IA3781" s="141"/>
      <c r="IB3781" s="141"/>
      <c r="IC3781" s="141"/>
    </row>
    <row r="3782" s="138" customFormat="1" ht="15.75" customHeight="1" spans="3:237">
      <c r="C3782" s="103"/>
      <c r="D3782" s="103"/>
      <c r="F3782" s="142"/>
      <c r="HV3782" s="141"/>
      <c r="HW3782" s="141"/>
      <c r="HX3782" s="141"/>
      <c r="HY3782" s="141"/>
      <c r="HZ3782" s="141"/>
      <c r="IA3782" s="141"/>
      <c r="IB3782" s="141"/>
      <c r="IC3782" s="141"/>
    </row>
    <row r="3783" s="138" customFormat="1" ht="15.75" customHeight="1" spans="3:237">
      <c r="C3783" s="103"/>
      <c r="D3783" s="103"/>
      <c r="F3783" s="142"/>
      <c r="HV3783" s="141"/>
      <c r="HW3783" s="141"/>
      <c r="HX3783" s="141"/>
      <c r="HY3783" s="141"/>
      <c r="HZ3783" s="141"/>
      <c r="IA3783" s="141"/>
      <c r="IB3783" s="141"/>
      <c r="IC3783" s="141"/>
    </row>
    <row r="3784" s="138" customFormat="1" ht="15.75" customHeight="1" spans="3:237">
      <c r="C3784" s="103"/>
      <c r="D3784" s="103"/>
      <c r="F3784" s="142"/>
      <c r="HV3784" s="141"/>
      <c r="HW3784" s="141"/>
      <c r="HX3784" s="141"/>
      <c r="HY3784" s="141"/>
      <c r="HZ3784" s="141"/>
      <c r="IA3784" s="141"/>
      <c r="IB3784" s="141"/>
      <c r="IC3784" s="141"/>
    </row>
    <row r="3785" s="138" customFormat="1" ht="15.75" customHeight="1" spans="3:237">
      <c r="C3785" s="103"/>
      <c r="D3785" s="103"/>
      <c r="F3785" s="142"/>
      <c r="HV3785" s="141"/>
      <c r="HW3785" s="141"/>
      <c r="HX3785" s="141"/>
      <c r="HY3785" s="141"/>
      <c r="HZ3785" s="141"/>
      <c r="IA3785" s="141"/>
      <c r="IB3785" s="141"/>
      <c r="IC3785" s="141"/>
    </row>
    <row r="3786" s="138" customFormat="1" ht="15.75" customHeight="1" spans="3:237">
      <c r="C3786" s="103"/>
      <c r="D3786" s="103"/>
      <c r="F3786" s="142"/>
      <c r="HV3786" s="141"/>
      <c r="HW3786" s="141"/>
      <c r="HX3786" s="141"/>
      <c r="HY3786" s="141"/>
      <c r="HZ3786" s="141"/>
      <c r="IA3786" s="141"/>
      <c r="IB3786" s="141"/>
      <c r="IC3786" s="141"/>
    </row>
    <row r="3787" s="138" customFormat="1" ht="15.75" customHeight="1" spans="3:237">
      <c r="C3787" s="103"/>
      <c r="D3787" s="103"/>
      <c r="F3787" s="142"/>
      <c r="HV3787" s="141"/>
      <c r="HW3787" s="141"/>
      <c r="HX3787" s="141"/>
      <c r="HY3787" s="141"/>
      <c r="HZ3787" s="141"/>
      <c r="IA3787" s="141"/>
      <c r="IB3787" s="141"/>
      <c r="IC3787" s="141"/>
    </row>
    <row r="3788" s="138" customFormat="1" ht="15.75" customHeight="1" spans="3:237">
      <c r="C3788" s="103"/>
      <c r="D3788" s="103"/>
      <c r="F3788" s="142"/>
      <c r="HV3788" s="141"/>
      <c r="HW3788" s="141"/>
      <c r="HX3788" s="141"/>
      <c r="HY3788" s="141"/>
      <c r="HZ3788" s="141"/>
      <c r="IA3788" s="141"/>
      <c r="IB3788" s="141"/>
      <c r="IC3788" s="141"/>
    </row>
    <row r="3789" s="138" customFormat="1" ht="15.75" customHeight="1" spans="3:237">
      <c r="C3789" s="103"/>
      <c r="D3789" s="103"/>
      <c r="F3789" s="142"/>
      <c r="HV3789" s="141"/>
      <c r="HW3789" s="141"/>
      <c r="HX3789" s="141"/>
      <c r="HY3789" s="141"/>
      <c r="HZ3789" s="141"/>
      <c r="IA3789" s="141"/>
      <c r="IB3789" s="141"/>
      <c r="IC3789" s="141"/>
    </row>
    <row r="3790" s="138" customFormat="1" ht="15.75" customHeight="1" spans="3:237">
      <c r="C3790" s="103"/>
      <c r="D3790" s="103"/>
      <c r="F3790" s="142"/>
      <c r="HV3790" s="141"/>
      <c r="HW3790" s="141"/>
      <c r="HX3790" s="141"/>
      <c r="HY3790" s="141"/>
      <c r="HZ3790" s="141"/>
      <c r="IA3790" s="141"/>
      <c r="IB3790" s="141"/>
      <c r="IC3790" s="141"/>
    </row>
    <row r="3791" s="138" customFormat="1" ht="15.75" customHeight="1" spans="3:237">
      <c r="C3791" s="103"/>
      <c r="D3791" s="103"/>
      <c r="F3791" s="142"/>
      <c r="HV3791" s="141"/>
      <c r="HW3791" s="141"/>
      <c r="HX3791" s="141"/>
      <c r="HY3791" s="141"/>
      <c r="HZ3791" s="141"/>
      <c r="IA3791" s="141"/>
      <c r="IB3791" s="141"/>
      <c r="IC3791" s="141"/>
    </row>
    <row r="3792" s="138" customFormat="1" ht="15.75" customHeight="1" spans="3:237">
      <c r="C3792" s="103"/>
      <c r="D3792" s="103"/>
      <c r="F3792" s="142"/>
      <c r="HV3792" s="141"/>
      <c r="HW3792" s="141"/>
      <c r="HX3792" s="141"/>
      <c r="HY3792" s="141"/>
      <c r="HZ3792" s="141"/>
      <c r="IA3792" s="141"/>
      <c r="IB3792" s="141"/>
      <c r="IC3792" s="141"/>
    </row>
    <row r="3793" s="138" customFormat="1" ht="15.75" customHeight="1" spans="3:237">
      <c r="C3793" s="103"/>
      <c r="D3793" s="103"/>
      <c r="F3793" s="142"/>
      <c r="HV3793" s="141"/>
      <c r="HW3793" s="141"/>
      <c r="HX3793" s="141"/>
      <c r="HY3793" s="141"/>
      <c r="HZ3793" s="141"/>
      <c r="IA3793" s="141"/>
      <c r="IB3793" s="141"/>
      <c r="IC3793" s="141"/>
    </row>
    <row r="3794" s="138" customFormat="1" ht="15.75" customHeight="1" spans="3:237">
      <c r="C3794" s="103"/>
      <c r="D3794" s="103"/>
      <c r="F3794" s="142"/>
      <c r="HV3794" s="141"/>
      <c r="HW3794" s="141"/>
      <c r="HX3794" s="141"/>
      <c r="HY3794" s="141"/>
      <c r="HZ3794" s="141"/>
      <c r="IA3794" s="141"/>
      <c r="IB3794" s="141"/>
      <c r="IC3794" s="141"/>
    </row>
    <row r="3795" s="138" customFormat="1" ht="15.75" customHeight="1" spans="3:237">
      <c r="C3795" s="103"/>
      <c r="D3795" s="103"/>
      <c r="F3795" s="142"/>
      <c r="HV3795" s="141"/>
      <c r="HW3795" s="141"/>
      <c r="HX3795" s="141"/>
      <c r="HY3795" s="141"/>
      <c r="HZ3795" s="141"/>
      <c r="IA3795" s="141"/>
      <c r="IB3795" s="141"/>
      <c r="IC3795" s="141"/>
    </row>
    <row r="3796" s="138" customFormat="1" ht="15.75" customHeight="1" spans="3:237">
      <c r="C3796" s="103"/>
      <c r="D3796" s="103"/>
      <c r="F3796" s="142"/>
      <c r="HV3796" s="141"/>
      <c r="HW3796" s="141"/>
      <c r="HX3796" s="141"/>
      <c r="HY3796" s="141"/>
      <c r="HZ3796" s="141"/>
      <c r="IA3796" s="141"/>
      <c r="IB3796" s="141"/>
      <c r="IC3796" s="141"/>
    </row>
    <row r="3797" s="138" customFormat="1" ht="15.75" customHeight="1" spans="3:237">
      <c r="C3797" s="103"/>
      <c r="D3797" s="103"/>
      <c r="F3797" s="142"/>
      <c r="HV3797" s="141"/>
      <c r="HW3797" s="141"/>
      <c r="HX3797" s="141"/>
      <c r="HY3797" s="141"/>
      <c r="HZ3797" s="141"/>
      <c r="IA3797" s="141"/>
      <c r="IB3797" s="141"/>
      <c r="IC3797" s="141"/>
    </row>
    <row r="3798" s="138" customFormat="1" ht="15.75" customHeight="1" spans="3:237">
      <c r="C3798" s="103"/>
      <c r="D3798" s="103"/>
      <c r="F3798" s="142"/>
      <c r="HV3798" s="141"/>
      <c r="HW3798" s="141"/>
      <c r="HX3798" s="141"/>
      <c r="HY3798" s="141"/>
      <c r="HZ3798" s="141"/>
      <c r="IA3798" s="141"/>
      <c r="IB3798" s="141"/>
      <c r="IC3798" s="141"/>
    </row>
    <row r="3799" s="138" customFormat="1" ht="15.75" customHeight="1" spans="3:237">
      <c r="C3799" s="103"/>
      <c r="D3799" s="103"/>
      <c r="F3799" s="142"/>
      <c r="HV3799" s="141"/>
      <c r="HW3799" s="141"/>
      <c r="HX3799" s="141"/>
      <c r="HY3799" s="141"/>
      <c r="HZ3799" s="141"/>
      <c r="IA3799" s="141"/>
      <c r="IB3799" s="141"/>
      <c r="IC3799" s="141"/>
    </row>
    <row r="3800" s="138" customFormat="1" ht="15.75" customHeight="1" spans="3:237">
      <c r="C3800" s="103"/>
      <c r="D3800" s="103"/>
      <c r="F3800" s="142"/>
      <c r="HV3800" s="141"/>
      <c r="HW3800" s="141"/>
      <c r="HX3800" s="141"/>
      <c r="HY3800" s="141"/>
      <c r="HZ3800" s="141"/>
      <c r="IA3800" s="141"/>
      <c r="IB3800" s="141"/>
      <c r="IC3800" s="141"/>
    </row>
    <row r="3801" s="138" customFormat="1" ht="15.75" customHeight="1" spans="3:237">
      <c r="C3801" s="103"/>
      <c r="D3801" s="103"/>
      <c r="F3801" s="142"/>
      <c r="HV3801" s="141"/>
      <c r="HW3801" s="141"/>
      <c r="HX3801" s="141"/>
      <c r="HY3801" s="141"/>
      <c r="HZ3801" s="141"/>
      <c r="IA3801" s="141"/>
      <c r="IB3801" s="141"/>
      <c r="IC3801" s="141"/>
    </row>
    <row r="3802" s="138" customFormat="1" ht="15.75" customHeight="1" spans="3:237">
      <c r="C3802" s="103"/>
      <c r="D3802" s="103"/>
      <c r="F3802" s="142"/>
      <c r="HV3802" s="141"/>
      <c r="HW3802" s="141"/>
      <c r="HX3802" s="141"/>
      <c r="HY3802" s="141"/>
      <c r="HZ3802" s="141"/>
      <c r="IA3802" s="141"/>
      <c r="IB3802" s="141"/>
      <c r="IC3802" s="141"/>
    </row>
    <row r="3803" s="138" customFormat="1" ht="15.75" customHeight="1" spans="3:237">
      <c r="C3803" s="103"/>
      <c r="D3803" s="103"/>
      <c r="F3803" s="142"/>
      <c r="HV3803" s="141"/>
      <c r="HW3803" s="141"/>
      <c r="HX3803" s="141"/>
      <c r="HY3803" s="141"/>
      <c r="HZ3803" s="141"/>
      <c r="IA3803" s="141"/>
      <c r="IB3803" s="141"/>
      <c r="IC3803" s="141"/>
    </row>
    <row r="3804" s="138" customFormat="1" ht="15.75" customHeight="1" spans="3:237">
      <c r="C3804" s="103"/>
      <c r="D3804" s="103"/>
      <c r="F3804" s="142"/>
      <c r="HV3804" s="141"/>
      <c r="HW3804" s="141"/>
      <c r="HX3804" s="141"/>
      <c r="HY3804" s="141"/>
      <c r="HZ3804" s="141"/>
      <c r="IA3804" s="141"/>
      <c r="IB3804" s="141"/>
      <c r="IC3804" s="141"/>
    </row>
    <row r="3805" s="138" customFormat="1" ht="15.75" customHeight="1" spans="3:237">
      <c r="C3805" s="103"/>
      <c r="D3805" s="103"/>
      <c r="F3805" s="142"/>
      <c r="HV3805" s="141"/>
      <c r="HW3805" s="141"/>
      <c r="HX3805" s="141"/>
      <c r="HY3805" s="141"/>
      <c r="HZ3805" s="141"/>
      <c r="IA3805" s="141"/>
      <c r="IB3805" s="141"/>
      <c r="IC3805" s="141"/>
    </row>
    <row r="3806" s="138" customFormat="1" ht="15.75" customHeight="1" spans="3:237">
      <c r="C3806" s="103"/>
      <c r="D3806" s="103"/>
      <c r="F3806" s="142"/>
      <c r="HV3806" s="141"/>
      <c r="HW3806" s="141"/>
      <c r="HX3806" s="141"/>
      <c r="HY3806" s="141"/>
      <c r="HZ3806" s="141"/>
      <c r="IA3806" s="141"/>
      <c r="IB3806" s="141"/>
      <c r="IC3806" s="141"/>
    </row>
    <row r="3807" s="138" customFormat="1" ht="15.75" customHeight="1" spans="3:237">
      <c r="C3807" s="103"/>
      <c r="D3807" s="103"/>
      <c r="F3807" s="142"/>
      <c r="HV3807" s="141"/>
      <c r="HW3807" s="141"/>
      <c r="HX3807" s="141"/>
      <c r="HY3807" s="141"/>
      <c r="HZ3807" s="141"/>
      <c r="IA3807" s="141"/>
      <c r="IB3807" s="141"/>
      <c r="IC3807" s="141"/>
    </row>
    <row r="3808" s="138" customFormat="1" ht="15.75" customHeight="1" spans="3:237">
      <c r="C3808" s="103"/>
      <c r="D3808" s="103"/>
      <c r="F3808" s="142"/>
      <c r="HV3808" s="141"/>
      <c r="HW3808" s="141"/>
      <c r="HX3808" s="141"/>
      <c r="HY3808" s="141"/>
      <c r="HZ3808" s="141"/>
      <c r="IA3808" s="141"/>
      <c r="IB3808" s="141"/>
      <c r="IC3808" s="141"/>
    </row>
    <row r="3809" s="138" customFormat="1" ht="15.75" customHeight="1" spans="3:237">
      <c r="C3809" s="103"/>
      <c r="D3809" s="103"/>
      <c r="F3809" s="142"/>
      <c r="HV3809" s="141"/>
      <c r="HW3809" s="141"/>
      <c r="HX3809" s="141"/>
      <c r="HY3809" s="141"/>
      <c r="HZ3809" s="141"/>
      <c r="IA3809" s="141"/>
      <c r="IB3809" s="141"/>
      <c r="IC3809" s="141"/>
    </row>
    <row r="3810" s="138" customFormat="1" ht="15.75" customHeight="1" spans="3:237">
      <c r="C3810" s="103"/>
      <c r="D3810" s="103"/>
      <c r="F3810" s="142"/>
      <c r="HV3810" s="141"/>
      <c r="HW3810" s="141"/>
      <c r="HX3810" s="141"/>
      <c r="HY3810" s="141"/>
      <c r="HZ3810" s="141"/>
      <c r="IA3810" s="141"/>
      <c r="IB3810" s="141"/>
      <c r="IC3810" s="141"/>
    </row>
    <row r="3811" s="138" customFormat="1" ht="15.75" customHeight="1" spans="3:237">
      <c r="C3811" s="103"/>
      <c r="D3811" s="103"/>
      <c r="F3811" s="142"/>
      <c r="HV3811" s="141"/>
      <c r="HW3811" s="141"/>
      <c r="HX3811" s="141"/>
      <c r="HY3811" s="141"/>
      <c r="HZ3811" s="141"/>
      <c r="IA3811" s="141"/>
      <c r="IB3811" s="141"/>
      <c r="IC3811" s="141"/>
    </row>
    <row r="3812" s="138" customFormat="1" ht="15.75" customHeight="1" spans="3:237">
      <c r="C3812" s="103"/>
      <c r="D3812" s="103"/>
      <c r="F3812" s="142"/>
      <c r="HV3812" s="141"/>
      <c r="HW3812" s="141"/>
      <c r="HX3812" s="141"/>
      <c r="HY3812" s="141"/>
      <c r="HZ3812" s="141"/>
      <c r="IA3812" s="141"/>
      <c r="IB3812" s="141"/>
      <c r="IC3812" s="141"/>
    </row>
    <row r="3813" s="138" customFormat="1" ht="15.75" customHeight="1" spans="3:237">
      <c r="C3813" s="103"/>
      <c r="D3813" s="103"/>
      <c r="F3813" s="142"/>
      <c r="HV3813" s="141"/>
      <c r="HW3813" s="141"/>
      <c r="HX3813" s="141"/>
      <c r="HY3813" s="141"/>
      <c r="HZ3813" s="141"/>
      <c r="IA3813" s="141"/>
      <c r="IB3813" s="141"/>
      <c r="IC3813" s="141"/>
    </row>
    <row r="3814" s="138" customFormat="1" ht="15.75" customHeight="1" spans="3:237">
      <c r="C3814" s="103"/>
      <c r="D3814" s="103"/>
      <c r="F3814" s="142"/>
      <c r="HV3814" s="141"/>
      <c r="HW3814" s="141"/>
      <c r="HX3814" s="141"/>
      <c r="HY3814" s="141"/>
      <c r="HZ3814" s="141"/>
      <c r="IA3814" s="141"/>
      <c r="IB3814" s="141"/>
      <c r="IC3814" s="141"/>
    </row>
    <row r="3815" s="138" customFormat="1" ht="15.75" customHeight="1" spans="3:237">
      <c r="C3815" s="103"/>
      <c r="D3815" s="103"/>
      <c r="F3815" s="142"/>
      <c r="HV3815" s="141"/>
      <c r="HW3815" s="141"/>
      <c r="HX3815" s="141"/>
      <c r="HY3815" s="141"/>
      <c r="HZ3815" s="141"/>
      <c r="IA3815" s="141"/>
      <c r="IB3815" s="141"/>
      <c r="IC3815" s="141"/>
    </row>
    <row r="3816" s="138" customFormat="1" ht="15.75" customHeight="1" spans="3:237">
      <c r="C3816" s="103"/>
      <c r="D3816" s="103"/>
      <c r="F3816" s="142"/>
      <c r="HV3816" s="141"/>
      <c r="HW3816" s="141"/>
      <c r="HX3816" s="141"/>
      <c r="HY3816" s="141"/>
      <c r="HZ3816" s="141"/>
      <c r="IA3816" s="141"/>
      <c r="IB3816" s="141"/>
      <c r="IC3816" s="141"/>
    </row>
    <row r="3817" s="138" customFormat="1" ht="15.75" customHeight="1" spans="3:237">
      <c r="C3817" s="103"/>
      <c r="D3817" s="103"/>
      <c r="F3817" s="142"/>
      <c r="HV3817" s="141"/>
      <c r="HW3817" s="141"/>
      <c r="HX3817" s="141"/>
      <c r="HY3817" s="141"/>
      <c r="HZ3817" s="141"/>
      <c r="IA3817" s="141"/>
      <c r="IB3817" s="141"/>
      <c r="IC3817" s="141"/>
    </row>
    <row r="3818" s="138" customFormat="1" ht="15.75" customHeight="1" spans="3:237">
      <c r="C3818" s="103"/>
      <c r="D3818" s="103"/>
      <c r="F3818" s="142"/>
      <c r="HV3818" s="141"/>
      <c r="HW3818" s="141"/>
      <c r="HX3818" s="141"/>
      <c r="HY3818" s="141"/>
      <c r="HZ3818" s="141"/>
      <c r="IA3818" s="141"/>
      <c r="IB3818" s="141"/>
      <c r="IC3818" s="141"/>
    </row>
    <row r="3819" s="138" customFormat="1" ht="15.75" customHeight="1" spans="3:237">
      <c r="C3819" s="103"/>
      <c r="D3819" s="103"/>
      <c r="F3819" s="142"/>
      <c r="HV3819" s="141"/>
      <c r="HW3819" s="141"/>
      <c r="HX3819" s="141"/>
      <c r="HY3819" s="141"/>
      <c r="HZ3819" s="141"/>
      <c r="IA3819" s="141"/>
      <c r="IB3819" s="141"/>
      <c r="IC3819" s="141"/>
    </row>
    <row r="3820" s="138" customFormat="1" ht="15.75" customHeight="1" spans="3:237">
      <c r="C3820" s="103"/>
      <c r="D3820" s="103"/>
      <c r="F3820" s="142"/>
      <c r="HV3820" s="141"/>
      <c r="HW3820" s="141"/>
      <c r="HX3820" s="141"/>
      <c r="HY3820" s="141"/>
      <c r="HZ3820" s="141"/>
      <c r="IA3820" s="141"/>
      <c r="IB3820" s="141"/>
      <c r="IC3820" s="141"/>
    </row>
    <row r="3821" s="138" customFormat="1" ht="15.75" customHeight="1" spans="3:237">
      <c r="C3821" s="103"/>
      <c r="D3821" s="103"/>
      <c r="F3821" s="142"/>
      <c r="HV3821" s="141"/>
      <c r="HW3821" s="141"/>
      <c r="HX3821" s="141"/>
      <c r="HY3821" s="141"/>
      <c r="HZ3821" s="141"/>
      <c r="IA3821" s="141"/>
      <c r="IB3821" s="141"/>
      <c r="IC3821" s="141"/>
    </row>
    <row r="3822" s="138" customFormat="1" ht="15.75" customHeight="1" spans="3:237">
      <c r="C3822" s="103"/>
      <c r="D3822" s="103"/>
      <c r="F3822" s="142"/>
      <c r="HV3822" s="141"/>
      <c r="HW3822" s="141"/>
      <c r="HX3822" s="141"/>
      <c r="HY3822" s="141"/>
      <c r="HZ3822" s="141"/>
      <c r="IA3822" s="141"/>
      <c r="IB3822" s="141"/>
      <c r="IC3822" s="141"/>
    </row>
    <row r="3823" s="138" customFormat="1" ht="15.75" customHeight="1" spans="3:237">
      <c r="C3823" s="103"/>
      <c r="D3823" s="103"/>
      <c r="F3823" s="142"/>
      <c r="HV3823" s="141"/>
      <c r="HW3823" s="141"/>
      <c r="HX3823" s="141"/>
      <c r="HY3823" s="141"/>
      <c r="HZ3823" s="141"/>
      <c r="IA3823" s="141"/>
      <c r="IB3823" s="141"/>
      <c r="IC3823" s="141"/>
    </row>
    <row r="3824" s="138" customFormat="1" ht="15.75" customHeight="1" spans="3:237">
      <c r="C3824" s="103"/>
      <c r="D3824" s="103"/>
      <c r="F3824" s="142"/>
      <c r="HV3824" s="141"/>
      <c r="HW3824" s="141"/>
      <c r="HX3824" s="141"/>
      <c r="HY3824" s="141"/>
      <c r="HZ3824" s="141"/>
      <c r="IA3824" s="141"/>
      <c r="IB3824" s="141"/>
      <c r="IC3824" s="141"/>
    </row>
    <row r="3825" s="138" customFormat="1" ht="15.75" customHeight="1" spans="3:237">
      <c r="C3825" s="103"/>
      <c r="D3825" s="103"/>
      <c r="F3825" s="142"/>
      <c r="HV3825" s="141"/>
      <c r="HW3825" s="141"/>
      <c r="HX3825" s="141"/>
      <c r="HY3825" s="141"/>
      <c r="HZ3825" s="141"/>
      <c r="IA3825" s="141"/>
      <c r="IB3825" s="141"/>
      <c r="IC3825" s="141"/>
    </row>
    <row r="3826" s="138" customFormat="1" ht="15.75" customHeight="1" spans="3:237">
      <c r="C3826" s="103"/>
      <c r="D3826" s="103"/>
      <c r="F3826" s="142"/>
      <c r="HV3826" s="141"/>
      <c r="HW3826" s="141"/>
      <c r="HX3826" s="141"/>
      <c r="HY3826" s="141"/>
      <c r="HZ3826" s="141"/>
      <c r="IA3826" s="141"/>
      <c r="IB3826" s="141"/>
      <c r="IC3826" s="141"/>
    </row>
    <row r="3827" s="138" customFormat="1" ht="15.75" customHeight="1" spans="3:237">
      <c r="C3827" s="103"/>
      <c r="D3827" s="103"/>
      <c r="F3827" s="142"/>
      <c r="HV3827" s="141"/>
      <c r="HW3827" s="141"/>
      <c r="HX3827" s="141"/>
      <c r="HY3827" s="141"/>
      <c r="HZ3827" s="141"/>
      <c r="IA3827" s="141"/>
      <c r="IB3827" s="141"/>
      <c r="IC3827" s="141"/>
    </row>
    <row r="3828" s="138" customFormat="1" ht="15.75" customHeight="1" spans="3:237">
      <c r="C3828" s="103"/>
      <c r="D3828" s="103"/>
      <c r="F3828" s="142"/>
      <c r="HV3828" s="141"/>
      <c r="HW3828" s="141"/>
      <c r="HX3828" s="141"/>
      <c r="HY3828" s="141"/>
      <c r="HZ3828" s="141"/>
      <c r="IA3828" s="141"/>
      <c r="IB3828" s="141"/>
      <c r="IC3828" s="141"/>
    </row>
    <row r="3829" s="138" customFormat="1" ht="15.75" customHeight="1" spans="3:237">
      <c r="C3829" s="103"/>
      <c r="D3829" s="103"/>
      <c r="F3829" s="142"/>
      <c r="HV3829" s="141"/>
      <c r="HW3829" s="141"/>
      <c r="HX3829" s="141"/>
      <c r="HY3829" s="141"/>
      <c r="HZ3829" s="141"/>
      <c r="IA3829" s="141"/>
      <c r="IB3829" s="141"/>
      <c r="IC3829" s="141"/>
    </row>
    <row r="3830" s="138" customFormat="1" ht="15.75" customHeight="1" spans="3:237">
      <c r="C3830" s="103"/>
      <c r="D3830" s="103"/>
      <c r="F3830" s="142"/>
      <c r="HV3830" s="141"/>
      <c r="HW3830" s="141"/>
      <c r="HX3830" s="141"/>
      <c r="HY3830" s="141"/>
      <c r="HZ3830" s="141"/>
      <c r="IA3830" s="141"/>
      <c r="IB3830" s="141"/>
      <c r="IC3830" s="141"/>
    </row>
    <row r="3831" s="138" customFormat="1" ht="15.75" customHeight="1" spans="3:237">
      <c r="C3831" s="103"/>
      <c r="D3831" s="103"/>
      <c r="F3831" s="142"/>
      <c r="HV3831" s="141"/>
      <c r="HW3831" s="141"/>
      <c r="HX3831" s="141"/>
      <c r="HY3831" s="141"/>
      <c r="HZ3831" s="141"/>
      <c r="IA3831" s="141"/>
      <c r="IB3831" s="141"/>
      <c r="IC3831" s="141"/>
    </row>
    <row r="3832" s="138" customFormat="1" ht="15.75" customHeight="1" spans="3:237">
      <c r="C3832" s="103"/>
      <c r="D3832" s="103"/>
      <c r="F3832" s="142"/>
      <c r="HV3832" s="141"/>
      <c r="HW3832" s="141"/>
      <c r="HX3832" s="141"/>
      <c r="HY3832" s="141"/>
      <c r="HZ3832" s="141"/>
      <c r="IA3832" s="141"/>
      <c r="IB3832" s="141"/>
      <c r="IC3832" s="141"/>
    </row>
    <row r="3833" s="138" customFormat="1" ht="15.75" customHeight="1" spans="3:237">
      <c r="C3833" s="103"/>
      <c r="D3833" s="103"/>
      <c r="F3833" s="142"/>
      <c r="HV3833" s="141"/>
      <c r="HW3833" s="141"/>
      <c r="HX3833" s="141"/>
      <c r="HY3833" s="141"/>
      <c r="HZ3833" s="141"/>
      <c r="IA3833" s="141"/>
      <c r="IB3833" s="141"/>
      <c r="IC3833" s="141"/>
    </row>
    <row r="3834" s="138" customFormat="1" ht="15.75" customHeight="1" spans="3:237">
      <c r="C3834" s="103"/>
      <c r="D3834" s="103"/>
      <c r="F3834" s="142"/>
      <c r="HV3834" s="141"/>
      <c r="HW3834" s="141"/>
      <c r="HX3834" s="141"/>
      <c r="HY3834" s="141"/>
      <c r="HZ3834" s="141"/>
      <c r="IA3834" s="141"/>
      <c r="IB3834" s="141"/>
      <c r="IC3834" s="141"/>
    </row>
    <row r="3835" s="138" customFormat="1" ht="15.75" customHeight="1" spans="3:237">
      <c r="C3835" s="103"/>
      <c r="D3835" s="103"/>
      <c r="F3835" s="142"/>
      <c r="HV3835" s="141"/>
      <c r="HW3835" s="141"/>
      <c r="HX3835" s="141"/>
      <c r="HY3835" s="141"/>
      <c r="HZ3835" s="141"/>
      <c r="IA3835" s="141"/>
      <c r="IB3835" s="141"/>
      <c r="IC3835" s="141"/>
    </row>
    <row r="3836" s="138" customFormat="1" ht="15.75" customHeight="1" spans="3:237">
      <c r="C3836" s="103"/>
      <c r="D3836" s="103"/>
      <c r="F3836" s="142"/>
      <c r="HV3836" s="141"/>
      <c r="HW3836" s="141"/>
      <c r="HX3836" s="141"/>
      <c r="HY3836" s="141"/>
      <c r="HZ3836" s="141"/>
      <c r="IA3836" s="141"/>
      <c r="IB3836" s="141"/>
      <c r="IC3836" s="141"/>
    </row>
    <row r="3837" s="138" customFormat="1" ht="15.75" customHeight="1" spans="3:237">
      <c r="C3837" s="103"/>
      <c r="D3837" s="103"/>
      <c r="F3837" s="142"/>
      <c r="HV3837" s="141"/>
      <c r="HW3837" s="141"/>
      <c r="HX3837" s="141"/>
      <c r="HY3837" s="141"/>
      <c r="HZ3837" s="141"/>
      <c r="IA3837" s="141"/>
      <c r="IB3837" s="141"/>
      <c r="IC3837" s="141"/>
    </row>
    <row r="3838" s="138" customFormat="1" ht="15.75" customHeight="1" spans="3:237">
      <c r="C3838" s="103"/>
      <c r="D3838" s="103"/>
      <c r="F3838" s="142"/>
      <c r="HV3838" s="141"/>
      <c r="HW3838" s="141"/>
      <c r="HX3838" s="141"/>
      <c r="HY3838" s="141"/>
      <c r="HZ3838" s="141"/>
      <c r="IA3838" s="141"/>
      <c r="IB3838" s="141"/>
      <c r="IC3838" s="141"/>
    </row>
    <row r="3839" s="138" customFormat="1" ht="15.75" customHeight="1" spans="3:237">
      <c r="C3839" s="103"/>
      <c r="D3839" s="103"/>
      <c r="F3839" s="142"/>
      <c r="HV3839" s="141"/>
      <c r="HW3839" s="141"/>
      <c r="HX3839" s="141"/>
      <c r="HY3839" s="141"/>
      <c r="HZ3839" s="141"/>
      <c r="IA3839" s="141"/>
      <c r="IB3839" s="141"/>
      <c r="IC3839" s="141"/>
    </row>
    <row r="3840" s="138" customFormat="1" ht="15.75" customHeight="1" spans="3:237">
      <c r="C3840" s="103"/>
      <c r="D3840" s="103"/>
      <c r="F3840" s="142"/>
      <c r="HV3840" s="141"/>
      <c r="HW3840" s="141"/>
      <c r="HX3840" s="141"/>
      <c r="HY3840" s="141"/>
      <c r="HZ3840" s="141"/>
      <c r="IA3840" s="141"/>
      <c r="IB3840" s="141"/>
      <c r="IC3840" s="141"/>
    </row>
    <row r="3841" s="138" customFormat="1" ht="15.75" customHeight="1" spans="3:237">
      <c r="C3841" s="103"/>
      <c r="D3841" s="103"/>
      <c r="F3841" s="142"/>
      <c r="HV3841" s="141"/>
      <c r="HW3841" s="141"/>
      <c r="HX3841" s="141"/>
      <c r="HY3841" s="141"/>
      <c r="HZ3841" s="141"/>
      <c r="IA3841" s="141"/>
      <c r="IB3841" s="141"/>
      <c r="IC3841" s="141"/>
    </row>
    <row r="3842" s="138" customFormat="1" ht="15.75" customHeight="1" spans="3:237">
      <c r="C3842" s="103"/>
      <c r="D3842" s="103"/>
      <c r="F3842" s="142"/>
      <c r="HV3842" s="141"/>
      <c r="HW3842" s="141"/>
      <c r="HX3842" s="141"/>
      <c r="HY3842" s="141"/>
      <c r="HZ3842" s="141"/>
      <c r="IA3842" s="141"/>
      <c r="IB3842" s="141"/>
      <c r="IC3842" s="141"/>
    </row>
    <row r="3843" s="138" customFormat="1" ht="15.75" customHeight="1" spans="3:237">
      <c r="C3843" s="103"/>
      <c r="D3843" s="103"/>
      <c r="F3843" s="142"/>
      <c r="HV3843" s="141"/>
      <c r="HW3843" s="141"/>
      <c r="HX3843" s="141"/>
      <c r="HY3843" s="141"/>
      <c r="HZ3843" s="141"/>
      <c r="IA3843" s="141"/>
      <c r="IB3843" s="141"/>
      <c r="IC3843" s="141"/>
    </row>
    <row r="3844" s="138" customFormat="1" ht="15.75" customHeight="1" spans="3:237">
      <c r="C3844" s="103"/>
      <c r="D3844" s="103"/>
      <c r="F3844" s="142"/>
      <c r="HV3844" s="141"/>
      <c r="HW3844" s="141"/>
      <c r="HX3844" s="141"/>
      <c r="HY3844" s="141"/>
      <c r="HZ3844" s="141"/>
      <c r="IA3844" s="141"/>
      <c r="IB3844" s="141"/>
      <c r="IC3844" s="141"/>
    </row>
    <row r="3845" s="138" customFormat="1" ht="15.75" customHeight="1" spans="3:237">
      <c r="C3845" s="103"/>
      <c r="D3845" s="103"/>
      <c r="F3845" s="142"/>
      <c r="HV3845" s="141"/>
      <c r="HW3845" s="141"/>
      <c r="HX3845" s="141"/>
      <c r="HY3845" s="141"/>
      <c r="HZ3845" s="141"/>
      <c r="IA3845" s="141"/>
      <c r="IB3845" s="141"/>
      <c r="IC3845" s="141"/>
    </row>
    <row r="3846" s="138" customFormat="1" ht="15.75" customHeight="1" spans="3:237">
      <c r="C3846" s="103"/>
      <c r="D3846" s="103"/>
      <c r="F3846" s="142"/>
      <c r="HV3846" s="141"/>
      <c r="HW3846" s="141"/>
      <c r="HX3846" s="141"/>
      <c r="HY3846" s="141"/>
      <c r="HZ3846" s="141"/>
      <c r="IA3846" s="141"/>
      <c r="IB3846" s="141"/>
      <c r="IC3846" s="141"/>
    </row>
    <row r="3847" s="138" customFormat="1" ht="15.75" customHeight="1" spans="3:237">
      <c r="C3847" s="103"/>
      <c r="D3847" s="103"/>
      <c r="F3847" s="142"/>
      <c r="HV3847" s="141"/>
      <c r="HW3847" s="141"/>
      <c r="HX3847" s="141"/>
      <c r="HY3847" s="141"/>
      <c r="HZ3847" s="141"/>
      <c r="IA3847" s="141"/>
      <c r="IB3847" s="141"/>
      <c r="IC3847" s="141"/>
    </row>
    <row r="3848" s="138" customFormat="1" ht="15.75" customHeight="1" spans="3:237">
      <c r="C3848" s="103"/>
      <c r="D3848" s="103"/>
      <c r="F3848" s="142"/>
      <c r="HV3848" s="141"/>
      <c r="HW3848" s="141"/>
      <c r="HX3848" s="141"/>
      <c r="HY3848" s="141"/>
      <c r="HZ3848" s="141"/>
      <c r="IA3848" s="141"/>
      <c r="IB3848" s="141"/>
      <c r="IC3848" s="141"/>
    </row>
    <row r="3849" s="138" customFormat="1" ht="15.75" customHeight="1" spans="3:237">
      <c r="C3849" s="103"/>
      <c r="D3849" s="103"/>
      <c r="F3849" s="142"/>
      <c r="HV3849" s="141"/>
      <c r="HW3849" s="141"/>
      <c r="HX3849" s="141"/>
      <c r="HY3849" s="141"/>
      <c r="HZ3849" s="141"/>
      <c r="IA3849" s="141"/>
      <c r="IB3849" s="141"/>
      <c r="IC3849" s="141"/>
    </row>
    <row r="3850" s="138" customFormat="1" ht="15.75" customHeight="1" spans="3:237">
      <c r="C3850" s="103"/>
      <c r="D3850" s="103"/>
      <c r="F3850" s="142"/>
      <c r="HV3850" s="141"/>
      <c r="HW3850" s="141"/>
      <c r="HX3850" s="141"/>
      <c r="HY3850" s="141"/>
      <c r="HZ3850" s="141"/>
      <c r="IA3850" s="141"/>
      <c r="IB3850" s="141"/>
      <c r="IC3850" s="141"/>
    </row>
    <row r="3851" s="138" customFormat="1" ht="15.75" customHeight="1" spans="3:237">
      <c r="C3851" s="103"/>
      <c r="D3851" s="103"/>
      <c r="F3851" s="142"/>
      <c r="HV3851" s="141"/>
      <c r="HW3851" s="141"/>
      <c r="HX3851" s="141"/>
      <c r="HY3851" s="141"/>
      <c r="HZ3851" s="141"/>
      <c r="IA3851" s="141"/>
      <c r="IB3851" s="141"/>
      <c r="IC3851" s="141"/>
    </row>
    <row r="3852" s="138" customFormat="1" ht="15.75" customHeight="1" spans="3:237">
      <c r="C3852" s="103"/>
      <c r="D3852" s="103"/>
      <c r="F3852" s="142"/>
      <c r="HV3852" s="141"/>
      <c r="HW3852" s="141"/>
      <c r="HX3852" s="141"/>
      <c r="HY3852" s="141"/>
      <c r="HZ3852" s="141"/>
      <c r="IA3852" s="141"/>
      <c r="IB3852" s="141"/>
      <c r="IC3852" s="141"/>
    </row>
    <row r="3853" s="138" customFormat="1" ht="15.75" customHeight="1" spans="3:237">
      <c r="C3853" s="103"/>
      <c r="D3853" s="103"/>
      <c r="F3853" s="142"/>
      <c r="HV3853" s="141"/>
      <c r="HW3853" s="141"/>
      <c r="HX3853" s="141"/>
      <c r="HY3853" s="141"/>
      <c r="HZ3853" s="141"/>
      <c r="IA3853" s="141"/>
      <c r="IB3853" s="141"/>
      <c r="IC3853" s="141"/>
    </row>
    <row r="3854" s="138" customFormat="1" ht="15.75" customHeight="1" spans="3:237">
      <c r="C3854" s="103"/>
      <c r="D3854" s="103"/>
      <c r="F3854" s="142"/>
      <c r="HV3854" s="141"/>
      <c r="HW3854" s="141"/>
      <c r="HX3854" s="141"/>
      <c r="HY3854" s="141"/>
      <c r="HZ3854" s="141"/>
      <c r="IA3854" s="141"/>
      <c r="IB3854" s="141"/>
      <c r="IC3854" s="141"/>
    </row>
    <row r="3855" s="138" customFormat="1" ht="15.75" customHeight="1" spans="3:237">
      <c r="C3855" s="103"/>
      <c r="D3855" s="103"/>
      <c r="F3855" s="142"/>
      <c r="HV3855" s="141"/>
      <c r="HW3855" s="141"/>
      <c r="HX3855" s="141"/>
      <c r="HY3855" s="141"/>
      <c r="HZ3855" s="141"/>
      <c r="IA3855" s="141"/>
      <c r="IB3855" s="141"/>
      <c r="IC3855" s="141"/>
    </row>
    <row r="3856" s="138" customFormat="1" ht="15.75" customHeight="1" spans="3:237">
      <c r="C3856" s="103"/>
      <c r="D3856" s="103"/>
      <c r="F3856" s="142"/>
      <c r="HV3856" s="141"/>
      <c r="HW3856" s="141"/>
      <c r="HX3856" s="141"/>
      <c r="HY3856" s="141"/>
      <c r="HZ3856" s="141"/>
      <c r="IA3856" s="141"/>
      <c r="IB3856" s="141"/>
      <c r="IC3856" s="141"/>
    </row>
    <row r="3857" s="138" customFormat="1" ht="15.75" customHeight="1" spans="3:237">
      <c r="C3857" s="103"/>
      <c r="D3857" s="103"/>
      <c r="F3857" s="142"/>
      <c r="HV3857" s="141"/>
      <c r="HW3857" s="141"/>
      <c r="HX3857" s="141"/>
      <c r="HY3857" s="141"/>
      <c r="HZ3857" s="141"/>
      <c r="IA3857" s="141"/>
      <c r="IB3857" s="141"/>
      <c r="IC3857" s="141"/>
    </row>
    <row r="3858" s="138" customFormat="1" ht="15.75" customHeight="1" spans="3:237">
      <c r="C3858" s="103"/>
      <c r="D3858" s="103"/>
      <c r="F3858" s="142"/>
      <c r="HV3858" s="141"/>
      <c r="HW3858" s="141"/>
      <c r="HX3858" s="141"/>
      <c r="HY3858" s="141"/>
      <c r="HZ3858" s="141"/>
      <c r="IA3858" s="141"/>
      <c r="IB3858" s="141"/>
      <c r="IC3858" s="141"/>
    </row>
    <row r="3859" s="138" customFormat="1" ht="15.75" customHeight="1" spans="3:237">
      <c r="C3859" s="103"/>
      <c r="D3859" s="103"/>
      <c r="F3859" s="142"/>
      <c r="HV3859" s="141"/>
      <c r="HW3859" s="141"/>
      <c r="HX3859" s="141"/>
      <c r="HY3859" s="141"/>
      <c r="HZ3859" s="141"/>
      <c r="IA3859" s="141"/>
      <c r="IB3859" s="141"/>
      <c r="IC3859" s="141"/>
    </row>
    <row r="3860" s="138" customFormat="1" ht="15.75" customHeight="1" spans="3:237">
      <c r="C3860" s="103"/>
      <c r="D3860" s="103"/>
      <c r="F3860" s="142"/>
      <c r="HV3860" s="141"/>
      <c r="HW3860" s="141"/>
      <c r="HX3860" s="141"/>
      <c r="HY3860" s="141"/>
      <c r="HZ3860" s="141"/>
      <c r="IA3860" s="141"/>
      <c r="IB3860" s="141"/>
      <c r="IC3860" s="141"/>
    </row>
    <row r="3861" s="138" customFormat="1" ht="15.75" customHeight="1" spans="3:237">
      <c r="C3861" s="103"/>
      <c r="D3861" s="103"/>
      <c r="F3861" s="142"/>
      <c r="HV3861" s="141"/>
      <c r="HW3861" s="141"/>
      <c r="HX3861" s="141"/>
      <c r="HY3861" s="141"/>
      <c r="HZ3861" s="141"/>
      <c r="IA3861" s="141"/>
      <c r="IB3861" s="141"/>
      <c r="IC3861" s="141"/>
    </row>
    <row r="3862" s="138" customFormat="1" ht="15.75" customHeight="1" spans="3:237">
      <c r="C3862" s="103"/>
      <c r="D3862" s="103"/>
      <c r="F3862" s="142"/>
      <c r="HV3862" s="141"/>
      <c r="HW3862" s="141"/>
      <c r="HX3862" s="141"/>
      <c r="HY3862" s="141"/>
      <c r="HZ3862" s="141"/>
      <c r="IA3862" s="141"/>
      <c r="IB3862" s="141"/>
      <c r="IC3862" s="141"/>
    </row>
    <row r="3863" s="138" customFormat="1" ht="15.75" customHeight="1" spans="3:237">
      <c r="C3863" s="103"/>
      <c r="D3863" s="103"/>
      <c r="F3863" s="142"/>
      <c r="HV3863" s="141"/>
      <c r="HW3863" s="141"/>
      <c r="HX3863" s="141"/>
      <c r="HY3863" s="141"/>
      <c r="HZ3863" s="141"/>
      <c r="IA3863" s="141"/>
      <c r="IB3863" s="141"/>
      <c r="IC3863" s="141"/>
    </row>
    <row r="3864" s="138" customFormat="1" ht="15.75" customHeight="1" spans="3:237">
      <c r="C3864" s="103"/>
      <c r="D3864" s="103"/>
      <c r="F3864" s="142"/>
      <c r="HV3864" s="141"/>
      <c r="HW3864" s="141"/>
      <c r="HX3864" s="141"/>
      <c r="HY3864" s="141"/>
      <c r="HZ3864" s="141"/>
      <c r="IA3864" s="141"/>
      <c r="IB3864" s="141"/>
      <c r="IC3864" s="141"/>
    </row>
    <row r="3865" s="138" customFormat="1" ht="15.75" customHeight="1" spans="3:237">
      <c r="C3865" s="103"/>
      <c r="D3865" s="103"/>
      <c r="F3865" s="142"/>
      <c r="HV3865" s="141"/>
      <c r="HW3865" s="141"/>
      <c r="HX3865" s="141"/>
      <c r="HY3865" s="141"/>
      <c r="HZ3865" s="141"/>
      <c r="IA3865" s="141"/>
      <c r="IB3865" s="141"/>
      <c r="IC3865" s="141"/>
    </row>
    <row r="3866" s="138" customFormat="1" ht="15.75" customHeight="1" spans="3:237">
      <c r="C3866" s="103"/>
      <c r="D3866" s="103"/>
      <c r="F3866" s="142"/>
      <c r="HV3866" s="141"/>
      <c r="HW3866" s="141"/>
      <c r="HX3866" s="141"/>
      <c r="HY3866" s="141"/>
      <c r="HZ3866" s="141"/>
      <c r="IA3866" s="141"/>
      <c r="IB3866" s="141"/>
      <c r="IC3866" s="141"/>
    </row>
    <row r="3867" s="138" customFormat="1" ht="15.75" customHeight="1" spans="3:237">
      <c r="C3867" s="103"/>
      <c r="D3867" s="103"/>
      <c r="F3867" s="142"/>
      <c r="HV3867" s="141"/>
      <c r="HW3867" s="141"/>
      <c r="HX3867" s="141"/>
      <c r="HY3867" s="141"/>
      <c r="HZ3867" s="141"/>
      <c r="IA3867" s="141"/>
      <c r="IB3867" s="141"/>
      <c r="IC3867" s="141"/>
    </row>
    <row r="3868" s="138" customFormat="1" ht="15.75" customHeight="1" spans="3:237">
      <c r="C3868" s="103"/>
      <c r="D3868" s="103"/>
      <c r="F3868" s="142"/>
      <c r="HV3868" s="141"/>
      <c r="HW3868" s="141"/>
      <c r="HX3868" s="141"/>
      <c r="HY3868" s="141"/>
      <c r="HZ3868" s="141"/>
      <c r="IA3868" s="141"/>
      <c r="IB3868" s="141"/>
      <c r="IC3868" s="141"/>
    </row>
    <row r="3869" s="138" customFormat="1" ht="15.75" customHeight="1" spans="3:237">
      <c r="C3869" s="103"/>
      <c r="D3869" s="103"/>
      <c r="F3869" s="142"/>
      <c r="HV3869" s="141"/>
      <c r="HW3869" s="141"/>
      <c r="HX3869" s="141"/>
      <c r="HY3869" s="141"/>
      <c r="HZ3869" s="141"/>
      <c r="IA3869" s="141"/>
      <c r="IB3869" s="141"/>
      <c r="IC3869" s="141"/>
    </row>
    <row r="3870" s="138" customFormat="1" ht="15.75" customHeight="1" spans="3:237">
      <c r="C3870" s="103"/>
      <c r="D3870" s="103"/>
      <c r="F3870" s="142"/>
      <c r="HV3870" s="141"/>
      <c r="HW3870" s="141"/>
      <c r="HX3870" s="141"/>
      <c r="HY3870" s="141"/>
      <c r="HZ3870" s="141"/>
      <c r="IA3870" s="141"/>
      <c r="IB3870" s="141"/>
      <c r="IC3870" s="141"/>
    </row>
    <row r="3871" s="138" customFormat="1" ht="15.75" customHeight="1" spans="3:237">
      <c r="C3871" s="103"/>
      <c r="D3871" s="103"/>
      <c r="F3871" s="142"/>
      <c r="HV3871" s="141"/>
      <c r="HW3871" s="141"/>
      <c r="HX3871" s="141"/>
      <c r="HY3871" s="141"/>
      <c r="HZ3871" s="141"/>
      <c r="IA3871" s="141"/>
      <c r="IB3871" s="141"/>
      <c r="IC3871" s="141"/>
    </row>
    <row r="3872" s="138" customFormat="1" ht="15.75" customHeight="1" spans="3:237">
      <c r="C3872" s="103"/>
      <c r="D3872" s="103"/>
      <c r="F3872" s="142"/>
      <c r="HV3872" s="141"/>
      <c r="HW3872" s="141"/>
      <c r="HX3872" s="141"/>
      <c r="HY3872" s="141"/>
      <c r="HZ3872" s="141"/>
      <c r="IA3872" s="141"/>
      <c r="IB3872" s="141"/>
      <c r="IC3872" s="141"/>
    </row>
    <row r="3873" s="138" customFormat="1" ht="15.75" customHeight="1" spans="3:237">
      <c r="C3873" s="103"/>
      <c r="D3873" s="103"/>
      <c r="F3873" s="142"/>
      <c r="HV3873" s="141"/>
      <c r="HW3873" s="141"/>
      <c r="HX3873" s="141"/>
      <c r="HY3873" s="141"/>
      <c r="HZ3873" s="141"/>
      <c r="IA3873" s="141"/>
      <c r="IB3873" s="141"/>
      <c r="IC3873" s="141"/>
    </row>
    <row r="3874" s="138" customFormat="1" ht="15.75" customHeight="1" spans="3:237">
      <c r="C3874" s="103"/>
      <c r="D3874" s="103"/>
      <c r="F3874" s="142"/>
      <c r="HV3874" s="141"/>
      <c r="HW3874" s="141"/>
      <c r="HX3874" s="141"/>
      <c r="HY3874" s="141"/>
      <c r="HZ3874" s="141"/>
      <c r="IA3874" s="141"/>
      <c r="IB3874" s="141"/>
      <c r="IC3874" s="141"/>
    </row>
    <row r="3875" s="138" customFormat="1" ht="15.75" customHeight="1" spans="3:237">
      <c r="C3875" s="103"/>
      <c r="D3875" s="103"/>
      <c r="F3875" s="142"/>
      <c r="HV3875" s="141"/>
      <c r="HW3875" s="141"/>
      <c r="HX3875" s="141"/>
      <c r="HY3875" s="141"/>
      <c r="HZ3875" s="141"/>
      <c r="IA3875" s="141"/>
      <c r="IB3875" s="141"/>
      <c r="IC3875" s="141"/>
    </row>
    <row r="3876" s="138" customFormat="1" ht="15.75" customHeight="1" spans="3:237">
      <c r="C3876" s="103"/>
      <c r="D3876" s="103"/>
      <c r="F3876" s="142"/>
      <c r="HV3876" s="141"/>
      <c r="HW3876" s="141"/>
      <c r="HX3876" s="141"/>
      <c r="HY3876" s="141"/>
      <c r="HZ3876" s="141"/>
      <c r="IA3876" s="141"/>
      <c r="IB3876" s="141"/>
      <c r="IC3876" s="141"/>
    </row>
    <row r="3877" s="138" customFormat="1" ht="15.75" customHeight="1" spans="3:237">
      <c r="C3877" s="103"/>
      <c r="D3877" s="103"/>
      <c r="F3877" s="142"/>
      <c r="HV3877" s="141"/>
      <c r="HW3877" s="141"/>
      <c r="HX3877" s="141"/>
      <c r="HY3877" s="141"/>
      <c r="HZ3877" s="141"/>
      <c r="IA3877" s="141"/>
      <c r="IB3877" s="141"/>
      <c r="IC3877" s="141"/>
    </row>
    <row r="3878" s="138" customFormat="1" ht="15.75" customHeight="1" spans="3:237">
      <c r="C3878" s="103"/>
      <c r="D3878" s="103"/>
      <c r="F3878" s="142"/>
      <c r="HV3878" s="141"/>
      <c r="HW3878" s="141"/>
      <c r="HX3878" s="141"/>
      <c r="HY3878" s="141"/>
      <c r="HZ3878" s="141"/>
      <c r="IA3878" s="141"/>
      <c r="IB3878" s="141"/>
      <c r="IC3878" s="141"/>
    </row>
    <row r="3879" s="138" customFormat="1" ht="15.75" customHeight="1" spans="3:237">
      <c r="C3879" s="103"/>
      <c r="D3879" s="103"/>
      <c r="F3879" s="142"/>
      <c r="HV3879" s="141"/>
      <c r="HW3879" s="141"/>
      <c r="HX3879" s="141"/>
      <c r="HY3879" s="141"/>
      <c r="HZ3879" s="141"/>
      <c r="IA3879" s="141"/>
      <c r="IB3879" s="141"/>
      <c r="IC3879" s="141"/>
    </row>
    <row r="3880" s="138" customFormat="1" ht="15.75" customHeight="1" spans="3:237">
      <c r="C3880" s="103"/>
      <c r="D3880" s="103"/>
      <c r="F3880" s="142"/>
      <c r="HV3880" s="141"/>
      <c r="HW3880" s="141"/>
      <c r="HX3880" s="141"/>
      <c r="HY3880" s="141"/>
      <c r="HZ3880" s="141"/>
      <c r="IA3880" s="141"/>
      <c r="IB3880" s="141"/>
      <c r="IC3880" s="141"/>
    </row>
    <row r="3881" s="138" customFormat="1" ht="15.75" customHeight="1" spans="3:237">
      <c r="C3881" s="103"/>
      <c r="D3881" s="103"/>
      <c r="F3881" s="142"/>
      <c r="HV3881" s="141"/>
      <c r="HW3881" s="141"/>
      <c r="HX3881" s="141"/>
      <c r="HY3881" s="141"/>
      <c r="HZ3881" s="141"/>
      <c r="IA3881" s="141"/>
      <c r="IB3881" s="141"/>
      <c r="IC3881" s="141"/>
    </row>
    <row r="3882" s="138" customFormat="1" ht="15.75" customHeight="1" spans="3:237">
      <c r="C3882" s="103"/>
      <c r="D3882" s="103"/>
      <c r="F3882" s="142"/>
      <c r="HV3882" s="141"/>
      <c r="HW3882" s="141"/>
      <c r="HX3882" s="141"/>
      <c r="HY3882" s="141"/>
      <c r="HZ3882" s="141"/>
      <c r="IA3882" s="141"/>
      <c r="IB3882" s="141"/>
      <c r="IC3882" s="141"/>
    </row>
    <row r="3883" s="138" customFormat="1" ht="15.75" customHeight="1" spans="3:237">
      <c r="C3883" s="103"/>
      <c r="D3883" s="103"/>
      <c r="F3883" s="142"/>
      <c r="HV3883" s="141"/>
      <c r="HW3883" s="141"/>
      <c r="HX3883" s="141"/>
      <c r="HY3883" s="141"/>
      <c r="HZ3883" s="141"/>
      <c r="IA3883" s="141"/>
      <c r="IB3883" s="141"/>
      <c r="IC3883" s="141"/>
    </row>
    <row r="3884" s="138" customFormat="1" ht="15.75" customHeight="1" spans="3:237">
      <c r="C3884" s="103"/>
      <c r="D3884" s="103"/>
      <c r="F3884" s="142"/>
      <c r="HV3884" s="141"/>
      <c r="HW3884" s="141"/>
      <c r="HX3884" s="141"/>
      <c r="HY3884" s="141"/>
      <c r="HZ3884" s="141"/>
      <c r="IA3884" s="141"/>
      <c r="IB3884" s="141"/>
      <c r="IC3884" s="141"/>
    </row>
    <row r="3885" s="138" customFormat="1" ht="15.75" customHeight="1" spans="3:237">
      <c r="C3885" s="103"/>
      <c r="D3885" s="103"/>
      <c r="F3885" s="142"/>
      <c r="HV3885" s="141"/>
      <c r="HW3885" s="141"/>
      <c r="HX3885" s="141"/>
      <c r="HY3885" s="141"/>
      <c r="HZ3885" s="141"/>
      <c r="IA3885" s="141"/>
      <c r="IB3885" s="141"/>
      <c r="IC3885" s="141"/>
    </row>
    <row r="3886" s="138" customFormat="1" ht="15.75" customHeight="1" spans="3:237">
      <c r="C3886" s="103"/>
      <c r="D3886" s="103"/>
      <c r="F3886" s="142"/>
      <c r="HV3886" s="141"/>
      <c r="HW3886" s="141"/>
      <c r="HX3886" s="141"/>
      <c r="HY3886" s="141"/>
      <c r="HZ3886" s="141"/>
      <c r="IA3886" s="141"/>
      <c r="IB3886" s="141"/>
      <c r="IC3886" s="141"/>
    </row>
    <row r="3887" s="138" customFormat="1" ht="15.75" customHeight="1" spans="3:237">
      <c r="C3887" s="103"/>
      <c r="D3887" s="103"/>
      <c r="F3887" s="142"/>
      <c r="HV3887" s="141"/>
      <c r="HW3887" s="141"/>
      <c r="HX3887" s="141"/>
      <c r="HY3887" s="141"/>
      <c r="HZ3887" s="141"/>
      <c r="IA3887" s="141"/>
      <c r="IB3887" s="141"/>
      <c r="IC3887" s="141"/>
    </row>
    <row r="3888" s="138" customFormat="1" ht="15.75" customHeight="1" spans="3:237">
      <c r="C3888" s="103"/>
      <c r="D3888" s="103"/>
      <c r="F3888" s="142"/>
      <c r="HV3888" s="141"/>
      <c r="HW3888" s="141"/>
      <c r="HX3888" s="141"/>
      <c r="HY3888" s="141"/>
      <c r="HZ3888" s="141"/>
      <c r="IA3888" s="141"/>
      <c r="IB3888" s="141"/>
      <c r="IC3888" s="141"/>
    </row>
    <row r="3889" s="138" customFormat="1" ht="15.75" customHeight="1" spans="3:237">
      <c r="C3889" s="103"/>
      <c r="D3889" s="103"/>
      <c r="F3889" s="142"/>
      <c r="HV3889" s="141"/>
      <c r="HW3889" s="141"/>
      <c r="HX3889" s="141"/>
      <c r="HY3889" s="141"/>
      <c r="HZ3889" s="141"/>
      <c r="IA3889" s="141"/>
      <c r="IB3889" s="141"/>
      <c r="IC3889" s="141"/>
    </row>
    <row r="3890" s="138" customFormat="1" ht="15.75" customHeight="1" spans="3:237">
      <c r="C3890" s="103"/>
      <c r="D3890" s="103"/>
      <c r="F3890" s="142"/>
      <c r="HV3890" s="141"/>
      <c r="HW3890" s="141"/>
      <c r="HX3890" s="141"/>
      <c r="HY3890" s="141"/>
      <c r="HZ3890" s="141"/>
      <c r="IA3890" s="141"/>
      <c r="IB3890" s="141"/>
      <c r="IC3890" s="141"/>
    </row>
    <row r="3891" s="138" customFormat="1" ht="15.75" customHeight="1" spans="3:237">
      <c r="C3891" s="103"/>
      <c r="D3891" s="103"/>
      <c r="F3891" s="142"/>
      <c r="HV3891" s="141"/>
      <c r="HW3891" s="141"/>
      <c r="HX3891" s="141"/>
      <c r="HY3891" s="141"/>
      <c r="HZ3891" s="141"/>
      <c r="IA3891" s="141"/>
      <c r="IB3891" s="141"/>
      <c r="IC3891" s="141"/>
    </row>
    <row r="3892" s="138" customFormat="1" ht="15.75" customHeight="1" spans="3:237">
      <c r="C3892" s="103"/>
      <c r="D3892" s="103"/>
      <c r="F3892" s="142"/>
      <c r="HV3892" s="141"/>
      <c r="HW3892" s="141"/>
      <c r="HX3892" s="141"/>
      <c r="HY3892" s="141"/>
      <c r="HZ3892" s="141"/>
      <c r="IA3892" s="141"/>
      <c r="IB3892" s="141"/>
      <c r="IC3892" s="141"/>
    </row>
    <row r="3893" s="138" customFormat="1" ht="15.75" customHeight="1" spans="3:237">
      <c r="C3893" s="103"/>
      <c r="D3893" s="103"/>
      <c r="F3893" s="142"/>
      <c r="HV3893" s="141"/>
      <c r="HW3893" s="141"/>
      <c r="HX3893" s="141"/>
      <c r="HY3893" s="141"/>
      <c r="HZ3893" s="141"/>
      <c r="IA3893" s="141"/>
      <c r="IB3893" s="141"/>
      <c r="IC3893" s="141"/>
    </row>
    <row r="3894" s="138" customFormat="1" ht="15.75" customHeight="1" spans="3:237">
      <c r="C3894" s="103"/>
      <c r="D3894" s="103"/>
      <c r="F3894" s="142"/>
      <c r="HV3894" s="141"/>
      <c r="HW3894" s="141"/>
      <c r="HX3894" s="141"/>
      <c r="HY3894" s="141"/>
      <c r="HZ3894" s="141"/>
      <c r="IA3894" s="141"/>
      <c r="IB3894" s="141"/>
      <c r="IC3894" s="141"/>
    </row>
    <row r="3895" s="138" customFormat="1" ht="15.75" customHeight="1" spans="3:237">
      <c r="C3895" s="103"/>
      <c r="D3895" s="103"/>
      <c r="F3895" s="142"/>
      <c r="HV3895" s="141"/>
      <c r="HW3895" s="141"/>
      <c r="HX3895" s="141"/>
      <c r="HY3895" s="141"/>
      <c r="HZ3895" s="141"/>
      <c r="IA3895" s="141"/>
      <c r="IB3895" s="141"/>
      <c r="IC3895" s="141"/>
    </row>
    <row r="3896" s="138" customFormat="1" ht="15.75" customHeight="1" spans="3:237">
      <c r="C3896" s="103"/>
      <c r="D3896" s="103"/>
      <c r="F3896" s="142"/>
      <c r="HV3896" s="141"/>
      <c r="HW3896" s="141"/>
      <c r="HX3896" s="141"/>
      <c r="HY3896" s="141"/>
      <c r="HZ3896" s="141"/>
      <c r="IA3896" s="141"/>
      <c r="IB3896" s="141"/>
      <c r="IC3896" s="141"/>
    </row>
    <row r="3897" s="138" customFormat="1" ht="15.75" customHeight="1" spans="3:237">
      <c r="C3897" s="103"/>
      <c r="D3897" s="103"/>
      <c r="F3897" s="142"/>
      <c r="HV3897" s="141"/>
      <c r="HW3897" s="141"/>
      <c r="HX3897" s="141"/>
      <c r="HY3897" s="141"/>
      <c r="HZ3897" s="141"/>
      <c r="IA3897" s="141"/>
      <c r="IB3897" s="141"/>
      <c r="IC3897" s="141"/>
    </row>
    <row r="3898" s="138" customFormat="1" ht="15.75" customHeight="1" spans="3:237">
      <c r="C3898" s="103"/>
      <c r="D3898" s="103"/>
      <c r="F3898" s="142"/>
      <c r="HV3898" s="141"/>
      <c r="HW3898" s="141"/>
      <c r="HX3898" s="141"/>
      <c r="HY3898" s="141"/>
      <c r="HZ3898" s="141"/>
      <c r="IA3898" s="141"/>
      <c r="IB3898" s="141"/>
      <c r="IC3898" s="141"/>
    </row>
    <row r="3899" s="138" customFormat="1" ht="15.75" customHeight="1" spans="3:237">
      <c r="C3899" s="103"/>
      <c r="D3899" s="103"/>
      <c r="F3899" s="142"/>
      <c r="HV3899" s="141"/>
      <c r="HW3899" s="141"/>
      <c r="HX3899" s="141"/>
      <c r="HY3899" s="141"/>
      <c r="HZ3899" s="141"/>
      <c r="IA3899" s="141"/>
      <c r="IB3899" s="141"/>
      <c r="IC3899" s="141"/>
    </row>
    <row r="3900" s="138" customFormat="1" ht="15.75" customHeight="1" spans="3:237">
      <c r="C3900" s="103"/>
      <c r="D3900" s="103"/>
      <c r="F3900" s="142"/>
      <c r="HV3900" s="141"/>
      <c r="HW3900" s="141"/>
      <c r="HX3900" s="141"/>
      <c r="HY3900" s="141"/>
      <c r="HZ3900" s="141"/>
      <c r="IA3900" s="141"/>
      <c r="IB3900" s="141"/>
      <c r="IC3900" s="141"/>
    </row>
    <row r="3901" s="138" customFormat="1" ht="15.75" customHeight="1" spans="3:237">
      <c r="C3901" s="103"/>
      <c r="D3901" s="103"/>
      <c r="F3901" s="142"/>
      <c r="HV3901" s="141"/>
      <c r="HW3901" s="141"/>
      <c r="HX3901" s="141"/>
      <c r="HY3901" s="141"/>
      <c r="HZ3901" s="141"/>
      <c r="IA3901" s="141"/>
      <c r="IB3901" s="141"/>
      <c r="IC3901" s="141"/>
    </row>
    <row r="3902" s="138" customFormat="1" ht="15.75" customHeight="1" spans="3:237">
      <c r="C3902" s="103"/>
      <c r="D3902" s="103"/>
      <c r="F3902" s="142"/>
      <c r="HV3902" s="141"/>
      <c r="HW3902" s="141"/>
      <c r="HX3902" s="141"/>
      <c r="HY3902" s="141"/>
      <c r="HZ3902" s="141"/>
      <c r="IA3902" s="141"/>
      <c r="IB3902" s="141"/>
      <c r="IC3902" s="141"/>
    </row>
    <row r="3903" s="138" customFormat="1" ht="15.75" customHeight="1" spans="3:237">
      <c r="C3903" s="103"/>
      <c r="D3903" s="103"/>
      <c r="F3903" s="142"/>
      <c r="HV3903" s="141"/>
      <c r="HW3903" s="141"/>
      <c r="HX3903" s="141"/>
      <c r="HY3903" s="141"/>
      <c r="HZ3903" s="141"/>
      <c r="IA3903" s="141"/>
      <c r="IB3903" s="141"/>
      <c r="IC3903" s="141"/>
    </row>
    <row r="3904" s="138" customFormat="1" ht="15.75" customHeight="1" spans="3:237">
      <c r="C3904" s="103"/>
      <c r="D3904" s="103"/>
      <c r="F3904" s="142"/>
      <c r="HV3904" s="141"/>
      <c r="HW3904" s="141"/>
      <c r="HX3904" s="141"/>
      <c r="HY3904" s="141"/>
      <c r="HZ3904" s="141"/>
      <c r="IA3904" s="141"/>
      <c r="IB3904" s="141"/>
      <c r="IC3904" s="141"/>
    </row>
    <row r="3905" s="138" customFormat="1" ht="15.75" customHeight="1" spans="3:237">
      <c r="C3905" s="103"/>
      <c r="D3905" s="103"/>
      <c r="F3905" s="142"/>
      <c r="HV3905" s="141"/>
      <c r="HW3905" s="141"/>
      <c r="HX3905" s="141"/>
      <c r="HY3905" s="141"/>
      <c r="HZ3905" s="141"/>
      <c r="IA3905" s="141"/>
      <c r="IB3905" s="141"/>
      <c r="IC3905" s="141"/>
    </row>
    <row r="3906" s="138" customFormat="1" ht="15.75" customHeight="1" spans="3:237">
      <c r="C3906" s="103"/>
      <c r="D3906" s="103"/>
      <c r="F3906" s="142"/>
      <c r="HV3906" s="141"/>
      <c r="HW3906" s="141"/>
      <c r="HX3906" s="141"/>
      <c r="HY3906" s="141"/>
      <c r="HZ3906" s="141"/>
      <c r="IA3906" s="141"/>
      <c r="IB3906" s="141"/>
      <c r="IC3906" s="141"/>
    </row>
    <row r="3907" s="138" customFormat="1" ht="15.75" customHeight="1" spans="3:237">
      <c r="C3907" s="103"/>
      <c r="D3907" s="103"/>
      <c r="F3907" s="142"/>
      <c r="HV3907" s="141"/>
      <c r="HW3907" s="141"/>
      <c r="HX3907" s="141"/>
      <c r="HY3907" s="141"/>
      <c r="HZ3907" s="141"/>
      <c r="IA3907" s="141"/>
      <c r="IB3907" s="141"/>
      <c r="IC3907" s="141"/>
    </row>
    <row r="3908" s="138" customFormat="1" ht="15.75" customHeight="1" spans="3:237">
      <c r="C3908" s="103"/>
      <c r="D3908" s="103"/>
      <c r="F3908" s="142"/>
      <c r="HV3908" s="141"/>
      <c r="HW3908" s="141"/>
      <c r="HX3908" s="141"/>
      <c r="HY3908" s="141"/>
      <c r="HZ3908" s="141"/>
      <c r="IA3908" s="141"/>
      <c r="IB3908" s="141"/>
      <c r="IC3908" s="141"/>
    </row>
    <row r="3909" s="138" customFormat="1" ht="15.75" customHeight="1" spans="3:237">
      <c r="C3909" s="103"/>
      <c r="D3909" s="103"/>
      <c r="F3909" s="142"/>
      <c r="HV3909" s="141"/>
      <c r="HW3909" s="141"/>
      <c r="HX3909" s="141"/>
      <c r="HY3909" s="141"/>
      <c r="HZ3909" s="141"/>
      <c r="IA3909" s="141"/>
      <c r="IB3909" s="141"/>
      <c r="IC3909" s="141"/>
    </row>
    <row r="3910" s="138" customFormat="1" ht="15.75" customHeight="1" spans="3:237">
      <c r="C3910" s="103"/>
      <c r="D3910" s="103"/>
      <c r="F3910" s="142"/>
      <c r="HV3910" s="141"/>
      <c r="HW3910" s="141"/>
      <c r="HX3910" s="141"/>
      <c r="HY3910" s="141"/>
      <c r="HZ3910" s="141"/>
      <c r="IA3910" s="141"/>
      <c r="IB3910" s="141"/>
      <c r="IC3910" s="141"/>
    </row>
    <row r="3911" s="138" customFormat="1" ht="15.75" customHeight="1" spans="3:237">
      <c r="C3911" s="103"/>
      <c r="D3911" s="103"/>
      <c r="F3911" s="142"/>
      <c r="HV3911" s="141"/>
      <c r="HW3911" s="141"/>
      <c r="HX3911" s="141"/>
      <c r="HY3911" s="141"/>
      <c r="HZ3911" s="141"/>
      <c r="IA3911" s="141"/>
      <c r="IB3911" s="141"/>
      <c r="IC3911" s="141"/>
    </row>
    <row r="3912" s="138" customFormat="1" ht="15.75" customHeight="1" spans="3:237">
      <c r="C3912" s="103"/>
      <c r="D3912" s="103"/>
      <c r="F3912" s="142"/>
      <c r="HV3912" s="141"/>
      <c r="HW3912" s="141"/>
      <c r="HX3912" s="141"/>
      <c r="HY3912" s="141"/>
      <c r="HZ3912" s="141"/>
      <c r="IA3912" s="141"/>
      <c r="IB3912" s="141"/>
      <c r="IC3912" s="141"/>
    </row>
    <row r="3913" s="138" customFormat="1" ht="15.75" customHeight="1" spans="3:237">
      <c r="C3913" s="103"/>
      <c r="D3913" s="103"/>
      <c r="F3913" s="142"/>
      <c r="HV3913" s="141"/>
      <c r="HW3913" s="141"/>
      <c r="HX3913" s="141"/>
      <c r="HY3913" s="141"/>
      <c r="HZ3913" s="141"/>
      <c r="IA3913" s="141"/>
      <c r="IB3913" s="141"/>
      <c r="IC3913" s="141"/>
    </row>
    <row r="3914" s="138" customFormat="1" ht="15.75" customHeight="1" spans="3:237">
      <c r="C3914" s="103"/>
      <c r="D3914" s="103"/>
      <c r="F3914" s="142"/>
      <c r="HV3914" s="141"/>
      <c r="HW3914" s="141"/>
      <c r="HX3914" s="141"/>
      <c r="HY3914" s="141"/>
      <c r="HZ3914" s="141"/>
      <c r="IA3914" s="141"/>
      <c r="IB3914" s="141"/>
      <c r="IC3914" s="141"/>
    </row>
    <row r="3915" s="138" customFormat="1" ht="15.75" customHeight="1" spans="3:237">
      <c r="C3915" s="103"/>
      <c r="D3915" s="103"/>
      <c r="F3915" s="142"/>
      <c r="HV3915" s="141"/>
      <c r="HW3915" s="141"/>
      <c r="HX3915" s="141"/>
      <c r="HY3915" s="141"/>
      <c r="HZ3915" s="141"/>
      <c r="IA3915" s="141"/>
      <c r="IB3915" s="141"/>
      <c r="IC3915" s="141"/>
    </row>
    <row r="3916" s="138" customFormat="1" ht="15.75" customHeight="1" spans="3:237">
      <c r="C3916" s="103"/>
      <c r="D3916" s="103"/>
      <c r="F3916" s="142"/>
      <c r="HV3916" s="141"/>
      <c r="HW3916" s="141"/>
      <c r="HX3916" s="141"/>
      <c r="HY3916" s="141"/>
      <c r="HZ3916" s="141"/>
      <c r="IA3916" s="141"/>
      <c r="IB3916" s="141"/>
      <c r="IC3916" s="141"/>
    </row>
    <row r="3917" s="138" customFormat="1" ht="15.75" customHeight="1" spans="3:237">
      <c r="C3917" s="103"/>
      <c r="D3917" s="103"/>
      <c r="F3917" s="142"/>
      <c r="HV3917" s="141"/>
      <c r="HW3917" s="141"/>
      <c r="HX3917" s="141"/>
      <c r="HY3917" s="141"/>
      <c r="HZ3917" s="141"/>
      <c r="IA3917" s="141"/>
      <c r="IB3917" s="141"/>
      <c r="IC3917" s="141"/>
    </row>
    <row r="3918" s="138" customFormat="1" ht="15.75" customHeight="1" spans="3:237">
      <c r="C3918" s="103"/>
      <c r="D3918" s="103"/>
      <c r="F3918" s="142"/>
      <c r="HV3918" s="141"/>
      <c r="HW3918" s="141"/>
      <c r="HX3918" s="141"/>
      <c r="HY3918" s="141"/>
      <c r="HZ3918" s="141"/>
      <c r="IA3918" s="141"/>
      <c r="IB3918" s="141"/>
      <c r="IC3918" s="141"/>
    </row>
    <row r="3919" s="138" customFormat="1" ht="15.75" customHeight="1" spans="3:237">
      <c r="C3919" s="103"/>
      <c r="D3919" s="103"/>
      <c r="F3919" s="142"/>
      <c r="HV3919" s="141"/>
      <c r="HW3919" s="141"/>
      <c r="HX3919" s="141"/>
      <c r="HY3919" s="141"/>
      <c r="HZ3919" s="141"/>
      <c r="IA3919" s="141"/>
      <c r="IB3919" s="141"/>
      <c r="IC3919" s="141"/>
    </row>
    <row r="3920" s="138" customFormat="1" ht="15.75" customHeight="1" spans="3:237">
      <c r="C3920" s="103"/>
      <c r="D3920" s="103"/>
      <c r="F3920" s="142"/>
      <c r="HV3920" s="141"/>
      <c r="HW3920" s="141"/>
      <c r="HX3920" s="141"/>
      <c r="HY3920" s="141"/>
      <c r="HZ3920" s="141"/>
      <c r="IA3920" s="141"/>
      <c r="IB3920" s="141"/>
      <c r="IC3920" s="141"/>
    </row>
    <row r="3921" s="138" customFormat="1" ht="15.75" customHeight="1" spans="3:237">
      <c r="C3921" s="103"/>
      <c r="D3921" s="103"/>
      <c r="F3921" s="142"/>
      <c r="HV3921" s="141"/>
      <c r="HW3921" s="141"/>
      <c r="HX3921" s="141"/>
      <c r="HY3921" s="141"/>
      <c r="HZ3921" s="141"/>
      <c r="IA3921" s="141"/>
      <c r="IB3921" s="141"/>
      <c r="IC3921" s="141"/>
    </row>
    <row r="3922" s="138" customFormat="1" ht="15.75" customHeight="1" spans="3:237">
      <c r="C3922" s="103"/>
      <c r="D3922" s="103"/>
      <c r="F3922" s="142"/>
      <c r="HV3922" s="141"/>
      <c r="HW3922" s="141"/>
      <c r="HX3922" s="141"/>
      <c r="HY3922" s="141"/>
      <c r="HZ3922" s="141"/>
      <c r="IA3922" s="141"/>
      <c r="IB3922" s="141"/>
      <c r="IC3922" s="141"/>
    </row>
    <row r="3923" s="138" customFormat="1" ht="15.75" customHeight="1" spans="3:237">
      <c r="C3923" s="103"/>
      <c r="D3923" s="103"/>
      <c r="F3923" s="142"/>
      <c r="HV3923" s="141"/>
      <c r="HW3923" s="141"/>
      <c r="HX3923" s="141"/>
      <c r="HY3923" s="141"/>
      <c r="HZ3923" s="141"/>
      <c r="IA3923" s="141"/>
      <c r="IB3923" s="141"/>
      <c r="IC3923" s="141"/>
    </row>
    <row r="3924" s="138" customFormat="1" ht="15.75" customHeight="1" spans="3:237">
      <c r="C3924" s="103"/>
      <c r="D3924" s="103"/>
      <c r="F3924" s="142"/>
      <c r="HV3924" s="141"/>
      <c r="HW3924" s="141"/>
      <c r="HX3924" s="141"/>
      <c r="HY3924" s="141"/>
      <c r="HZ3924" s="141"/>
      <c r="IA3924" s="141"/>
      <c r="IB3924" s="141"/>
      <c r="IC3924" s="141"/>
    </row>
    <row r="3925" s="138" customFormat="1" ht="15.75" customHeight="1" spans="3:237">
      <c r="C3925" s="103"/>
      <c r="D3925" s="103"/>
      <c r="F3925" s="142"/>
      <c r="HV3925" s="141"/>
      <c r="HW3925" s="141"/>
      <c r="HX3925" s="141"/>
      <c r="HY3925" s="141"/>
      <c r="HZ3925" s="141"/>
      <c r="IA3925" s="141"/>
      <c r="IB3925" s="141"/>
      <c r="IC3925" s="141"/>
    </row>
    <row r="3926" s="138" customFormat="1" ht="15.75" customHeight="1" spans="3:237">
      <c r="C3926" s="103"/>
      <c r="D3926" s="103"/>
      <c r="F3926" s="142"/>
      <c r="HV3926" s="141"/>
      <c r="HW3926" s="141"/>
      <c r="HX3926" s="141"/>
      <c r="HY3926" s="141"/>
      <c r="HZ3926" s="141"/>
      <c r="IA3926" s="141"/>
      <c r="IB3926" s="141"/>
      <c r="IC3926" s="141"/>
    </row>
    <row r="3927" s="138" customFormat="1" ht="15.75" customHeight="1" spans="3:237">
      <c r="C3927" s="103"/>
      <c r="D3927" s="103"/>
      <c r="F3927" s="142"/>
      <c r="HV3927" s="141"/>
      <c r="HW3927" s="141"/>
      <c r="HX3927" s="141"/>
      <c r="HY3927" s="141"/>
      <c r="HZ3927" s="141"/>
      <c r="IA3927" s="141"/>
      <c r="IB3927" s="141"/>
      <c r="IC3927" s="141"/>
    </row>
    <row r="3928" s="138" customFormat="1" ht="15.75" customHeight="1" spans="3:237">
      <c r="C3928" s="103"/>
      <c r="D3928" s="103"/>
      <c r="F3928" s="142"/>
      <c r="HV3928" s="141"/>
      <c r="HW3928" s="141"/>
      <c r="HX3928" s="141"/>
      <c r="HY3928" s="141"/>
      <c r="HZ3928" s="141"/>
      <c r="IA3928" s="141"/>
      <c r="IB3928" s="141"/>
      <c r="IC3928" s="141"/>
    </row>
    <row r="3929" s="138" customFormat="1" ht="15.75" customHeight="1" spans="3:237">
      <c r="C3929" s="103"/>
      <c r="D3929" s="103"/>
      <c r="F3929" s="142"/>
      <c r="HV3929" s="141"/>
      <c r="HW3929" s="141"/>
      <c r="HX3929" s="141"/>
      <c r="HY3929" s="141"/>
      <c r="HZ3929" s="141"/>
      <c r="IA3929" s="141"/>
      <c r="IB3929" s="141"/>
      <c r="IC3929" s="141"/>
    </row>
    <row r="3930" s="138" customFormat="1" ht="15.75" customHeight="1" spans="3:237">
      <c r="C3930" s="103"/>
      <c r="D3930" s="103"/>
      <c r="F3930" s="142"/>
      <c r="HV3930" s="141"/>
      <c r="HW3930" s="141"/>
      <c r="HX3930" s="141"/>
      <c r="HY3930" s="141"/>
      <c r="HZ3930" s="141"/>
      <c r="IA3930" s="141"/>
      <c r="IB3930" s="141"/>
      <c r="IC3930" s="141"/>
    </row>
    <row r="3931" s="138" customFormat="1" ht="15.75" customHeight="1" spans="3:237">
      <c r="C3931" s="103"/>
      <c r="D3931" s="103"/>
      <c r="F3931" s="142"/>
      <c r="HV3931" s="141"/>
      <c r="HW3931" s="141"/>
      <c r="HX3931" s="141"/>
      <c r="HY3931" s="141"/>
      <c r="HZ3931" s="141"/>
      <c r="IA3931" s="141"/>
      <c r="IB3931" s="141"/>
      <c r="IC3931" s="141"/>
    </row>
    <row r="3932" s="138" customFormat="1" ht="15.75" customHeight="1" spans="3:237">
      <c r="C3932" s="103"/>
      <c r="D3932" s="103"/>
      <c r="F3932" s="142"/>
      <c r="HV3932" s="141"/>
      <c r="HW3932" s="141"/>
      <c r="HX3932" s="141"/>
      <c r="HY3932" s="141"/>
      <c r="HZ3932" s="141"/>
      <c r="IA3932" s="141"/>
      <c r="IB3932" s="141"/>
      <c r="IC3932" s="141"/>
    </row>
    <row r="3933" s="138" customFormat="1" ht="15.75" customHeight="1" spans="3:237">
      <c r="C3933" s="103"/>
      <c r="D3933" s="103"/>
      <c r="F3933" s="142"/>
      <c r="HV3933" s="141"/>
      <c r="HW3933" s="141"/>
      <c r="HX3933" s="141"/>
      <c r="HY3933" s="141"/>
      <c r="HZ3933" s="141"/>
      <c r="IA3933" s="141"/>
      <c r="IB3933" s="141"/>
      <c r="IC3933" s="141"/>
    </row>
    <row r="3934" s="138" customFormat="1" ht="15.75" customHeight="1" spans="3:237">
      <c r="C3934" s="103"/>
      <c r="D3934" s="103"/>
      <c r="F3934" s="142"/>
      <c r="HV3934" s="141"/>
      <c r="HW3934" s="141"/>
      <c r="HX3934" s="141"/>
      <c r="HY3934" s="141"/>
      <c r="HZ3934" s="141"/>
      <c r="IA3934" s="141"/>
      <c r="IB3934" s="141"/>
      <c r="IC3934" s="141"/>
    </row>
    <row r="3935" s="138" customFormat="1" ht="15.75" customHeight="1" spans="3:237">
      <c r="C3935" s="103"/>
      <c r="D3935" s="103"/>
      <c r="F3935" s="142"/>
      <c r="HV3935" s="141"/>
      <c r="HW3935" s="141"/>
      <c r="HX3935" s="141"/>
      <c r="HY3935" s="141"/>
      <c r="HZ3935" s="141"/>
      <c r="IA3935" s="141"/>
      <c r="IB3935" s="141"/>
      <c r="IC3935" s="141"/>
    </row>
    <row r="3936" s="138" customFormat="1" ht="15.75" customHeight="1" spans="3:237">
      <c r="C3936" s="103"/>
      <c r="D3936" s="103"/>
      <c r="F3936" s="142"/>
      <c r="HV3936" s="141"/>
      <c r="HW3936" s="141"/>
      <c r="HX3936" s="141"/>
      <c r="HY3936" s="141"/>
      <c r="HZ3936" s="141"/>
      <c r="IA3936" s="141"/>
      <c r="IB3936" s="141"/>
      <c r="IC3936" s="141"/>
    </row>
    <row r="3937" s="138" customFormat="1" ht="15.75" customHeight="1" spans="3:237">
      <c r="C3937" s="103"/>
      <c r="D3937" s="103"/>
      <c r="F3937" s="142"/>
      <c r="HV3937" s="141"/>
      <c r="HW3937" s="141"/>
      <c r="HX3937" s="141"/>
      <c r="HY3937" s="141"/>
      <c r="HZ3937" s="141"/>
      <c r="IA3937" s="141"/>
      <c r="IB3937" s="141"/>
      <c r="IC3937" s="141"/>
    </row>
    <row r="3938" s="138" customFormat="1" ht="15.75" customHeight="1" spans="3:237">
      <c r="C3938" s="103"/>
      <c r="D3938" s="103"/>
      <c r="F3938" s="142"/>
      <c r="HV3938" s="141"/>
      <c r="HW3938" s="141"/>
      <c r="HX3938" s="141"/>
      <c r="HY3938" s="141"/>
      <c r="HZ3938" s="141"/>
      <c r="IA3938" s="141"/>
      <c r="IB3938" s="141"/>
      <c r="IC3938" s="141"/>
    </row>
    <row r="3939" s="138" customFormat="1" ht="15.75" customHeight="1" spans="3:237">
      <c r="C3939" s="103"/>
      <c r="D3939" s="103"/>
      <c r="F3939" s="142"/>
      <c r="HV3939" s="141"/>
      <c r="HW3939" s="141"/>
      <c r="HX3939" s="141"/>
      <c r="HY3939" s="141"/>
      <c r="HZ3939" s="141"/>
      <c r="IA3939" s="141"/>
      <c r="IB3939" s="141"/>
      <c r="IC3939" s="141"/>
    </row>
    <row r="3940" s="138" customFormat="1" ht="15.75" customHeight="1" spans="3:237">
      <c r="C3940" s="103"/>
      <c r="D3940" s="103"/>
      <c r="F3940" s="142"/>
      <c r="HV3940" s="141"/>
      <c r="HW3940" s="141"/>
      <c r="HX3940" s="141"/>
      <c r="HY3940" s="141"/>
      <c r="HZ3940" s="141"/>
      <c r="IA3940" s="141"/>
      <c r="IB3940" s="141"/>
      <c r="IC3940" s="141"/>
    </row>
    <row r="3941" s="138" customFormat="1" ht="15.75" customHeight="1" spans="3:237">
      <c r="C3941" s="103"/>
      <c r="D3941" s="103"/>
      <c r="F3941" s="142"/>
      <c r="HV3941" s="141"/>
      <c r="HW3941" s="141"/>
      <c r="HX3941" s="141"/>
      <c r="HY3941" s="141"/>
      <c r="HZ3941" s="141"/>
      <c r="IA3941" s="141"/>
      <c r="IB3941" s="141"/>
      <c r="IC3941" s="141"/>
    </row>
    <row r="3942" s="138" customFormat="1" ht="15.75" customHeight="1" spans="3:237">
      <c r="C3942" s="103"/>
      <c r="D3942" s="103"/>
      <c r="F3942" s="142"/>
      <c r="HV3942" s="141"/>
      <c r="HW3942" s="141"/>
      <c r="HX3942" s="141"/>
      <c r="HY3942" s="141"/>
      <c r="HZ3942" s="141"/>
      <c r="IA3942" s="141"/>
      <c r="IB3942" s="141"/>
      <c r="IC3942" s="141"/>
    </row>
    <row r="3943" s="138" customFormat="1" ht="15.75" customHeight="1" spans="3:237">
      <c r="C3943" s="103"/>
      <c r="D3943" s="103"/>
      <c r="F3943" s="142"/>
      <c r="HV3943" s="141"/>
      <c r="HW3943" s="141"/>
      <c r="HX3943" s="141"/>
      <c r="HY3943" s="141"/>
      <c r="HZ3943" s="141"/>
      <c r="IA3943" s="141"/>
      <c r="IB3943" s="141"/>
      <c r="IC3943" s="141"/>
    </row>
    <row r="3944" s="138" customFormat="1" ht="15.75" customHeight="1" spans="3:237">
      <c r="C3944" s="103"/>
      <c r="D3944" s="103"/>
      <c r="F3944" s="142"/>
      <c r="HV3944" s="141"/>
      <c r="HW3944" s="141"/>
      <c r="HX3944" s="141"/>
      <c r="HY3944" s="141"/>
      <c r="HZ3944" s="141"/>
      <c r="IA3944" s="141"/>
      <c r="IB3944" s="141"/>
      <c r="IC3944" s="141"/>
    </row>
    <row r="3945" s="138" customFormat="1" ht="15.75" customHeight="1" spans="3:237">
      <c r="C3945" s="103"/>
      <c r="D3945" s="103"/>
      <c r="F3945" s="142"/>
      <c r="HV3945" s="141"/>
      <c r="HW3945" s="141"/>
      <c r="HX3945" s="141"/>
      <c r="HY3945" s="141"/>
      <c r="HZ3945" s="141"/>
      <c r="IA3945" s="141"/>
      <c r="IB3945" s="141"/>
      <c r="IC3945" s="141"/>
    </row>
    <row r="3946" s="138" customFormat="1" ht="15.75" customHeight="1" spans="3:237">
      <c r="C3946" s="103"/>
      <c r="D3946" s="103"/>
      <c r="F3946" s="142"/>
      <c r="HV3946" s="141"/>
      <c r="HW3946" s="141"/>
      <c r="HX3946" s="141"/>
      <c r="HY3946" s="141"/>
      <c r="HZ3946" s="141"/>
      <c r="IA3946" s="141"/>
      <c r="IB3946" s="141"/>
      <c r="IC3946" s="141"/>
    </row>
    <row r="3947" s="138" customFormat="1" ht="15.75" customHeight="1" spans="3:237">
      <c r="C3947" s="103"/>
      <c r="D3947" s="103"/>
      <c r="F3947" s="142"/>
      <c r="HV3947" s="141"/>
      <c r="HW3947" s="141"/>
      <c r="HX3947" s="141"/>
      <c r="HY3947" s="141"/>
      <c r="HZ3947" s="141"/>
      <c r="IA3947" s="141"/>
      <c r="IB3947" s="141"/>
      <c r="IC3947" s="141"/>
    </row>
    <row r="3948" s="138" customFormat="1" ht="15.75" customHeight="1" spans="3:237">
      <c r="C3948" s="103"/>
      <c r="D3948" s="103"/>
      <c r="F3948" s="142"/>
      <c r="HV3948" s="141"/>
      <c r="HW3948" s="141"/>
      <c r="HX3948" s="141"/>
      <c r="HY3948" s="141"/>
      <c r="HZ3948" s="141"/>
      <c r="IA3948" s="141"/>
      <c r="IB3948" s="141"/>
      <c r="IC3948" s="141"/>
    </row>
    <row r="3949" s="138" customFormat="1" ht="15.75" customHeight="1" spans="3:237">
      <c r="C3949" s="103"/>
      <c r="D3949" s="103"/>
      <c r="F3949" s="142"/>
      <c r="HV3949" s="141"/>
      <c r="HW3949" s="141"/>
      <c r="HX3949" s="141"/>
      <c r="HY3949" s="141"/>
      <c r="HZ3949" s="141"/>
      <c r="IA3949" s="141"/>
      <c r="IB3949" s="141"/>
      <c r="IC3949" s="141"/>
    </row>
    <row r="3950" s="138" customFormat="1" ht="15.75" customHeight="1" spans="3:237">
      <c r="C3950" s="103"/>
      <c r="D3950" s="103"/>
      <c r="F3950" s="142"/>
      <c r="HV3950" s="141"/>
      <c r="HW3950" s="141"/>
      <c r="HX3950" s="141"/>
      <c r="HY3950" s="141"/>
      <c r="HZ3950" s="141"/>
      <c r="IA3950" s="141"/>
      <c r="IB3950" s="141"/>
      <c r="IC3950" s="141"/>
    </row>
    <row r="3951" s="138" customFormat="1" ht="15.75" customHeight="1" spans="3:237">
      <c r="C3951" s="103"/>
      <c r="D3951" s="103"/>
      <c r="F3951" s="142"/>
      <c r="HV3951" s="141"/>
      <c r="HW3951" s="141"/>
      <c r="HX3951" s="141"/>
      <c r="HY3951" s="141"/>
      <c r="HZ3951" s="141"/>
      <c r="IA3951" s="141"/>
      <c r="IB3951" s="141"/>
      <c r="IC3951" s="141"/>
    </row>
    <row r="3952" s="138" customFormat="1" ht="15.75" customHeight="1" spans="3:237">
      <c r="C3952" s="103"/>
      <c r="D3952" s="103"/>
      <c r="F3952" s="142"/>
      <c r="HV3952" s="141"/>
      <c r="HW3952" s="141"/>
      <c r="HX3952" s="141"/>
      <c r="HY3952" s="141"/>
      <c r="HZ3952" s="141"/>
      <c r="IA3952" s="141"/>
      <c r="IB3952" s="141"/>
      <c r="IC3952" s="141"/>
    </row>
    <row r="3953" s="138" customFormat="1" ht="15.75" customHeight="1" spans="3:237">
      <c r="C3953" s="103"/>
      <c r="D3953" s="103"/>
      <c r="F3953" s="142"/>
      <c r="HV3953" s="141"/>
      <c r="HW3953" s="141"/>
      <c r="HX3953" s="141"/>
      <c r="HY3953" s="141"/>
      <c r="HZ3953" s="141"/>
      <c r="IA3953" s="141"/>
      <c r="IB3953" s="141"/>
      <c r="IC3953" s="141"/>
    </row>
    <row r="3954" s="138" customFormat="1" ht="15.75" customHeight="1" spans="3:237">
      <c r="C3954" s="103"/>
      <c r="D3954" s="103"/>
      <c r="F3954" s="142"/>
      <c r="HV3954" s="141"/>
      <c r="HW3954" s="141"/>
      <c r="HX3954" s="141"/>
      <c r="HY3954" s="141"/>
      <c r="HZ3954" s="141"/>
      <c r="IA3954" s="141"/>
      <c r="IB3954" s="141"/>
      <c r="IC3954" s="141"/>
    </row>
    <row r="3955" s="138" customFormat="1" ht="15.75" customHeight="1" spans="3:237">
      <c r="C3955" s="103"/>
      <c r="D3955" s="103"/>
      <c r="F3955" s="142"/>
      <c r="HV3955" s="141"/>
      <c r="HW3955" s="141"/>
      <c r="HX3955" s="141"/>
      <c r="HY3955" s="141"/>
      <c r="HZ3955" s="141"/>
      <c r="IA3955" s="141"/>
      <c r="IB3955" s="141"/>
      <c r="IC3955" s="141"/>
    </row>
    <row r="3956" s="138" customFormat="1" ht="15.75" customHeight="1" spans="3:237">
      <c r="C3956" s="103"/>
      <c r="D3956" s="103"/>
      <c r="F3956" s="142"/>
      <c r="HV3956" s="141"/>
      <c r="HW3956" s="141"/>
      <c r="HX3956" s="141"/>
      <c r="HY3956" s="141"/>
      <c r="HZ3956" s="141"/>
      <c r="IA3956" s="141"/>
      <c r="IB3956" s="141"/>
      <c r="IC3956" s="141"/>
    </row>
    <row r="3957" s="138" customFormat="1" ht="15.75" customHeight="1" spans="3:237">
      <c r="C3957" s="103"/>
      <c r="D3957" s="103"/>
      <c r="F3957" s="142"/>
      <c r="HV3957" s="141"/>
      <c r="HW3957" s="141"/>
      <c r="HX3957" s="141"/>
      <c r="HY3957" s="141"/>
      <c r="HZ3957" s="141"/>
      <c r="IA3957" s="141"/>
      <c r="IB3957" s="141"/>
      <c r="IC3957" s="141"/>
    </row>
    <row r="3958" s="138" customFormat="1" ht="15.75" customHeight="1" spans="3:237">
      <c r="C3958" s="103"/>
      <c r="D3958" s="103"/>
      <c r="F3958" s="142"/>
      <c r="HV3958" s="141"/>
      <c r="HW3958" s="141"/>
      <c r="HX3958" s="141"/>
      <c r="HY3958" s="141"/>
      <c r="HZ3958" s="141"/>
      <c r="IA3958" s="141"/>
      <c r="IB3958" s="141"/>
      <c r="IC3958" s="141"/>
    </row>
    <row r="3959" s="138" customFormat="1" ht="15.75" customHeight="1" spans="3:237">
      <c r="C3959" s="103"/>
      <c r="D3959" s="103"/>
      <c r="F3959" s="142"/>
      <c r="HV3959" s="141"/>
      <c r="HW3959" s="141"/>
      <c r="HX3959" s="141"/>
      <c r="HY3959" s="141"/>
      <c r="HZ3959" s="141"/>
      <c r="IA3959" s="141"/>
      <c r="IB3959" s="141"/>
      <c r="IC3959" s="141"/>
    </row>
    <row r="3960" s="138" customFormat="1" ht="15.75" customHeight="1" spans="3:237">
      <c r="C3960" s="103"/>
      <c r="D3960" s="103"/>
      <c r="F3960" s="142"/>
      <c r="HV3960" s="141"/>
      <c r="HW3960" s="141"/>
      <c r="HX3960" s="141"/>
      <c r="HY3960" s="141"/>
      <c r="HZ3960" s="141"/>
      <c r="IA3960" s="141"/>
      <c r="IB3960" s="141"/>
      <c r="IC3960" s="141"/>
    </row>
    <row r="3961" s="138" customFormat="1" ht="15.75" customHeight="1" spans="3:237">
      <c r="C3961" s="103"/>
      <c r="D3961" s="103"/>
      <c r="F3961" s="142"/>
      <c r="HV3961" s="141"/>
      <c r="HW3961" s="141"/>
      <c r="HX3961" s="141"/>
      <c r="HY3961" s="141"/>
      <c r="HZ3961" s="141"/>
      <c r="IA3961" s="141"/>
      <c r="IB3961" s="141"/>
      <c r="IC3961" s="141"/>
    </row>
    <row r="3962" s="138" customFormat="1" ht="15.75" customHeight="1" spans="3:237">
      <c r="C3962" s="103"/>
      <c r="D3962" s="103"/>
      <c r="F3962" s="142"/>
      <c r="HV3962" s="141"/>
      <c r="HW3962" s="141"/>
      <c r="HX3962" s="141"/>
      <c r="HY3962" s="141"/>
      <c r="HZ3962" s="141"/>
      <c r="IA3962" s="141"/>
      <c r="IB3962" s="141"/>
      <c r="IC3962" s="141"/>
    </row>
    <row r="3963" s="138" customFormat="1" ht="15.75" customHeight="1" spans="3:237">
      <c r="C3963" s="103"/>
      <c r="D3963" s="103"/>
      <c r="F3963" s="142"/>
      <c r="HV3963" s="141"/>
      <c r="HW3963" s="141"/>
      <c r="HX3963" s="141"/>
      <c r="HY3963" s="141"/>
      <c r="HZ3963" s="141"/>
      <c r="IA3963" s="141"/>
      <c r="IB3963" s="141"/>
      <c r="IC3963" s="141"/>
    </row>
    <row r="3964" s="138" customFormat="1" ht="15.75" customHeight="1" spans="3:237">
      <c r="C3964" s="103"/>
      <c r="D3964" s="103"/>
      <c r="F3964" s="142"/>
      <c r="HV3964" s="141"/>
      <c r="HW3964" s="141"/>
      <c r="HX3964" s="141"/>
      <c r="HY3964" s="141"/>
      <c r="HZ3964" s="141"/>
      <c r="IA3964" s="141"/>
      <c r="IB3964" s="141"/>
      <c r="IC3964" s="141"/>
    </row>
    <row r="3965" s="138" customFormat="1" ht="15.75" customHeight="1" spans="3:237">
      <c r="C3965" s="103"/>
      <c r="D3965" s="103"/>
      <c r="F3965" s="142"/>
      <c r="HV3965" s="141"/>
      <c r="HW3965" s="141"/>
      <c r="HX3965" s="141"/>
      <c r="HY3965" s="141"/>
      <c r="HZ3965" s="141"/>
      <c r="IA3965" s="141"/>
      <c r="IB3965" s="141"/>
      <c r="IC3965" s="141"/>
    </row>
    <row r="3966" s="138" customFormat="1" ht="15.75" customHeight="1" spans="3:237">
      <c r="C3966" s="103"/>
      <c r="D3966" s="103"/>
      <c r="F3966" s="142"/>
      <c r="HV3966" s="141"/>
      <c r="HW3966" s="141"/>
      <c r="HX3966" s="141"/>
      <c r="HY3966" s="141"/>
      <c r="HZ3966" s="141"/>
      <c r="IA3966" s="141"/>
      <c r="IB3966" s="141"/>
      <c r="IC3966" s="141"/>
    </row>
    <row r="3967" s="138" customFormat="1" ht="15.75" customHeight="1" spans="3:237">
      <c r="C3967" s="103"/>
      <c r="D3967" s="103"/>
      <c r="F3967" s="142"/>
      <c r="HV3967" s="141"/>
      <c r="HW3967" s="141"/>
      <c r="HX3967" s="141"/>
      <c r="HY3967" s="141"/>
      <c r="HZ3967" s="141"/>
      <c r="IA3967" s="141"/>
      <c r="IB3967" s="141"/>
      <c r="IC3967" s="141"/>
    </row>
    <row r="3968" s="138" customFormat="1" ht="15.75" customHeight="1" spans="3:237">
      <c r="C3968" s="103"/>
      <c r="D3968" s="103"/>
      <c r="F3968" s="142"/>
      <c r="HV3968" s="141"/>
      <c r="HW3968" s="141"/>
      <c r="HX3968" s="141"/>
      <c r="HY3968" s="141"/>
      <c r="HZ3968" s="141"/>
      <c r="IA3968" s="141"/>
      <c r="IB3968" s="141"/>
      <c r="IC3968" s="141"/>
    </row>
    <row r="3969" s="138" customFormat="1" ht="15.75" customHeight="1" spans="3:237">
      <c r="C3969" s="103"/>
      <c r="D3969" s="103"/>
      <c r="F3969" s="142"/>
      <c r="HV3969" s="141"/>
      <c r="HW3969" s="141"/>
      <c r="HX3969" s="141"/>
      <c r="HY3969" s="141"/>
      <c r="HZ3969" s="141"/>
      <c r="IA3969" s="141"/>
      <c r="IB3969" s="141"/>
      <c r="IC3969" s="141"/>
    </row>
    <row r="3970" s="138" customFormat="1" ht="15.75" customHeight="1" spans="3:237">
      <c r="C3970" s="103"/>
      <c r="D3970" s="103"/>
      <c r="F3970" s="142"/>
      <c r="HV3970" s="141"/>
      <c r="HW3970" s="141"/>
      <c r="HX3970" s="141"/>
      <c r="HY3970" s="141"/>
      <c r="HZ3970" s="141"/>
      <c r="IA3970" s="141"/>
      <c r="IB3970" s="141"/>
      <c r="IC3970" s="141"/>
    </row>
    <row r="3971" s="138" customFormat="1" ht="15.75" customHeight="1" spans="3:237">
      <c r="C3971" s="103"/>
      <c r="D3971" s="103"/>
      <c r="F3971" s="142"/>
      <c r="HV3971" s="141"/>
      <c r="HW3971" s="141"/>
      <c r="HX3971" s="141"/>
      <c r="HY3971" s="141"/>
      <c r="HZ3971" s="141"/>
      <c r="IA3971" s="141"/>
      <c r="IB3971" s="141"/>
      <c r="IC3971" s="141"/>
    </row>
    <row r="3972" s="138" customFormat="1" ht="15.75" customHeight="1" spans="3:237">
      <c r="C3972" s="103"/>
      <c r="D3972" s="103"/>
      <c r="F3972" s="142"/>
      <c r="HV3972" s="141"/>
      <c r="HW3972" s="141"/>
      <c r="HX3972" s="141"/>
      <c r="HY3972" s="141"/>
      <c r="HZ3972" s="141"/>
      <c r="IA3972" s="141"/>
      <c r="IB3972" s="141"/>
      <c r="IC3972" s="141"/>
    </row>
    <row r="3973" s="138" customFormat="1" ht="15.75" customHeight="1" spans="3:237">
      <c r="C3973" s="103"/>
      <c r="D3973" s="103"/>
      <c r="F3973" s="142"/>
      <c r="HV3973" s="141"/>
      <c r="HW3973" s="141"/>
      <c r="HX3973" s="141"/>
      <c r="HY3973" s="141"/>
      <c r="HZ3973" s="141"/>
      <c r="IA3973" s="141"/>
      <c r="IB3973" s="141"/>
      <c r="IC3973" s="141"/>
    </row>
    <row r="3974" s="138" customFormat="1" ht="15.75" customHeight="1" spans="3:237">
      <c r="C3974" s="103"/>
      <c r="D3974" s="103"/>
      <c r="F3974" s="142"/>
      <c r="HV3974" s="141"/>
      <c r="HW3974" s="141"/>
      <c r="HX3974" s="141"/>
      <c r="HY3974" s="141"/>
      <c r="HZ3974" s="141"/>
      <c r="IA3974" s="141"/>
      <c r="IB3974" s="141"/>
      <c r="IC3974" s="141"/>
    </row>
    <row r="3975" s="138" customFormat="1" ht="15.75" customHeight="1" spans="3:237">
      <c r="C3975" s="103"/>
      <c r="D3975" s="103"/>
      <c r="F3975" s="142"/>
      <c r="HV3975" s="141"/>
      <c r="HW3975" s="141"/>
      <c r="HX3975" s="141"/>
      <c r="HY3975" s="141"/>
      <c r="HZ3975" s="141"/>
      <c r="IA3975" s="141"/>
      <c r="IB3975" s="141"/>
      <c r="IC3975" s="141"/>
    </row>
    <row r="3976" s="138" customFormat="1" ht="15.75" customHeight="1" spans="3:237">
      <c r="C3976" s="103"/>
      <c r="D3976" s="103"/>
      <c r="F3976" s="142"/>
      <c r="HV3976" s="141"/>
      <c r="HW3976" s="141"/>
      <c r="HX3976" s="141"/>
      <c r="HY3976" s="141"/>
      <c r="HZ3976" s="141"/>
      <c r="IA3976" s="141"/>
      <c r="IB3976" s="141"/>
      <c r="IC3976" s="141"/>
    </row>
    <row r="3977" s="138" customFormat="1" ht="15.75" customHeight="1" spans="3:237">
      <c r="C3977" s="103"/>
      <c r="D3977" s="103"/>
      <c r="F3977" s="142"/>
      <c r="HV3977" s="141"/>
      <c r="HW3977" s="141"/>
      <c r="HX3977" s="141"/>
      <c r="HY3977" s="141"/>
      <c r="HZ3977" s="141"/>
      <c r="IA3977" s="141"/>
      <c r="IB3977" s="141"/>
      <c r="IC3977" s="141"/>
    </row>
    <row r="3978" s="138" customFormat="1" ht="15.75" customHeight="1" spans="3:237">
      <c r="C3978" s="103"/>
      <c r="D3978" s="103"/>
      <c r="F3978" s="142"/>
      <c r="HV3978" s="141"/>
      <c r="HW3978" s="141"/>
      <c r="HX3978" s="141"/>
      <c r="HY3978" s="141"/>
      <c r="HZ3978" s="141"/>
      <c r="IA3978" s="141"/>
      <c r="IB3978" s="141"/>
      <c r="IC3978" s="141"/>
    </row>
    <row r="3979" s="138" customFormat="1" ht="15.75" customHeight="1" spans="3:237">
      <c r="C3979" s="103"/>
      <c r="D3979" s="103"/>
      <c r="F3979" s="142"/>
      <c r="HV3979" s="141"/>
      <c r="HW3979" s="141"/>
      <c r="HX3979" s="141"/>
      <c r="HY3979" s="141"/>
      <c r="HZ3979" s="141"/>
      <c r="IA3979" s="141"/>
      <c r="IB3979" s="141"/>
      <c r="IC3979" s="141"/>
    </row>
    <row r="3980" s="138" customFormat="1" ht="15.75" customHeight="1" spans="3:237">
      <c r="C3980" s="103"/>
      <c r="D3980" s="103"/>
      <c r="F3980" s="142"/>
      <c r="HV3980" s="141"/>
      <c r="HW3980" s="141"/>
      <c r="HX3980" s="141"/>
      <c r="HY3980" s="141"/>
      <c r="HZ3980" s="141"/>
      <c r="IA3980" s="141"/>
      <c r="IB3980" s="141"/>
      <c r="IC3980" s="141"/>
    </row>
    <row r="3981" s="138" customFormat="1" ht="15.75" customHeight="1" spans="3:237">
      <c r="C3981" s="103"/>
      <c r="D3981" s="103"/>
      <c r="F3981" s="142"/>
      <c r="HV3981" s="141"/>
      <c r="HW3981" s="141"/>
      <c r="HX3981" s="141"/>
      <c r="HY3981" s="141"/>
      <c r="HZ3981" s="141"/>
      <c r="IA3981" s="141"/>
      <c r="IB3981" s="141"/>
      <c r="IC3981" s="141"/>
    </row>
    <row r="3982" s="138" customFormat="1" ht="15.75" customHeight="1" spans="3:237">
      <c r="C3982" s="103"/>
      <c r="D3982" s="103"/>
      <c r="F3982" s="142"/>
      <c r="HV3982" s="141"/>
      <c r="HW3982" s="141"/>
      <c r="HX3982" s="141"/>
      <c r="HY3982" s="141"/>
      <c r="HZ3982" s="141"/>
      <c r="IA3982" s="141"/>
      <c r="IB3982" s="141"/>
      <c r="IC3982" s="141"/>
    </row>
    <row r="3983" s="138" customFormat="1" ht="15.75" customHeight="1" spans="3:237">
      <c r="C3983" s="103"/>
      <c r="D3983" s="103"/>
      <c r="F3983" s="142"/>
      <c r="HV3983" s="141"/>
      <c r="HW3983" s="141"/>
      <c r="HX3983" s="141"/>
      <c r="HY3983" s="141"/>
      <c r="HZ3983" s="141"/>
      <c r="IA3983" s="141"/>
      <c r="IB3983" s="141"/>
      <c r="IC3983" s="141"/>
    </row>
    <row r="3984" s="138" customFormat="1" ht="15.75" customHeight="1" spans="3:237">
      <c r="C3984" s="103"/>
      <c r="D3984" s="103"/>
      <c r="F3984" s="142"/>
      <c r="HV3984" s="141"/>
      <c r="HW3984" s="141"/>
      <c r="HX3984" s="141"/>
      <c r="HY3984" s="141"/>
      <c r="HZ3984" s="141"/>
      <c r="IA3984" s="141"/>
      <c r="IB3984" s="141"/>
      <c r="IC3984" s="141"/>
    </row>
    <row r="3985" s="138" customFormat="1" ht="15.75" customHeight="1" spans="3:237">
      <c r="C3985" s="103"/>
      <c r="D3985" s="103"/>
      <c r="F3985" s="142"/>
      <c r="HV3985" s="141"/>
      <c r="HW3985" s="141"/>
      <c r="HX3985" s="141"/>
      <c r="HY3985" s="141"/>
      <c r="HZ3985" s="141"/>
      <c r="IA3985" s="141"/>
      <c r="IB3985" s="141"/>
      <c r="IC3985" s="141"/>
    </row>
    <row r="3986" s="138" customFormat="1" ht="15.75" customHeight="1" spans="3:237">
      <c r="C3986" s="103"/>
      <c r="D3986" s="103"/>
      <c r="F3986" s="142"/>
      <c r="HV3986" s="141"/>
      <c r="HW3986" s="141"/>
      <c r="HX3986" s="141"/>
      <c r="HY3986" s="141"/>
      <c r="HZ3986" s="141"/>
      <c r="IA3986" s="141"/>
      <c r="IB3986" s="141"/>
      <c r="IC3986" s="141"/>
    </row>
    <row r="3987" s="138" customFormat="1" ht="15.75" customHeight="1" spans="3:237">
      <c r="C3987" s="103"/>
      <c r="D3987" s="103"/>
      <c r="F3987" s="142"/>
      <c r="HV3987" s="141"/>
      <c r="HW3987" s="141"/>
      <c r="HX3987" s="141"/>
      <c r="HY3987" s="141"/>
      <c r="HZ3987" s="141"/>
      <c r="IA3987" s="141"/>
      <c r="IB3987" s="141"/>
      <c r="IC3987" s="141"/>
    </row>
    <row r="3988" s="138" customFormat="1" ht="15.75" customHeight="1" spans="3:237">
      <c r="C3988" s="103"/>
      <c r="D3988" s="103"/>
      <c r="F3988" s="142"/>
      <c r="HV3988" s="141"/>
      <c r="HW3988" s="141"/>
      <c r="HX3988" s="141"/>
      <c r="HY3988" s="141"/>
      <c r="HZ3988" s="141"/>
      <c r="IA3988" s="141"/>
      <c r="IB3988" s="141"/>
      <c r="IC3988" s="141"/>
    </row>
    <row r="3989" s="138" customFormat="1" ht="15.75" customHeight="1" spans="3:237">
      <c r="C3989" s="103"/>
      <c r="D3989" s="103"/>
      <c r="F3989" s="142"/>
      <c r="HV3989" s="141"/>
      <c r="HW3989" s="141"/>
      <c r="HX3989" s="141"/>
      <c r="HY3989" s="141"/>
      <c r="HZ3989" s="141"/>
      <c r="IA3989" s="141"/>
      <c r="IB3989" s="141"/>
      <c r="IC3989" s="141"/>
    </row>
    <row r="3990" s="138" customFormat="1" ht="15.75" customHeight="1" spans="3:237">
      <c r="C3990" s="103"/>
      <c r="D3990" s="103"/>
      <c r="F3990" s="142"/>
      <c r="HV3990" s="141"/>
      <c r="HW3990" s="141"/>
      <c r="HX3990" s="141"/>
      <c r="HY3990" s="141"/>
      <c r="HZ3990" s="141"/>
      <c r="IA3990" s="141"/>
      <c r="IB3990" s="141"/>
      <c r="IC3990" s="141"/>
    </row>
    <row r="3991" s="138" customFormat="1" ht="15.75" customHeight="1" spans="3:237">
      <c r="C3991" s="103"/>
      <c r="D3991" s="103"/>
      <c r="F3991" s="142"/>
      <c r="HV3991" s="141"/>
      <c r="HW3991" s="141"/>
      <c r="HX3991" s="141"/>
      <c r="HY3991" s="141"/>
      <c r="HZ3991" s="141"/>
      <c r="IA3991" s="141"/>
      <c r="IB3991" s="141"/>
      <c r="IC3991" s="141"/>
    </row>
    <row r="3992" s="138" customFormat="1" ht="15.75" customHeight="1" spans="3:237">
      <c r="C3992" s="103"/>
      <c r="D3992" s="103"/>
      <c r="F3992" s="142"/>
      <c r="HV3992" s="141"/>
      <c r="HW3992" s="141"/>
      <c r="HX3992" s="141"/>
      <c r="HY3992" s="141"/>
      <c r="HZ3992" s="141"/>
      <c r="IA3992" s="141"/>
      <c r="IB3992" s="141"/>
      <c r="IC3992" s="141"/>
    </row>
    <row r="3993" s="138" customFormat="1" ht="15.75" customHeight="1" spans="3:237">
      <c r="C3993" s="103"/>
      <c r="D3993" s="103"/>
      <c r="F3993" s="142"/>
      <c r="HV3993" s="141"/>
      <c r="HW3993" s="141"/>
      <c r="HX3993" s="141"/>
      <c r="HY3993" s="141"/>
      <c r="HZ3993" s="141"/>
      <c r="IA3993" s="141"/>
      <c r="IB3993" s="141"/>
      <c r="IC3993" s="141"/>
    </row>
    <row r="3994" s="138" customFormat="1" ht="15.75" customHeight="1" spans="3:237">
      <c r="C3994" s="103"/>
      <c r="D3994" s="103"/>
      <c r="F3994" s="142"/>
      <c r="HV3994" s="141"/>
      <c r="HW3994" s="141"/>
      <c r="HX3994" s="141"/>
      <c r="HY3994" s="141"/>
      <c r="HZ3994" s="141"/>
      <c r="IA3994" s="141"/>
      <c r="IB3994" s="141"/>
      <c r="IC3994" s="141"/>
    </row>
    <row r="3995" s="138" customFormat="1" ht="15.75" customHeight="1" spans="3:237">
      <c r="C3995" s="103"/>
      <c r="D3995" s="103"/>
      <c r="F3995" s="142"/>
      <c r="HV3995" s="141"/>
      <c r="HW3995" s="141"/>
      <c r="HX3995" s="141"/>
      <c r="HY3995" s="141"/>
      <c r="HZ3995" s="141"/>
      <c r="IA3995" s="141"/>
      <c r="IB3995" s="141"/>
      <c r="IC3995" s="141"/>
    </row>
    <row r="3996" s="138" customFormat="1" ht="15.75" customHeight="1" spans="3:237">
      <c r="C3996" s="103"/>
      <c r="D3996" s="103"/>
      <c r="F3996" s="142"/>
      <c r="HV3996" s="141"/>
      <c r="HW3996" s="141"/>
      <c r="HX3996" s="141"/>
      <c r="HY3996" s="141"/>
      <c r="HZ3996" s="141"/>
      <c r="IA3996" s="141"/>
      <c r="IB3996" s="141"/>
      <c r="IC3996" s="141"/>
    </row>
    <row r="3997" s="138" customFormat="1" ht="15.75" customHeight="1" spans="3:237">
      <c r="C3997" s="103"/>
      <c r="D3997" s="103"/>
      <c r="F3997" s="142"/>
      <c r="HV3997" s="141"/>
      <c r="HW3997" s="141"/>
      <c r="HX3997" s="141"/>
      <c r="HY3997" s="141"/>
      <c r="HZ3997" s="141"/>
      <c r="IA3997" s="141"/>
      <c r="IB3997" s="141"/>
      <c r="IC3997" s="141"/>
    </row>
    <row r="3998" s="138" customFormat="1" ht="15.75" customHeight="1" spans="3:237">
      <c r="C3998" s="103"/>
      <c r="D3998" s="103"/>
      <c r="F3998" s="142"/>
      <c r="HV3998" s="141"/>
      <c r="HW3998" s="141"/>
      <c r="HX3998" s="141"/>
      <c r="HY3998" s="141"/>
      <c r="HZ3998" s="141"/>
      <c r="IA3998" s="141"/>
      <c r="IB3998" s="141"/>
      <c r="IC3998" s="141"/>
    </row>
    <row r="3999" s="138" customFormat="1" ht="15.75" customHeight="1" spans="3:237">
      <c r="C3999" s="103"/>
      <c r="D3999" s="103"/>
      <c r="F3999" s="142"/>
      <c r="HV3999" s="141"/>
      <c r="HW3999" s="141"/>
      <c r="HX3999" s="141"/>
      <c r="HY3999" s="141"/>
      <c r="HZ3999" s="141"/>
      <c r="IA3999" s="141"/>
      <c r="IB3999" s="141"/>
      <c r="IC3999" s="141"/>
    </row>
    <row r="4000" s="138" customFormat="1" ht="15.75" customHeight="1" spans="3:237">
      <c r="C4000" s="103"/>
      <c r="D4000" s="103"/>
      <c r="F4000" s="142"/>
      <c r="HV4000" s="141"/>
      <c r="HW4000" s="141"/>
      <c r="HX4000" s="141"/>
      <c r="HY4000" s="141"/>
      <c r="HZ4000" s="141"/>
      <c r="IA4000" s="141"/>
      <c r="IB4000" s="141"/>
      <c r="IC4000" s="141"/>
    </row>
    <row r="4001" s="138" customFormat="1" ht="15.75" customHeight="1" spans="3:237">
      <c r="C4001" s="103"/>
      <c r="D4001" s="103"/>
      <c r="F4001" s="142"/>
      <c r="HV4001" s="141"/>
      <c r="HW4001" s="141"/>
      <c r="HX4001" s="141"/>
      <c r="HY4001" s="141"/>
      <c r="HZ4001" s="141"/>
      <c r="IA4001" s="141"/>
      <c r="IB4001" s="141"/>
      <c r="IC4001" s="141"/>
    </row>
    <row r="4002" s="138" customFormat="1" ht="15.75" customHeight="1" spans="3:237">
      <c r="C4002" s="103"/>
      <c r="D4002" s="103"/>
      <c r="F4002" s="142"/>
      <c r="HV4002" s="141"/>
      <c r="HW4002" s="141"/>
      <c r="HX4002" s="141"/>
      <c r="HY4002" s="141"/>
      <c r="HZ4002" s="141"/>
      <c r="IA4002" s="141"/>
      <c r="IB4002" s="141"/>
      <c r="IC4002" s="141"/>
    </row>
    <row r="4003" s="138" customFormat="1" ht="15.75" customHeight="1" spans="3:237">
      <c r="C4003" s="103"/>
      <c r="D4003" s="103"/>
      <c r="F4003" s="142"/>
      <c r="HV4003" s="141"/>
      <c r="HW4003" s="141"/>
      <c r="HX4003" s="141"/>
      <c r="HY4003" s="141"/>
      <c r="HZ4003" s="141"/>
      <c r="IA4003" s="141"/>
      <c r="IB4003" s="141"/>
      <c r="IC4003" s="141"/>
    </row>
    <row r="4004" s="138" customFormat="1" ht="15.75" customHeight="1" spans="3:237">
      <c r="C4004" s="103"/>
      <c r="D4004" s="103"/>
      <c r="F4004" s="142"/>
      <c r="HV4004" s="141"/>
      <c r="HW4004" s="141"/>
      <c r="HX4004" s="141"/>
      <c r="HY4004" s="141"/>
      <c r="HZ4004" s="141"/>
      <c r="IA4004" s="141"/>
      <c r="IB4004" s="141"/>
      <c r="IC4004" s="141"/>
    </row>
    <row r="4005" s="138" customFormat="1" ht="15.75" customHeight="1" spans="3:237">
      <c r="C4005" s="103"/>
      <c r="D4005" s="103"/>
      <c r="F4005" s="142"/>
      <c r="HV4005" s="141"/>
      <c r="HW4005" s="141"/>
      <c r="HX4005" s="141"/>
      <c r="HY4005" s="141"/>
      <c r="HZ4005" s="141"/>
      <c r="IA4005" s="141"/>
      <c r="IB4005" s="141"/>
      <c r="IC4005" s="141"/>
    </row>
    <row r="4006" s="138" customFormat="1" ht="15.75" customHeight="1" spans="3:237">
      <c r="C4006" s="103"/>
      <c r="D4006" s="103"/>
      <c r="F4006" s="142"/>
      <c r="HV4006" s="141"/>
      <c r="HW4006" s="141"/>
      <c r="HX4006" s="141"/>
      <c r="HY4006" s="141"/>
      <c r="HZ4006" s="141"/>
      <c r="IA4006" s="141"/>
      <c r="IB4006" s="141"/>
      <c r="IC4006" s="141"/>
    </row>
    <row r="4007" s="138" customFormat="1" ht="15.75" customHeight="1" spans="3:237">
      <c r="C4007" s="103"/>
      <c r="D4007" s="103"/>
      <c r="F4007" s="142"/>
      <c r="HV4007" s="141"/>
      <c r="HW4007" s="141"/>
      <c r="HX4007" s="141"/>
      <c r="HY4007" s="141"/>
      <c r="HZ4007" s="141"/>
      <c r="IA4007" s="141"/>
      <c r="IB4007" s="141"/>
      <c r="IC4007" s="141"/>
    </row>
    <row r="4008" s="138" customFormat="1" ht="15.75" customHeight="1" spans="3:237">
      <c r="C4008" s="103"/>
      <c r="D4008" s="103"/>
      <c r="F4008" s="142"/>
      <c r="HV4008" s="141"/>
      <c r="HW4008" s="141"/>
      <c r="HX4008" s="141"/>
      <c r="HY4008" s="141"/>
      <c r="HZ4008" s="141"/>
      <c r="IA4008" s="141"/>
      <c r="IB4008" s="141"/>
      <c r="IC4008" s="141"/>
    </row>
    <row r="4009" s="138" customFormat="1" ht="15.75" customHeight="1" spans="3:237">
      <c r="C4009" s="103"/>
      <c r="D4009" s="103"/>
      <c r="F4009" s="142"/>
      <c r="HV4009" s="141"/>
      <c r="HW4009" s="141"/>
      <c r="HX4009" s="141"/>
      <c r="HY4009" s="141"/>
      <c r="HZ4009" s="141"/>
      <c r="IA4009" s="141"/>
      <c r="IB4009" s="141"/>
      <c r="IC4009" s="141"/>
    </row>
    <row r="4010" s="138" customFormat="1" ht="15.75" customHeight="1" spans="3:237">
      <c r="C4010" s="103"/>
      <c r="D4010" s="103"/>
      <c r="F4010" s="142"/>
      <c r="HV4010" s="141"/>
      <c r="HW4010" s="141"/>
      <c r="HX4010" s="141"/>
      <c r="HY4010" s="141"/>
      <c r="HZ4010" s="141"/>
      <c r="IA4010" s="141"/>
      <c r="IB4010" s="141"/>
      <c r="IC4010" s="141"/>
    </row>
    <row r="4011" s="138" customFormat="1" ht="15.75" customHeight="1" spans="3:237">
      <c r="C4011" s="103"/>
      <c r="D4011" s="103"/>
      <c r="F4011" s="142"/>
      <c r="HV4011" s="141"/>
      <c r="HW4011" s="141"/>
      <c r="HX4011" s="141"/>
      <c r="HY4011" s="141"/>
      <c r="HZ4011" s="141"/>
      <c r="IA4011" s="141"/>
      <c r="IB4011" s="141"/>
      <c r="IC4011" s="141"/>
    </row>
    <row r="4012" s="138" customFormat="1" ht="15.75" customHeight="1" spans="3:237">
      <c r="C4012" s="103"/>
      <c r="D4012" s="103"/>
      <c r="F4012" s="142"/>
      <c r="HV4012" s="141"/>
      <c r="HW4012" s="141"/>
      <c r="HX4012" s="141"/>
      <c r="HY4012" s="141"/>
      <c r="HZ4012" s="141"/>
      <c r="IA4012" s="141"/>
      <c r="IB4012" s="141"/>
      <c r="IC4012" s="141"/>
    </row>
    <row r="4013" s="138" customFormat="1" ht="15.75" customHeight="1" spans="3:237">
      <c r="C4013" s="103"/>
      <c r="D4013" s="103"/>
      <c r="F4013" s="142"/>
      <c r="HV4013" s="141"/>
      <c r="HW4013" s="141"/>
      <c r="HX4013" s="141"/>
      <c r="HY4013" s="141"/>
      <c r="HZ4013" s="141"/>
      <c r="IA4013" s="141"/>
      <c r="IB4013" s="141"/>
      <c r="IC4013" s="141"/>
    </row>
    <row r="4014" s="138" customFormat="1" ht="15.75" customHeight="1" spans="3:237">
      <c r="C4014" s="103"/>
      <c r="D4014" s="103"/>
      <c r="F4014" s="142"/>
      <c r="HV4014" s="141"/>
      <c r="HW4014" s="141"/>
      <c r="HX4014" s="141"/>
      <c r="HY4014" s="141"/>
      <c r="HZ4014" s="141"/>
      <c r="IA4014" s="141"/>
      <c r="IB4014" s="141"/>
      <c r="IC4014" s="141"/>
    </row>
    <row r="4015" s="138" customFormat="1" ht="15.75" customHeight="1" spans="3:237">
      <c r="C4015" s="103"/>
      <c r="D4015" s="103"/>
      <c r="F4015" s="142"/>
      <c r="HV4015" s="141"/>
      <c r="HW4015" s="141"/>
      <c r="HX4015" s="141"/>
      <c r="HY4015" s="141"/>
      <c r="HZ4015" s="141"/>
      <c r="IA4015" s="141"/>
      <c r="IB4015" s="141"/>
      <c r="IC4015" s="141"/>
    </row>
    <row r="4016" s="138" customFormat="1" ht="15.75" customHeight="1" spans="3:237">
      <c r="C4016" s="103"/>
      <c r="D4016" s="103"/>
      <c r="F4016" s="142"/>
      <c r="HV4016" s="141"/>
      <c r="HW4016" s="141"/>
      <c r="HX4016" s="141"/>
      <c r="HY4016" s="141"/>
      <c r="HZ4016" s="141"/>
      <c r="IA4016" s="141"/>
      <c r="IB4016" s="141"/>
      <c r="IC4016" s="141"/>
    </row>
    <row r="4017" s="138" customFormat="1" ht="15.75" customHeight="1" spans="3:237">
      <c r="C4017" s="103"/>
      <c r="D4017" s="103"/>
      <c r="F4017" s="142"/>
      <c r="HV4017" s="141"/>
      <c r="HW4017" s="141"/>
      <c r="HX4017" s="141"/>
      <c r="HY4017" s="141"/>
      <c r="HZ4017" s="141"/>
      <c r="IA4017" s="141"/>
      <c r="IB4017" s="141"/>
      <c r="IC4017" s="141"/>
    </row>
    <row r="4018" s="138" customFormat="1" ht="15.75" customHeight="1" spans="3:237">
      <c r="C4018" s="103"/>
      <c r="D4018" s="103"/>
      <c r="F4018" s="142"/>
      <c r="HV4018" s="141"/>
      <c r="HW4018" s="141"/>
      <c r="HX4018" s="141"/>
      <c r="HY4018" s="141"/>
      <c r="HZ4018" s="141"/>
      <c r="IA4018" s="141"/>
      <c r="IB4018" s="141"/>
      <c r="IC4018" s="141"/>
    </row>
    <row r="4019" s="138" customFormat="1" ht="15.75" customHeight="1" spans="3:237">
      <c r="C4019" s="103"/>
      <c r="D4019" s="103"/>
      <c r="F4019" s="142"/>
      <c r="HV4019" s="141"/>
      <c r="HW4019" s="141"/>
      <c r="HX4019" s="141"/>
      <c r="HY4019" s="141"/>
      <c r="HZ4019" s="141"/>
      <c r="IA4019" s="141"/>
      <c r="IB4019" s="141"/>
      <c r="IC4019" s="141"/>
    </row>
    <row r="4020" s="138" customFormat="1" ht="15.75" customHeight="1" spans="3:237">
      <c r="C4020" s="103"/>
      <c r="D4020" s="103"/>
      <c r="F4020" s="142"/>
      <c r="HV4020" s="141"/>
      <c r="HW4020" s="141"/>
      <c r="HX4020" s="141"/>
      <c r="HY4020" s="141"/>
      <c r="HZ4020" s="141"/>
      <c r="IA4020" s="141"/>
      <c r="IB4020" s="141"/>
      <c r="IC4020" s="141"/>
    </row>
    <row r="4021" s="138" customFormat="1" ht="15.75" customHeight="1" spans="3:237">
      <c r="C4021" s="103"/>
      <c r="D4021" s="103"/>
      <c r="F4021" s="142"/>
      <c r="HV4021" s="141"/>
      <c r="HW4021" s="141"/>
      <c r="HX4021" s="141"/>
      <c r="HY4021" s="141"/>
      <c r="HZ4021" s="141"/>
      <c r="IA4021" s="141"/>
      <c r="IB4021" s="141"/>
      <c r="IC4021" s="141"/>
    </row>
    <row r="4022" s="138" customFormat="1" ht="15.75" customHeight="1" spans="3:237">
      <c r="C4022" s="103"/>
      <c r="D4022" s="103"/>
      <c r="F4022" s="142"/>
      <c r="HV4022" s="141"/>
      <c r="HW4022" s="141"/>
      <c r="HX4022" s="141"/>
      <c r="HY4022" s="141"/>
      <c r="HZ4022" s="141"/>
      <c r="IA4022" s="141"/>
      <c r="IB4022" s="141"/>
      <c r="IC4022" s="141"/>
    </row>
    <row r="4023" s="138" customFormat="1" ht="15.75" customHeight="1" spans="3:237">
      <c r="C4023" s="103"/>
      <c r="D4023" s="103"/>
      <c r="F4023" s="142"/>
      <c r="HV4023" s="141"/>
      <c r="HW4023" s="141"/>
      <c r="HX4023" s="141"/>
      <c r="HY4023" s="141"/>
      <c r="HZ4023" s="141"/>
      <c r="IA4023" s="141"/>
      <c r="IB4023" s="141"/>
      <c r="IC4023" s="141"/>
    </row>
    <row r="4024" s="138" customFormat="1" ht="15.75" customHeight="1" spans="3:237">
      <c r="C4024" s="103"/>
      <c r="D4024" s="103"/>
      <c r="F4024" s="142"/>
      <c r="HV4024" s="141"/>
      <c r="HW4024" s="141"/>
      <c r="HX4024" s="141"/>
      <c r="HY4024" s="141"/>
      <c r="HZ4024" s="141"/>
      <c r="IA4024" s="141"/>
      <c r="IB4024" s="141"/>
      <c r="IC4024" s="141"/>
    </row>
    <row r="4025" s="138" customFormat="1" ht="15.75" customHeight="1" spans="3:237">
      <c r="C4025" s="103"/>
      <c r="D4025" s="103"/>
      <c r="F4025" s="142"/>
      <c r="HV4025" s="141"/>
      <c r="HW4025" s="141"/>
      <c r="HX4025" s="141"/>
      <c r="HY4025" s="141"/>
      <c r="HZ4025" s="141"/>
      <c r="IA4025" s="141"/>
      <c r="IB4025" s="141"/>
      <c r="IC4025" s="141"/>
    </row>
    <row r="4026" s="138" customFormat="1" ht="15.75" customHeight="1" spans="3:237">
      <c r="C4026" s="103"/>
      <c r="D4026" s="103"/>
      <c r="F4026" s="142"/>
      <c r="HV4026" s="141"/>
      <c r="HW4026" s="141"/>
      <c r="HX4026" s="141"/>
      <c r="HY4026" s="141"/>
      <c r="HZ4026" s="141"/>
      <c r="IA4026" s="141"/>
      <c r="IB4026" s="141"/>
      <c r="IC4026" s="141"/>
    </row>
    <row r="4027" s="138" customFormat="1" ht="15.75" customHeight="1" spans="3:237">
      <c r="C4027" s="103"/>
      <c r="D4027" s="103"/>
      <c r="F4027" s="142"/>
      <c r="HV4027" s="141"/>
      <c r="HW4027" s="141"/>
      <c r="HX4027" s="141"/>
      <c r="HY4027" s="141"/>
      <c r="HZ4027" s="141"/>
      <c r="IA4027" s="141"/>
      <c r="IB4027" s="141"/>
      <c r="IC4027" s="141"/>
    </row>
    <row r="4028" s="138" customFormat="1" ht="15.75" customHeight="1" spans="3:237">
      <c r="C4028" s="103"/>
      <c r="D4028" s="103"/>
      <c r="F4028" s="142"/>
      <c r="HV4028" s="141"/>
      <c r="HW4028" s="141"/>
      <c r="HX4028" s="141"/>
      <c r="HY4028" s="141"/>
      <c r="HZ4028" s="141"/>
      <c r="IA4028" s="141"/>
      <c r="IB4028" s="141"/>
      <c r="IC4028" s="141"/>
    </row>
    <row r="4029" s="138" customFormat="1" ht="15.75" customHeight="1" spans="3:237">
      <c r="C4029" s="103"/>
      <c r="D4029" s="103"/>
      <c r="F4029" s="142"/>
      <c r="HV4029" s="141"/>
      <c r="HW4029" s="141"/>
      <c r="HX4029" s="141"/>
      <c r="HY4029" s="141"/>
      <c r="HZ4029" s="141"/>
      <c r="IA4029" s="141"/>
      <c r="IB4029" s="141"/>
      <c r="IC4029" s="141"/>
    </row>
    <row r="4030" s="138" customFormat="1" ht="15.75" customHeight="1" spans="3:237">
      <c r="C4030" s="103"/>
      <c r="D4030" s="103"/>
      <c r="F4030" s="142"/>
      <c r="HV4030" s="141"/>
      <c r="HW4030" s="141"/>
      <c r="HX4030" s="141"/>
      <c r="HY4030" s="141"/>
      <c r="HZ4030" s="141"/>
      <c r="IA4030" s="141"/>
      <c r="IB4030" s="141"/>
      <c r="IC4030" s="141"/>
    </row>
    <row r="4031" s="138" customFormat="1" ht="15.75" customHeight="1" spans="3:237">
      <c r="C4031" s="103"/>
      <c r="D4031" s="103"/>
      <c r="F4031" s="142"/>
      <c r="HV4031" s="141"/>
      <c r="HW4031" s="141"/>
      <c r="HX4031" s="141"/>
      <c r="HY4031" s="141"/>
      <c r="HZ4031" s="141"/>
      <c r="IA4031" s="141"/>
      <c r="IB4031" s="141"/>
      <c r="IC4031" s="141"/>
    </row>
    <row r="4032" s="138" customFormat="1" ht="15.75" customHeight="1" spans="3:237">
      <c r="C4032" s="103"/>
      <c r="D4032" s="103"/>
      <c r="F4032" s="142"/>
      <c r="HV4032" s="141"/>
      <c r="HW4032" s="141"/>
      <c r="HX4032" s="141"/>
      <c r="HY4032" s="141"/>
      <c r="HZ4032" s="141"/>
      <c r="IA4032" s="141"/>
      <c r="IB4032" s="141"/>
      <c r="IC4032" s="141"/>
    </row>
    <row r="4033" s="138" customFormat="1" ht="15.75" customHeight="1" spans="3:237">
      <c r="C4033" s="103"/>
      <c r="D4033" s="103"/>
      <c r="F4033" s="142"/>
      <c r="HV4033" s="141"/>
      <c r="HW4033" s="141"/>
      <c r="HX4033" s="141"/>
      <c r="HY4033" s="141"/>
      <c r="HZ4033" s="141"/>
      <c r="IA4033" s="141"/>
      <c r="IB4033" s="141"/>
      <c r="IC4033" s="141"/>
    </row>
    <row r="4034" s="138" customFormat="1" ht="15.75" customHeight="1" spans="3:237">
      <c r="C4034" s="103"/>
      <c r="D4034" s="103"/>
      <c r="F4034" s="142"/>
      <c r="HV4034" s="141"/>
      <c r="HW4034" s="141"/>
      <c r="HX4034" s="141"/>
      <c r="HY4034" s="141"/>
      <c r="HZ4034" s="141"/>
      <c r="IA4034" s="141"/>
      <c r="IB4034" s="141"/>
      <c r="IC4034" s="141"/>
    </row>
    <row r="4035" s="138" customFormat="1" ht="15.75" customHeight="1" spans="3:237">
      <c r="C4035" s="103"/>
      <c r="D4035" s="103"/>
      <c r="F4035" s="142"/>
      <c r="HV4035" s="141"/>
      <c r="HW4035" s="141"/>
      <c r="HX4035" s="141"/>
      <c r="HY4035" s="141"/>
      <c r="HZ4035" s="141"/>
      <c r="IA4035" s="141"/>
      <c r="IB4035" s="141"/>
      <c r="IC4035" s="141"/>
    </row>
    <row r="4036" s="138" customFormat="1" ht="15.75" customHeight="1" spans="3:237">
      <c r="C4036" s="103"/>
      <c r="D4036" s="103"/>
      <c r="F4036" s="142"/>
      <c r="HV4036" s="141"/>
      <c r="HW4036" s="141"/>
      <c r="HX4036" s="141"/>
      <c r="HY4036" s="141"/>
      <c r="HZ4036" s="141"/>
      <c r="IA4036" s="141"/>
      <c r="IB4036" s="141"/>
      <c r="IC4036" s="141"/>
    </row>
    <row r="4037" s="138" customFormat="1" ht="15.75" customHeight="1" spans="3:237">
      <c r="C4037" s="103"/>
      <c r="D4037" s="103"/>
      <c r="F4037" s="142"/>
      <c r="HV4037" s="141"/>
      <c r="HW4037" s="141"/>
      <c r="HX4037" s="141"/>
      <c r="HY4037" s="141"/>
      <c r="HZ4037" s="141"/>
      <c r="IA4037" s="141"/>
      <c r="IB4037" s="141"/>
      <c r="IC4037" s="141"/>
    </row>
    <row r="4038" s="138" customFormat="1" ht="15.75" customHeight="1" spans="3:237">
      <c r="C4038" s="103"/>
      <c r="D4038" s="103"/>
      <c r="F4038" s="142"/>
      <c r="HV4038" s="141"/>
      <c r="HW4038" s="141"/>
      <c r="HX4038" s="141"/>
      <c r="HY4038" s="141"/>
      <c r="HZ4038" s="141"/>
      <c r="IA4038" s="141"/>
      <c r="IB4038" s="141"/>
      <c r="IC4038" s="141"/>
    </row>
    <row r="4039" s="138" customFormat="1" ht="15.75" customHeight="1" spans="3:237">
      <c r="C4039" s="103"/>
      <c r="D4039" s="103"/>
      <c r="F4039" s="142"/>
      <c r="HV4039" s="141"/>
      <c r="HW4039" s="141"/>
      <c r="HX4039" s="141"/>
      <c r="HY4039" s="141"/>
      <c r="HZ4039" s="141"/>
      <c r="IA4039" s="141"/>
      <c r="IB4039" s="141"/>
      <c r="IC4039" s="141"/>
    </row>
    <row r="4040" s="138" customFormat="1" ht="15.75" customHeight="1" spans="3:237">
      <c r="C4040" s="103"/>
      <c r="D4040" s="103"/>
      <c r="F4040" s="142"/>
      <c r="HV4040" s="141"/>
      <c r="HW4040" s="141"/>
      <c r="HX4040" s="141"/>
      <c r="HY4040" s="141"/>
      <c r="HZ4040" s="141"/>
      <c r="IA4040" s="141"/>
      <c r="IB4040" s="141"/>
      <c r="IC4040" s="141"/>
    </row>
    <row r="4041" s="138" customFormat="1" ht="15.75" customHeight="1" spans="3:237">
      <c r="C4041" s="103"/>
      <c r="D4041" s="103"/>
      <c r="F4041" s="142"/>
      <c r="HV4041" s="141"/>
      <c r="HW4041" s="141"/>
      <c r="HX4041" s="141"/>
      <c r="HY4041" s="141"/>
      <c r="HZ4041" s="141"/>
      <c r="IA4041" s="141"/>
      <c r="IB4041" s="141"/>
      <c r="IC4041" s="141"/>
    </row>
    <row r="4042" s="138" customFormat="1" ht="15.75" customHeight="1" spans="3:237">
      <c r="C4042" s="103"/>
      <c r="D4042" s="103"/>
      <c r="F4042" s="142"/>
      <c r="HV4042" s="141"/>
      <c r="HW4042" s="141"/>
      <c r="HX4042" s="141"/>
      <c r="HY4042" s="141"/>
      <c r="HZ4042" s="141"/>
      <c r="IA4042" s="141"/>
      <c r="IB4042" s="141"/>
      <c r="IC4042" s="141"/>
    </row>
    <row r="4043" s="138" customFormat="1" ht="15.75" customHeight="1" spans="3:237">
      <c r="C4043" s="103"/>
      <c r="D4043" s="103"/>
      <c r="F4043" s="142"/>
      <c r="HV4043" s="141"/>
      <c r="HW4043" s="141"/>
      <c r="HX4043" s="141"/>
      <c r="HY4043" s="141"/>
      <c r="HZ4043" s="141"/>
      <c r="IA4043" s="141"/>
      <c r="IB4043" s="141"/>
      <c r="IC4043" s="141"/>
    </row>
    <row r="4044" s="138" customFormat="1" ht="15.75" customHeight="1" spans="3:237">
      <c r="C4044" s="103"/>
      <c r="D4044" s="103"/>
      <c r="F4044" s="142"/>
      <c r="HV4044" s="141"/>
      <c r="HW4044" s="141"/>
      <c r="HX4044" s="141"/>
      <c r="HY4044" s="141"/>
      <c r="HZ4044" s="141"/>
      <c r="IA4044" s="141"/>
      <c r="IB4044" s="141"/>
      <c r="IC4044" s="141"/>
    </row>
    <row r="4045" s="138" customFormat="1" ht="15.75" customHeight="1" spans="3:237">
      <c r="C4045" s="103"/>
      <c r="D4045" s="103"/>
      <c r="F4045" s="142"/>
      <c r="HV4045" s="141"/>
      <c r="HW4045" s="141"/>
      <c r="HX4045" s="141"/>
      <c r="HY4045" s="141"/>
      <c r="HZ4045" s="141"/>
      <c r="IA4045" s="141"/>
      <c r="IB4045" s="141"/>
      <c r="IC4045" s="141"/>
    </row>
    <row r="4046" s="138" customFormat="1" ht="15.75" customHeight="1" spans="3:237">
      <c r="C4046" s="103"/>
      <c r="D4046" s="103"/>
      <c r="F4046" s="142"/>
      <c r="HV4046" s="141"/>
      <c r="HW4046" s="141"/>
      <c r="HX4046" s="141"/>
      <c r="HY4046" s="141"/>
      <c r="HZ4046" s="141"/>
      <c r="IA4046" s="141"/>
      <c r="IB4046" s="141"/>
      <c r="IC4046" s="141"/>
    </row>
    <row r="4047" s="138" customFormat="1" ht="15.75" customHeight="1" spans="3:237">
      <c r="C4047" s="103"/>
      <c r="D4047" s="103"/>
      <c r="F4047" s="142"/>
      <c r="HV4047" s="141"/>
      <c r="HW4047" s="141"/>
      <c r="HX4047" s="141"/>
      <c r="HY4047" s="141"/>
      <c r="HZ4047" s="141"/>
      <c r="IA4047" s="141"/>
      <c r="IB4047" s="141"/>
      <c r="IC4047" s="141"/>
    </row>
    <row r="4048" s="138" customFormat="1" ht="15.75" customHeight="1" spans="3:237">
      <c r="C4048" s="103"/>
      <c r="D4048" s="103"/>
      <c r="F4048" s="142"/>
      <c r="HV4048" s="141"/>
      <c r="HW4048" s="141"/>
      <c r="HX4048" s="141"/>
      <c r="HY4048" s="141"/>
      <c r="HZ4048" s="141"/>
      <c r="IA4048" s="141"/>
      <c r="IB4048" s="141"/>
      <c r="IC4048" s="141"/>
    </row>
    <row r="4049" s="138" customFormat="1" ht="15.75" customHeight="1" spans="3:237">
      <c r="C4049" s="103"/>
      <c r="D4049" s="103"/>
      <c r="F4049" s="142"/>
      <c r="HV4049" s="141"/>
      <c r="HW4049" s="141"/>
      <c r="HX4049" s="141"/>
      <c r="HY4049" s="141"/>
      <c r="HZ4049" s="141"/>
      <c r="IA4049" s="141"/>
      <c r="IB4049" s="141"/>
      <c r="IC4049" s="141"/>
    </row>
    <row r="4050" s="138" customFormat="1" ht="15.75" customHeight="1" spans="3:237">
      <c r="C4050" s="103"/>
      <c r="D4050" s="103"/>
      <c r="F4050" s="142"/>
      <c r="HV4050" s="141"/>
      <c r="HW4050" s="141"/>
      <c r="HX4050" s="141"/>
      <c r="HY4050" s="141"/>
      <c r="HZ4050" s="141"/>
      <c r="IA4050" s="141"/>
      <c r="IB4050" s="141"/>
      <c r="IC4050" s="141"/>
    </row>
    <row r="4051" s="138" customFormat="1" ht="15.75" customHeight="1" spans="3:237">
      <c r="C4051" s="103"/>
      <c r="D4051" s="103"/>
      <c r="F4051" s="142"/>
      <c r="HV4051" s="141"/>
      <c r="HW4051" s="141"/>
      <c r="HX4051" s="141"/>
      <c r="HY4051" s="141"/>
      <c r="HZ4051" s="141"/>
      <c r="IA4051" s="141"/>
      <c r="IB4051" s="141"/>
      <c r="IC4051" s="141"/>
    </row>
    <row r="4052" s="138" customFormat="1" ht="15.75" customHeight="1" spans="3:237">
      <c r="C4052" s="103"/>
      <c r="D4052" s="103"/>
      <c r="F4052" s="142"/>
      <c r="HV4052" s="141"/>
      <c r="HW4052" s="141"/>
      <c r="HX4052" s="141"/>
      <c r="HY4052" s="141"/>
      <c r="HZ4052" s="141"/>
      <c r="IA4052" s="141"/>
      <c r="IB4052" s="141"/>
      <c r="IC4052" s="141"/>
    </row>
    <row r="4053" s="138" customFormat="1" ht="15.75" customHeight="1" spans="3:237">
      <c r="C4053" s="103"/>
      <c r="D4053" s="103"/>
      <c r="F4053" s="142"/>
      <c r="HV4053" s="141"/>
      <c r="HW4053" s="141"/>
      <c r="HX4053" s="141"/>
      <c r="HY4053" s="141"/>
      <c r="HZ4053" s="141"/>
      <c r="IA4053" s="141"/>
      <c r="IB4053" s="141"/>
      <c r="IC4053" s="141"/>
    </row>
    <row r="4054" s="138" customFormat="1" ht="15.75" customHeight="1" spans="3:237">
      <c r="C4054" s="103"/>
      <c r="D4054" s="103"/>
      <c r="F4054" s="142"/>
      <c r="HV4054" s="141"/>
      <c r="HW4054" s="141"/>
      <c r="HX4054" s="141"/>
      <c r="HY4054" s="141"/>
      <c r="HZ4054" s="141"/>
      <c r="IA4054" s="141"/>
      <c r="IB4054" s="141"/>
      <c r="IC4054" s="141"/>
    </row>
    <row r="4055" s="138" customFormat="1" ht="15.75" customHeight="1" spans="3:237">
      <c r="C4055" s="103"/>
      <c r="D4055" s="103"/>
      <c r="F4055" s="142"/>
      <c r="HV4055" s="141"/>
      <c r="HW4055" s="141"/>
      <c r="HX4055" s="141"/>
      <c r="HY4055" s="141"/>
      <c r="HZ4055" s="141"/>
      <c r="IA4055" s="141"/>
      <c r="IB4055" s="141"/>
      <c r="IC4055" s="141"/>
    </row>
    <row r="4056" s="138" customFormat="1" ht="15.75" customHeight="1" spans="3:237">
      <c r="C4056" s="103"/>
      <c r="D4056" s="103"/>
      <c r="F4056" s="142"/>
      <c r="HV4056" s="141"/>
      <c r="HW4056" s="141"/>
      <c r="HX4056" s="141"/>
      <c r="HY4056" s="141"/>
      <c r="HZ4056" s="141"/>
      <c r="IA4056" s="141"/>
      <c r="IB4056" s="141"/>
      <c r="IC4056" s="141"/>
    </row>
    <row r="4057" s="138" customFormat="1" ht="15.75" customHeight="1" spans="3:237">
      <c r="C4057" s="103"/>
      <c r="D4057" s="103"/>
      <c r="F4057" s="142"/>
      <c r="HV4057" s="141"/>
      <c r="HW4057" s="141"/>
      <c r="HX4057" s="141"/>
      <c r="HY4057" s="141"/>
      <c r="HZ4057" s="141"/>
      <c r="IA4057" s="141"/>
      <c r="IB4057" s="141"/>
      <c r="IC4057" s="141"/>
    </row>
    <row r="4058" s="138" customFormat="1" ht="15.75" customHeight="1" spans="3:237">
      <c r="C4058" s="103"/>
      <c r="D4058" s="103"/>
      <c r="F4058" s="142"/>
      <c r="HV4058" s="141"/>
      <c r="HW4058" s="141"/>
      <c r="HX4058" s="141"/>
      <c r="HY4058" s="141"/>
      <c r="HZ4058" s="141"/>
      <c r="IA4058" s="141"/>
      <c r="IB4058" s="141"/>
      <c r="IC4058" s="141"/>
    </row>
    <row r="4059" s="138" customFormat="1" ht="15.75" customHeight="1" spans="3:237">
      <c r="C4059" s="103"/>
      <c r="D4059" s="103"/>
      <c r="F4059" s="142"/>
      <c r="HV4059" s="141"/>
      <c r="HW4059" s="141"/>
      <c r="HX4059" s="141"/>
      <c r="HY4059" s="141"/>
      <c r="HZ4059" s="141"/>
      <c r="IA4059" s="141"/>
      <c r="IB4059" s="141"/>
      <c r="IC4059" s="141"/>
    </row>
    <row r="4060" s="138" customFormat="1" ht="15.75" customHeight="1" spans="3:237">
      <c r="C4060" s="103"/>
      <c r="D4060" s="103"/>
      <c r="F4060" s="142"/>
      <c r="HV4060" s="141"/>
      <c r="HW4060" s="141"/>
      <c r="HX4060" s="141"/>
      <c r="HY4060" s="141"/>
      <c r="HZ4060" s="141"/>
      <c r="IA4060" s="141"/>
      <c r="IB4060" s="141"/>
      <c r="IC4060" s="141"/>
    </row>
    <row r="4061" s="138" customFormat="1" ht="15.75" customHeight="1" spans="3:237">
      <c r="C4061" s="103"/>
      <c r="D4061" s="103"/>
      <c r="F4061" s="142"/>
      <c r="HV4061" s="141"/>
      <c r="HW4061" s="141"/>
      <c r="HX4061" s="141"/>
      <c r="HY4061" s="141"/>
      <c r="HZ4061" s="141"/>
      <c r="IA4061" s="141"/>
      <c r="IB4061" s="141"/>
      <c r="IC4061" s="141"/>
    </row>
    <row r="4062" s="138" customFormat="1" ht="15.75" customHeight="1" spans="3:237">
      <c r="C4062" s="103"/>
      <c r="D4062" s="103"/>
      <c r="F4062" s="142"/>
      <c r="HV4062" s="141"/>
      <c r="HW4062" s="141"/>
      <c r="HX4062" s="141"/>
      <c r="HY4062" s="141"/>
      <c r="HZ4062" s="141"/>
      <c r="IA4062" s="141"/>
      <c r="IB4062" s="141"/>
      <c r="IC4062" s="141"/>
    </row>
    <row r="4063" s="138" customFormat="1" ht="15.75" customHeight="1" spans="3:237">
      <c r="C4063" s="103"/>
      <c r="D4063" s="103"/>
      <c r="F4063" s="142"/>
      <c r="HV4063" s="141"/>
      <c r="HW4063" s="141"/>
      <c r="HX4063" s="141"/>
      <c r="HY4063" s="141"/>
      <c r="HZ4063" s="141"/>
      <c r="IA4063" s="141"/>
      <c r="IB4063" s="141"/>
      <c r="IC4063" s="141"/>
    </row>
    <row r="4064" s="138" customFormat="1" ht="15.75" customHeight="1" spans="3:237">
      <c r="C4064" s="103"/>
      <c r="D4064" s="103"/>
      <c r="F4064" s="142"/>
      <c r="HV4064" s="141"/>
      <c r="HW4064" s="141"/>
      <c r="HX4064" s="141"/>
      <c r="HY4064" s="141"/>
      <c r="HZ4064" s="141"/>
      <c r="IA4064" s="141"/>
      <c r="IB4064" s="141"/>
      <c r="IC4064" s="141"/>
    </row>
    <row r="4065" s="138" customFormat="1" ht="15.75" customHeight="1" spans="3:237">
      <c r="C4065" s="103"/>
      <c r="D4065" s="103"/>
      <c r="F4065" s="142"/>
      <c r="HV4065" s="141"/>
      <c r="HW4065" s="141"/>
      <c r="HX4065" s="141"/>
      <c r="HY4065" s="141"/>
      <c r="HZ4065" s="141"/>
      <c r="IA4065" s="141"/>
      <c r="IB4065" s="141"/>
      <c r="IC4065" s="141"/>
    </row>
    <row r="4066" s="138" customFormat="1" ht="15.75" customHeight="1" spans="3:237">
      <c r="C4066" s="103"/>
      <c r="D4066" s="103"/>
      <c r="F4066" s="142"/>
      <c r="HV4066" s="141"/>
      <c r="HW4066" s="141"/>
      <c r="HX4066" s="141"/>
      <c r="HY4066" s="141"/>
      <c r="HZ4066" s="141"/>
      <c r="IA4066" s="141"/>
      <c r="IB4066" s="141"/>
      <c r="IC4066" s="141"/>
    </row>
    <row r="4067" s="138" customFormat="1" ht="15.75" customHeight="1" spans="3:237">
      <c r="C4067" s="103"/>
      <c r="D4067" s="103"/>
      <c r="F4067" s="142"/>
      <c r="HV4067" s="141"/>
      <c r="HW4067" s="141"/>
      <c r="HX4067" s="141"/>
      <c r="HY4067" s="141"/>
      <c r="HZ4067" s="141"/>
      <c r="IA4067" s="141"/>
      <c r="IB4067" s="141"/>
      <c r="IC4067" s="141"/>
    </row>
    <row r="4068" s="138" customFormat="1" ht="15.75" customHeight="1" spans="3:237">
      <c r="C4068" s="103"/>
      <c r="D4068" s="103"/>
      <c r="F4068" s="142"/>
      <c r="HV4068" s="141"/>
      <c r="HW4068" s="141"/>
      <c r="HX4068" s="141"/>
      <c r="HY4068" s="141"/>
      <c r="HZ4068" s="141"/>
      <c r="IA4068" s="141"/>
      <c r="IB4068" s="141"/>
      <c r="IC4068" s="141"/>
    </row>
    <row r="4069" s="138" customFormat="1" ht="15.75" customHeight="1" spans="3:237">
      <c r="C4069" s="103"/>
      <c r="D4069" s="103"/>
      <c r="F4069" s="142"/>
      <c r="HV4069" s="141"/>
      <c r="HW4069" s="141"/>
      <c r="HX4069" s="141"/>
      <c r="HY4069" s="141"/>
      <c r="HZ4069" s="141"/>
      <c r="IA4069" s="141"/>
      <c r="IB4069" s="141"/>
      <c r="IC4069" s="141"/>
    </row>
    <row r="4070" s="138" customFormat="1" ht="15.75" customHeight="1" spans="3:237">
      <c r="C4070" s="103"/>
      <c r="D4070" s="103"/>
      <c r="F4070" s="142"/>
      <c r="HV4070" s="141"/>
      <c r="HW4070" s="141"/>
      <c r="HX4070" s="141"/>
      <c r="HY4070" s="141"/>
      <c r="HZ4070" s="141"/>
      <c r="IA4070" s="141"/>
      <c r="IB4070" s="141"/>
      <c r="IC4070" s="141"/>
    </row>
    <row r="4071" s="138" customFormat="1" ht="15.75" customHeight="1" spans="3:237">
      <c r="C4071" s="103"/>
      <c r="D4071" s="103"/>
      <c r="F4071" s="142"/>
      <c r="HV4071" s="141"/>
      <c r="HW4071" s="141"/>
      <c r="HX4071" s="141"/>
      <c r="HY4071" s="141"/>
      <c r="HZ4071" s="141"/>
      <c r="IA4071" s="141"/>
      <c r="IB4071" s="141"/>
      <c r="IC4071" s="141"/>
    </row>
    <row r="4072" s="138" customFormat="1" ht="15.75" customHeight="1" spans="3:237">
      <c r="C4072" s="103"/>
      <c r="D4072" s="103"/>
      <c r="F4072" s="142"/>
      <c r="HV4072" s="141"/>
      <c r="HW4072" s="141"/>
      <c r="HX4072" s="141"/>
      <c r="HY4072" s="141"/>
      <c r="HZ4072" s="141"/>
      <c r="IA4072" s="141"/>
      <c r="IB4072" s="141"/>
      <c r="IC4072" s="141"/>
    </row>
    <row r="4073" s="138" customFormat="1" ht="15.75" customHeight="1" spans="3:237">
      <c r="C4073" s="103"/>
      <c r="D4073" s="103"/>
      <c r="F4073" s="142"/>
      <c r="HV4073" s="141"/>
      <c r="HW4073" s="141"/>
      <c r="HX4073" s="141"/>
      <c r="HY4073" s="141"/>
      <c r="HZ4073" s="141"/>
      <c r="IA4073" s="141"/>
      <c r="IB4073" s="141"/>
      <c r="IC4073" s="141"/>
    </row>
    <row r="4074" s="138" customFormat="1" ht="15.75" customHeight="1" spans="3:237">
      <c r="C4074" s="103"/>
      <c r="D4074" s="103"/>
      <c r="F4074" s="142"/>
      <c r="HV4074" s="141"/>
      <c r="HW4074" s="141"/>
      <c r="HX4074" s="141"/>
      <c r="HY4074" s="141"/>
      <c r="HZ4074" s="141"/>
      <c r="IA4074" s="141"/>
      <c r="IB4074" s="141"/>
      <c r="IC4074" s="141"/>
    </row>
    <row r="4075" s="138" customFormat="1" ht="15.75" customHeight="1" spans="3:237">
      <c r="C4075" s="103"/>
      <c r="D4075" s="103"/>
      <c r="F4075" s="142"/>
      <c r="HV4075" s="141"/>
      <c r="HW4075" s="141"/>
      <c r="HX4075" s="141"/>
      <c r="HY4075" s="141"/>
      <c r="HZ4075" s="141"/>
      <c r="IA4075" s="141"/>
      <c r="IB4075" s="141"/>
      <c r="IC4075" s="141"/>
    </row>
    <row r="4076" s="138" customFormat="1" ht="15.75" customHeight="1" spans="3:237">
      <c r="C4076" s="103"/>
      <c r="D4076" s="103"/>
      <c r="F4076" s="142"/>
      <c r="HV4076" s="141"/>
      <c r="HW4076" s="141"/>
      <c r="HX4076" s="141"/>
      <c r="HY4076" s="141"/>
      <c r="HZ4076" s="141"/>
      <c r="IA4076" s="141"/>
      <c r="IB4076" s="141"/>
      <c r="IC4076" s="141"/>
    </row>
    <row r="4077" s="138" customFormat="1" ht="15.75" customHeight="1" spans="3:237">
      <c r="C4077" s="103"/>
      <c r="D4077" s="103"/>
      <c r="F4077" s="142"/>
      <c r="HV4077" s="141"/>
      <c r="HW4077" s="141"/>
      <c r="HX4077" s="141"/>
      <c r="HY4077" s="141"/>
      <c r="HZ4077" s="141"/>
      <c r="IA4077" s="141"/>
      <c r="IB4077" s="141"/>
      <c r="IC4077" s="141"/>
    </row>
    <row r="4078" s="138" customFormat="1" ht="15.75" customHeight="1" spans="3:237">
      <c r="C4078" s="103"/>
      <c r="D4078" s="103"/>
      <c r="F4078" s="142"/>
      <c r="HV4078" s="141"/>
      <c r="HW4078" s="141"/>
      <c r="HX4078" s="141"/>
      <c r="HY4078" s="141"/>
      <c r="HZ4078" s="141"/>
      <c r="IA4078" s="141"/>
      <c r="IB4078" s="141"/>
      <c r="IC4078" s="141"/>
    </row>
    <row r="4079" s="138" customFormat="1" ht="15.75" customHeight="1" spans="3:237">
      <c r="C4079" s="103"/>
      <c r="D4079" s="103"/>
      <c r="F4079" s="142"/>
      <c r="HV4079" s="141"/>
      <c r="HW4079" s="141"/>
      <c r="HX4079" s="141"/>
      <c r="HY4079" s="141"/>
      <c r="HZ4079" s="141"/>
      <c r="IA4079" s="141"/>
      <c r="IB4079" s="141"/>
      <c r="IC4079" s="141"/>
    </row>
    <row r="4080" s="138" customFormat="1" ht="15.75" customHeight="1" spans="3:237">
      <c r="C4080" s="103"/>
      <c r="D4080" s="103"/>
      <c r="F4080" s="142"/>
      <c r="HV4080" s="141"/>
      <c r="HW4080" s="141"/>
      <c r="HX4080" s="141"/>
      <c r="HY4080" s="141"/>
      <c r="HZ4080" s="141"/>
      <c r="IA4080" s="141"/>
      <c r="IB4080" s="141"/>
      <c r="IC4080" s="141"/>
    </row>
    <row r="4081" s="138" customFormat="1" ht="15.75" customHeight="1" spans="3:237">
      <c r="C4081" s="103"/>
      <c r="D4081" s="103"/>
      <c r="F4081" s="142"/>
      <c r="HV4081" s="141"/>
      <c r="HW4081" s="141"/>
      <c r="HX4081" s="141"/>
      <c r="HY4081" s="141"/>
      <c r="HZ4081" s="141"/>
      <c r="IA4081" s="141"/>
      <c r="IB4081" s="141"/>
      <c r="IC4081" s="141"/>
    </row>
    <row r="4082" s="138" customFormat="1" ht="15.75" customHeight="1" spans="3:237">
      <c r="C4082" s="103"/>
      <c r="D4082" s="103"/>
      <c r="F4082" s="142"/>
      <c r="HV4082" s="141"/>
      <c r="HW4082" s="141"/>
      <c r="HX4082" s="141"/>
      <c r="HY4082" s="141"/>
      <c r="HZ4082" s="141"/>
      <c r="IA4082" s="141"/>
      <c r="IB4082" s="141"/>
      <c r="IC4082" s="141"/>
    </row>
    <row r="4083" s="138" customFormat="1" ht="15.75" customHeight="1" spans="3:237">
      <c r="C4083" s="103"/>
      <c r="D4083" s="103"/>
      <c r="F4083" s="142"/>
      <c r="HV4083" s="141"/>
      <c r="HW4083" s="141"/>
      <c r="HX4083" s="141"/>
      <c r="HY4083" s="141"/>
      <c r="HZ4083" s="141"/>
      <c r="IA4083" s="141"/>
      <c r="IB4083" s="141"/>
      <c r="IC4083" s="141"/>
    </row>
    <row r="4084" s="138" customFormat="1" ht="15.75" customHeight="1" spans="3:237">
      <c r="C4084" s="103"/>
      <c r="D4084" s="103"/>
      <c r="F4084" s="142"/>
      <c r="HV4084" s="141"/>
      <c r="HW4084" s="141"/>
      <c r="HX4084" s="141"/>
      <c r="HY4084" s="141"/>
      <c r="HZ4084" s="141"/>
      <c r="IA4084" s="141"/>
      <c r="IB4084" s="141"/>
      <c r="IC4084" s="141"/>
    </row>
    <row r="4085" s="138" customFormat="1" ht="15.75" customHeight="1" spans="3:237">
      <c r="C4085" s="103"/>
      <c r="D4085" s="103"/>
      <c r="F4085" s="142"/>
      <c r="HV4085" s="141"/>
      <c r="HW4085" s="141"/>
      <c r="HX4085" s="141"/>
      <c r="HY4085" s="141"/>
      <c r="HZ4085" s="141"/>
      <c r="IA4085" s="141"/>
      <c r="IB4085" s="141"/>
      <c r="IC4085" s="141"/>
    </row>
    <row r="4086" s="138" customFormat="1" ht="15.75" customHeight="1" spans="3:237">
      <c r="C4086" s="103"/>
      <c r="D4086" s="103"/>
      <c r="F4086" s="142"/>
      <c r="HV4086" s="141"/>
      <c r="HW4086" s="141"/>
      <c r="HX4086" s="141"/>
      <c r="HY4086" s="141"/>
      <c r="HZ4086" s="141"/>
      <c r="IA4086" s="141"/>
      <c r="IB4086" s="141"/>
      <c r="IC4086" s="141"/>
    </row>
    <row r="4087" s="138" customFormat="1" ht="15.75" customHeight="1" spans="3:237">
      <c r="C4087" s="103"/>
      <c r="D4087" s="103"/>
      <c r="F4087" s="142"/>
      <c r="HV4087" s="141"/>
      <c r="HW4087" s="141"/>
      <c r="HX4087" s="141"/>
      <c r="HY4087" s="141"/>
      <c r="HZ4087" s="141"/>
      <c r="IA4087" s="141"/>
      <c r="IB4087" s="141"/>
      <c r="IC4087" s="141"/>
    </row>
    <row r="4088" s="138" customFormat="1" ht="15.75" customHeight="1" spans="3:237">
      <c r="C4088" s="103"/>
      <c r="D4088" s="103"/>
      <c r="F4088" s="142"/>
      <c r="HV4088" s="141"/>
      <c r="HW4088" s="141"/>
      <c r="HX4088" s="141"/>
      <c r="HY4088" s="141"/>
      <c r="HZ4088" s="141"/>
      <c r="IA4088" s="141"/>
      <c r="IB4088" s="141"/>
      <c r="IC4088" s="141"/>
    </row>
    <row r="4089" s="138" customFormat="1" ht="15.75" customHeight="1" spans="3:237">
      <c r="C4089" s="103"/>
      <c r="D4089" s="103"/>
      <c r="F4089" s="142"/>
      <c r="HV4089" s="141"/>
      <c r="HW4089" s="141"/>
      <c r="HX4089" s="141"/>
      <c r="HY4089" s="141"/>
      <c r="HZ4089" s="141"/>
      <c r="IA4089" s="141"/>
      <c r="IB4089" s="141"/>
      <c r="IC4089" s="141"/>
    </row>
    <row r="4090" s="138" customFormat="1" ht="15.75" customHeight="1" spans="3:237">
      <c r="C4090" s="103"/>
      <c r="D4090" s="103"/>
      <c r="F4090" s="142"/>
      <c r="HV4090" s="141"/>
      <c r="HW4090" s="141"/>
      <c r="HX4090" s="141"/>
      <c r="HY4090" s="141"/>
      <c r="HZ4090" s="141"/>
      <c r="IA4090" s="141"/>
      <c r="IB4090" s="141"/>
      <c r="IC4090" s="141"/>
    </row>
    <row r="4091" s="138" customFormat="1" ht="15.75" customHeight="1" spans="3:237">
      <c r="C4091" s="103"/>
      <c r="D4091" s="103"/>
      <c r="F4091" s="142"/>
      <c r="HV4091" s="141"/>
      <c r="HW4091" s="141"/>
      <c r="HX4091" s="141"/>
      <c r="HY4091" s="141"/>
      <c r="HZ4091" s="141"/>
      <c r="IA4091" s="141"/>
      <c r="IB4091" s="141"/>
      <c r="IC4091" s="141"/>
    </row>
    <row r="4092" s="138" customFormat="1" ht="15.75" customHeight="1" spans="3:237">
      <c r="C4092" s="103"/>
      <c r="D4092" s="103"/>
      <c r="F4092" s="142"/>
      <c r="HV4092" s="141"/>
      <c r="HW4092" s="141"/>
      <c r="HX4092" s="141"/>
      <c r="HY4092" s="141"/>
      <c r="HZ4092" s="141"/>
      <c r="IA4092" s="141"/>
      <c r="IB4092" s="141"/>
      <c r="IC4092" s="141"/>
    </row>
    <row r="4093" s="138" customFormat="1" ht="15.75" customHeight="1" spans="3:237">
      <c r="C4093" s="103"/>
      <c r="D4093" s="103"/>
      <c r="F4093" s="142"/>
      <c r="HV4093" s="141"/>
      <c r="HW4093" s="141"/>
      <c r="HX4093" s="141"/>
      <c r="HY4093" s="141"/>
      <c r="HZ4093" s="141"/>
      <c r="IA4093" s="141"/>
      <c r="IB4093" s="141"/>
      <c r="IC4093" s="141"/>
    </row>
    <row r="4094" s="138" customFormat="1" ht="15.75" customHeight="1" spans="3:237">
      <c r="C4094" s="103"/>
      <c r="D4094" s="103"/>
      <c r="F4094" s="142"/>
      <c r="HV4094" s="141"/>
      <c r="HW4094" s="141"/>
      <c r="HX4094" s="141"/>
      <c r="HY4094" s="141"/>
      <c r="HZ4094" s="141"/>
      <c r="IA4094" s="141"/>
      <c r="IB4094" s="141"/>
      <c r="IC4094" s="141"/>
    </row>
    <row r="4095" s="138" customFormat="1" ht="15.75" customHeight="1" spans="3:237">
      <c r="C4095" s="103"/>
      <c r="D4095" s="103"/>
      <c r="F4095" s="142"/>
      <c r="HV4095" s="141"/>
      <c r="HW4095" s="141"/>
      <c r="HX4095" s="141"/>
      <c r="HY4095" s="141"/>
      <c r="HZ4095" s="141"/>
      <c r="IA4095" s="141"/>
      <c r="IB4095" s="141"/>
      <c r="IC4095" s="141"/>
    </row>
    <row r="4096" s="138" customFormat="1" ht="15.75" customHeight="1" spans="3:237">
      <c r="C4096" s="103"/>
      <c r="D4096" s="103"/>
      <c r="F4096" s="142"/>
      <c r="HV4096" s="141"/>
      <c r="HW4096" s="141"/>
      <c r="HX4096" s="141"/>
      <c r="HY4096" s="141"/>
      <c r="HZ4096" s="141"/>
      <c r="IA4096" s="141"/>
      <c r="IB4096" s="141"/>
      <c r="IC4096" s="141"/>
    </row>
    <row r="4097" s="138" customFormat="1" ht="15.75" customHeight="1" spans="3:237">
      <c r="C4097" s="103"/>
      <c r="D4097" s="103"/>
      <c r="F4097" s="142"/>
      <c r="HV4097" s="141"/>
      <c r="HW4097" s="141"/>
      <c r="HX4097" s="141"/>
      <c r="HY4097" s="141"/>
      <c r="HZ4097" s="141"/>
      <c r="IA4097" s="141"/>
      <c r="IB4097" s="141"/>
      <c r="IC4097" s="141"/>
    </row>
    <row r="4098" s="138" customFormat="1" ht="15.75" customHeight="1" spans="3:237">
      <c r="C4098" s="103"/>
      <c r="D4098" s="103"/>
      <c r="F4098" s="142"/>
      <c r="HV4098" s="141"/>
      <c r="HW4098" s="141"/>
      <c r="HX4098" s="141"/>
      <c r="HY4098" s="141"/>
      <c r="HZ4098" s="141"/>
      <c r="IA4098" s="141"/>
      <c r="IB4098" s="141"/>
      <c r="IC4098" s="141"/>
    </row>
    <row r="4099" s="138" customFormat="1" ht="15.75" customHeight="1" spans="3:237">
      <c r="C4099" s="103"/>
      <c r="D4099" s="103"/>
      <c r="F4099" s="142"/>
      <c r="HV4099" s="141"/>
      <c r="HW4099" s="141"/>
      <c r="HX4099" s="141"/>
      <c r="HY4099" s="141"/>
      <c r="HZ4099" s="141"/>
      <c r="IA4099" s="141"/>
      <c r="IB4099" s="141"/>
      <c r="IC4099" s="141"/>
    </row>
    <row r="4100" s="138" customFormat="1" ht="15.75" customHeight="1" spans="3:237">
      <c r="C4100" s="103"/>
      <c r="D4100" s="103"/>
      <c r="F4100" s="142"/>
      <c r="HV4100" s="141"/>
      <c r="HW4100" s="141"/>
      <c r="HX4100" s="141"/>
      <c r="HY4100" s="141"/>
      <c r="HZ4100" s="141"/>
      <c r="IA4100" s="141"/>
      <c r="IB4100" s="141"/>
      <c r="IC4100" s="141"/>
    </row>
    <row r="4101" s="138" customFormat="1" ht="15.75" customHeight="1" spans="3:237">
      <c r="C4101" s="103"/>
      <c r="D4101" s="103"/>
      <c r="F4101" s="142"/>
      <c r="HV4101" s="141"/>
      <c r="HW4101" s="141"/>
      <c r="HX4101" s="141"/>
      <c r="HY4101" s="141"/>
      <c r="HZ4101" s="141"/>
      <c r="IA4101" s="141"/>
      <c r="IB4101" s="141"/>
      <c r="IC4101" s="141"/>
    </row>
    <row r="4102" s="138" customFormat="1" ht="15.75" customHeight="1" spans="3:237">
      <c r="C4102" s="103"/>
      <c r="D4102" s="103"/>
      <c r="F4102" s="142"/>
      <c r="HV4102" s="141"/>
      <c r="HW4102" s="141"/>
      <c r="HX4102" s="141"/>
      <c r="HY4102" s="141"/>
      <c r="HZ4102" s="141"/>
      <c r="IA4102" s="141"/>
      <c r="IB4102" s="141"/>
      <c r="IC4102" s="141"/>
    </row>
    <row r="4103" s="138" customFormat="1" ht="15.75" customHeight="1" spans="3:237">
      <c r="C4103" s="103"/>
      <c r="D4103" s="103"/>
      <c r="F4103" s="142"/>
      <c r="HV4103" s="141"/>
      <c r="HW4103" s="141"/>
      <c r="HX4103" s="141"/>
      <c r="HY4103" s="141"/>
      <c r="HZ4103" s="141"/>
      <c r="IA4103" s="141"/>
      <c r="IB4103" s="141"/>
      <c r="IC4103" s="141"/>
    </row>
    <row r="4104" s="138" customFormat="1" ht="15.75" customHeight="1" spans="3:237">
      <c r="C4104" s="103"/>
      <c r="D4104" s="103"/>
      <c r="F4104" s="142"/>
      <c r="HV4104" s="141"/>
      <c r="HW4104" s="141"/>
      <c r="HX4104" s="141"/>
      <c r="HY4104" s="141"/>
      <c r="HZ4104" s="141"/>
      <c r="IA4104" s="141"/>
      <c r="IB4104" s="141"/>
      <c r="IC4104" s="141"/>
    </row>
    <row r="4105" s="138" customFormat="1" ht="15.75" customHeight="1" spans="3:237">
      <c r="C4105" s="103"/>
      <c r="D4105" s="103"/>
      <c r="F4105" s="142"/>
      <c r="HV4105" s="141"/>
      <c r="HW4105" s="141"/>
      <c r="HX4105" s="141"/>
      <c r="HY4105" s="141"/>
      <c r="HZ4105" s="141"/>
      <c r="IA4105" s="141"/>
      <c r="IB4105" s="141"/>
      <c r="IC4105" s="141"/>
    </row>
    <row r="4106" s="138" customFormat="1" ht="15.75" customHeight="1" spans="3:237">
      <c r="C4106" s="103"/>
      <c r="D4106" s="103"/>
      <c r="F4106" s="142"/>
      <c r="HV4106" s="141"/>
      <c r="HW4106" s="141"/>
      <c r="HX4106" s="141"/>
      <c r="HY4106" s="141"/>
      <c r="HZ4106" s="141"/>
      <c r="IA4106" s="141"/>
      <c r="IB4106" s="141"/>
      <c r="IC4106" s="141"/>
    </row>
    <row r="4107" s="138" customFormat="1" ht="15.75" customHeight="1" spans="3:237">
      <c r="C4107" s="103"/>
      <c r="D4107" s="103"/>
      <c r="F4107" s="142"/>
      <c r="HV4107" s="141"/>
      <c r="HW4107" s="141"/>
      <c r="HX4107" s="141"/>
      <c r="HY4107" s="141"/>
      <c r="HZ4107" s="141"/>
      <c r="IA4107" s="141"/>
      <c r="IB4107" s="141"/>
      <c r="IC4107" s="141"/>
    </row>
    <row r="4108" s="138" customFormat="1" ht="15.75" customHeight="1" spans="3:237">
      <c r="C4108" s="103"/>
      <c r="D4108" s="103"/>
      <c r="F4108" s="142"/>
      <c r="HV4108" s="141"/>
      <c r="HW4108" s="141"/>
      <c r="HX4108" s="141"/>
      <c r="HY4108" s="141"/>
      <c r="HZ4108" s="141"/>
      <c r="IA4108" s="141"/>
      <c r="IB4108" s="141"/>
      <c r="IC4108" s="141"/>
    </row>
    <row r="4109" s="138" customFormat="1" ht="15.75" customHeight="1" spans="3:237">
      <c r="C4109" s="103"/>
      <c r="D4109" s="103"/>
      <c r="F4109" s="142"/>
      <c r="HV4109" s="141"/>
      <c r="HW4109" s="141"/>
      <c r="HX4109" s="141"/>
      <c r="HY4109" s="141"/>
      <c r="HZ4109" s="141"/>
      <c r="IA4109" s="141"/>
      <c r="IB4109" s="141"/>
      <c r="IC4109" s="141"/>
    </row>
    <row r="4110" s="138" customFormat="1" ht="15.75" customHeight="1" spans="3:237">
      <c r="C4110" s="103"/>
      <c r="D4110" s="103"/>
      <c r="F4110" s="142"/>
      <c r="HV4110" s="141"/>
      <c r="HW4110" s="141"/>
      <c r="HX4110" s="141"/>
      <c r="HY4110" s="141"/>
      <c r="HZ4110" s="141"/>
      <c r="IA4110" s="141"/>
      <c r="IB4110" s="141"/>
      <c r="IC4110" s="141"/>
    </row>
    <row r="4111" s="138" customFormat="1" ht="15.75" customHeight="1" spans="3:237">
      <c r="C4111" s="103"/>
      <c r="D4111" s="103"/>
      <c r="F4111" s="142"/>
      <c r="HV4111" s="141"/>
      <c r="HW4111" s="141"/>
      <c r="HX4111" s="141"/>
      <c r="HY4111" s="141"/>
      <c r="HZ4111" s="141"/>
      <c r="IA4111" s="141"/>
      <c r="IB4111" s="141"/>
      <c r="IC4111" s="141"/>
    </row>
    <row r="4112" s="138" customFormat="1" ht="15.75" customHeight="1" spans="3:237">
      <c r="C4112" s="103"/>
      <c r="D4112" s="103"/>
      <c r="F4112" s="142"/>
      <c r="HV4112" s="141"/>
      <c r="HW4112" s="141"/>
      <c r="HX4112" s="141"/>
      <c r="HY4112" s="141"/>
      <c r="HZ4112" s="141"/>
      <c r="IA4112" s="141"/>
      <c r="IB4112" s="141"/>
      <c r="IC4112" s="141"/>
    </row>
    <row r="4113" s="138" customFormat="1" ht="15.75" customHeight="1" spans="3:237">
      <c r="C4113" s="103"/>
      <c r="D4113" s="103"/>
      <c r="F4113" s="142"/>
      <c r="HV4113" s="141"/>
      <c r="HW4113" s="141"/>
      <c r="HX4113" s="141"/>
      <c r="HY4113" s="141"/>
      <c r="HZ4113" s="141"/>
      <c r="IA4113" s="141"/>
      <c r="IB4113" s="141"/>
      <c r="IC4113" s="141"/>
    </row>
    <row r="4114" s="138" customFormat="1" ht="15.75" customHeight="1" spans="3:237">
      <c r="C4114" s="103"/>
      <c r="D4114" s="103"/>
      <c r="F4114" s="142"/>
      <c r="HV4114" s="141"/>
      <c r="HW4114" s="141"/>
      <c r="HX4114" s="141"/>
      <c r="HY4114" s="141"/>
      <c r="HZ4114" s="141"/>
      <c r="IA4114" s="141"/>
      <c r="IB4114" s="141"/>
      <c r="IC4114" s="141"/>
    </row>
    <row r="4115" s="138" customFormat="1" ht="15.75" customHeight="1" spans="3:237">
      <c r="C4115" s="103"/>
      <c r="D4115" s="103"/>
      <c r="F4115" s="142"/>
      <c r="HV4115" s="141"/>
      <c r="HW4115" s="141"/>
      <c r="HX4115" s="141"/>
      <c r="HY4115" s="141"/>
      <c r="HZ4115" s="141"/>
      <c r="IA4115" s="141"/>
      <c r="IB4115" s="141"/>
      <c r="IC4115" s="141"/>
    </row>
    <row r="4116" s="138" customFormat="1" ht="15.75" customHeight="1" spans="3:237">
      <c r="C4116" s="103"/>
      <c r="D4116" s="103"/>
      <c r="F4116" s="142"/>
      <c r="HV4116" s="141"/>
      <c r="HW4116" s="141"/>
      <c r="HX4116" s="141"/>
      <c r="HY4116" s="141"/>
      <c r="HZ4116" s="141"/>
      <c r="IA4116" s="141"/>
      <c r="IB4116" s="141"/>
      <c r="IC4116" s="141"/>
    </row>
    <row r="4117" s="138" customFormat="1" ht="15.75" customHeight="1" spans="3:237">
      <c r="C4117" s="103"/>
      <c r="D4117" s="103"/>
      <c r="F4117" s="142"/>
      <c r="HV4117" s="141"/>
      <c r="HW4117" s="141"/>
      <c r="HX4117" s="141"/>
      <c r="HY4117" s="141"/>
      <c r="HZ4117" s="141"/>
      <c r="IA4117" s="141"/>
      <c r="IB4117" s="141"/>
      <c r="IC4117" s="141"/>
    </row>
    <row r="4118" s="138" customFormat="1" ht="15.75" customHeight="1" spans="3:237">
      <c r="C4118" s="103"/>
      <c r="D4118" s="103"/>
      <c r="F4118" s="142"/>
      <c r="HV4118" s="141"/>
      <c r="HW4118" s="141"/>
      <c r="HX4118" s="141"/>
      <c r="HY4118" s="141"/>
      <c r="HZ4118" s="141"/>
      <c r="IA4118" s="141"/>
      <c r="IB4118" s="141"/>
      <c r="IC4118" s="141"/>
    </row>
    <row r="4119" s="138" customFormat="1" ht="15.75" customHeight="1" spans="3:237">
      <c r="C4119" s="103"/>
      <c r="D4119" s="103"/>
      <c r="F4119" s="142"/>
      <c r="HV4119" s="141"/>
      <c r="HW4119" s="141"/>
      <c r="HX4119" s="141"/>
      <c r="HY4119" s="141"/>
      <c r="HZ4119" s="141"/>
      <c r="IA4119" s="141"/>
      <c r="IB4119" s="141"/>
      <c r="IC4119" s="141"/>
    </row>
    <row r="4120" s="138" customFormat="1" ht="15.75" customHeight="1" spans="3:237">
      <c r="C4120" s="103"/>
      <c r="D4120" s="103"/>
      <c r="F4120" s="142"/>
      <c r="HV4120" s="141"/>
      <c r="HW4120" s="141"/>
      <c r="HX4120" s="141"/>
      <c r="HY4120" s="141"/>
      <c r="HZ4120" s="141"/>
      <c r="IA4120" s="141"/>
      <c r="IB4120" s="141"/>
      <c r="IC4120" s="141"/>
    </row>
    <row r="4121" s="138" customFormat="1" ht="15.75" customHeight="1" spans="3:237">
      <c r="C4121" s="103"/>
      <c r="D4121" s="103"/>
      <c r="F4121" s="142"/>
      <c r="HV4121" s="141"/>
      <c r="HW4121" s="141"/>
      <c r="HX4121" s="141"/>
      <c r="HY4121" s="141"/>
      <c r="HZ4121" s="141"/>
      <c r="IA4121" s="141"/>
      <c r="IB4121" s="141"/>
      <c r="IC4121" s="141"/>
    </row>
    <row r="4122" s="138" customFormat="1" ht="15.75" customHeight="1" spans="3:237">
      <c r="C4122" s="103"/>
      <c r="D4122" s="103"/>
      <c r="F4122" s="142"/>
      <c r="HV4122" s="141"/>
      <c r="HW4122" s="141"/>
      <c r="HX4122" s="141"/>
      <c r="HY4122" s="141"/>
      <c r="HZ4122" s="141"/>
      <c r="IA4122" s="141"/>
      <c r="IB4122" s="141"/>
      <c r="IC4122" s="141"/>
    </row>
    <row r="4123" s="138" customFormat="1" ht="15.75" customHeight="1" spans="3:237">
      <c r="C4123" s="103"/>
      <c r="D4123" s="103"/>
      <c r="F4123" s="142"/>
      <c r="HV4123" s="141"/>
      <c r="HW4123" s="141"/>
      <c r="HX4123" s="141"/>
      <c r="HY4123" s="141"/>
      <c r="HZ4123" s="141"/>
      <c r="IA4123" s="141"/>
      <c r="IB4123" s="141"/>
      <c r="IC4123" s="141"/>
    </row>
    <row r="4124" s="138" customFormat="1" ht="15.75" customHeight="1" spans="3:237">
      <c r="C4124" s="103"/>
      <c r="D4124" s="103"/>
      <c r="F4124" s="142"/>
      <c r="HV4124" s="141"/>
      <c r="HW4124" s="141"/>
      <c r="HX4124" s="141"/>
      <c r="HY4124" s="141"/>
      <c r="HZ4124" s="141"/>
      <c r="IA4124" s="141"/>
      <c r="IB4124" s="141"/>
      <c r="IC4124" s="141"/>
    </row>
    <row r="4125" s="138" customFormat="1" ht="15.75" customHeight="1" spans="3:237">
      <c r="C4125" s="103"/>
      <c r="D4125" s="103"/>
      <c r="F4125" s="142"/>
      <c r="HV4125" s="141"/>
      <c r="HW4125" s="141"/>
      <c r="HX4125" s="141"/>
      <c r="HY4125" s="141"/>
      <c r="HZ4125" s="141"/>
      <c r="IA4125" s="141"/>
      <c r="IB4125" s="141"/>
      <c r="IC4125" s="141"/>
    </row>
    <row r="4126" s="138" customFormat="1" ht="15.75" customHeight="1" spans="3:237">
      <c r="C4126" s="103"/>
      <c r="D4126" s="103"/>
      <c r="F4126" s="142"/>
      <c r="HV4126" s="141"/>
      <c r="HW4126" s="141"/>
      <c r="HX4126" s="141"/>
      <c r="HY4126" s="141"/>
      <c r="HZ4126" s="141"/>
      <c r="IA4126" s="141"/>
      <c r="IB4126" s="141"/>
      <c r="IC4126" s="141"/>
    </row>
    <row r="4127" s="138" customFormat="1" ht="15.75" customHeight="1" spans="3:237">
      <c r="C4127" s="103"/>
      <c r="D4127" s="103"/>
      <c r="F4127" s="142"/>
      <c r="HV4127" s="141"/>
      <c r="HW4127" s="141"/>
      <c r="HX4127" s="141"/>
      <c r="HY4127" s="141"/>
      <c r="HZ4127" s="141"/>
      <c r="IA4127" s="141"/>
      <c r="IB4127" s="141"/>
      <c r="IC4127" s="141"/>
    </row>
    <row r="4128" s="138" customFormat="1" ht="15.75" customHeight="1" spans="3:237">
      <c r="C4128" s="103"/>
      <c r="D4128" s="103"/>
      <c r="F4128" s="142"/>
      <c r="HV4128" s="141"/>
      <c r="HW4128" s="141"/>
      <c r="HX4128" s="141"/>
      <c r="HY4128" s="141"/>
      <c r="HZ4128" s="141"/>
      <c r="IA4128" s="141"/>
      <c r="IB4128" s="141"/>
      <c r="IC4128" s="141"/>
    </row>
    <row r="4129" s="138" customFormat="1" ht="15.75" customHeight="1" spans="3:237">
      <c r="C4129" s="103"/>
      <c r="D4129" s="103"/>
      <c r="F4129" s="142"/>
      <c r="HV4129" s="141"/>
      <c r="HW4129" s="141"/>
      <c r="HX4129" s="141"/>
      <c r="HY4129" s="141"/>
      <c r="HZ4129" s="141"/>
      <c r="IA4129" s="141"/>
      <c r="IB4129" s="141"/>
      <c r="IC4129" s="141"/>
    </row>
    <row r="4130" s="138" customFormat="1" ht="15.75" customHeight="1" spans="3:237">
      <c r="C4130" s="103"/>
      <c r="D4130" s="103"/>
      <c r="F4130" s="142"/>
      <c r="HV4130" s="141"/>
      <c r="HW4130" s="141"/>
      <c r="HX4130" s="141"/>
      <c r="HY4130" s="141"/>
      <c r="HZ4130" s="141"/>
      <c r="IA4130" s="141"/>
      <c r="IB4130" s="141"/>
      <c r="IC4130" s="141"/>
    </row>
    <row r="4131" s="138" customFormat="1" ht="15.75" customHeight="1" spans="3:237">
      <c r="C4131" s="103"/>
      <c r="D4131" s="103"/>
      <c r="F4131" s="142"/>
      <c r="HV4131" s="141"/>
      <c r="HW4131" s="141"/>
      <c r="HX4131" s="141"/>
      <c r="HY4131" s="141"/>
      <c r="HZ4131" s="141"/>
      <c r="IA4131" s="141"/>
      <c r="IB4131" s="141"/>
      <c r="IC4131" s="141"/>
    </row>
    <row r="4132" s="138" customFormat="1" ht="15.75" customHeight="1" spans="3:237">
      <c r="C4132" s="103"/>
      <c r="D4132" s="103"/>
      <c r="F4132" s="142"/>
      <c r="HV4132" s="141"/>
      <c r="HW4132" s="141"/>
      <c r="HX4132" s="141"/>
      <c r="HY4132" s="141"/>
      <c r="HZ4132" s="141"/>
      <c r="IA4132" s="141"/>
      <c r="IB4132" s="141"/>
      <c r="IC4132" s="141"/>
    </row>
    <row r="4133" s="138" customFormat="1" ht="15.75" customHeight="1" spans="3:237">
      <c r="C4133" s="103"/>
      <c r="D4133" s="103"/>
      <c r="F4133" s="142"/>
      <c r="HV4133" s="141"/>
      <c r="HW4133" s="141"/>
      <c r="HX4133" s="141"/>
      <c r="HY4133" s="141"/>
      <c r="HZ4133" s="141"/>
      <c r="IA4133" s="141"/>
      <c r="IB4133" s="141"/>
      <c r="IC4133" s="141"/>
    </row>
    <row r="4134" s="138" customFormat="1" ht="15.75" customHeight="1" spans="3:237">
      <c r="C4134" s="103"/>
      <c r="D4134" s="103"/>
      <c r="F4134" s="142"/>
      <c r="HV4134" s="141"/>
      <c r="HW4134" s="141"/>
      <c r="HX4134" s="141"/>
      <c r="HY4134" s="141"/>
      <c r="HZ4134" s="141"/>
      <c r="IA4134" s="141"/>
      <c r="IB4134" s="141"/>
      <c r="IC4134" s="141"/>
    </row>
    <row r="4135" s="138" customFormat="1" ht="15.75" customHeight="1" spans="3:237">
      <c r="C4135" s="103"/>
      <c r="D4135" s="103"/>
      <c r="F4135" s="142"/>
      <c r="HV4135" s="141"/>
      <c r="HW4135" s="141"/>
      <c r="HX4135" s="141"/>
      <c r="HY4135" s="141"/>
      <c r="HZ4135" s="141"/>
      <c r="IA4135" s="141"/>
      <c r="IB4135" s="141"/>
      <c r="IC4135" s="141"/>
    </row>
    <row r="4136" s="138" customFormat="1" ht="15.75" customHeight="1" spans="3:237">
      <c r="C4136" s="103"/>
      <c r="D4136" s="103"/>
      <c r="F4136" s="142"/>
      <c r="HV4136" s="141"/>
      <c r="HW4136" s="141"/>
      <c r="HX4136" s="141"/>
      <c r="HY4136" s="141"/>
      <c r="HZ4136" s="141"/>
      <c r="IA4136" s="141"/>
      <c r="IB4136" s="141"/>
      <c r="IC4136" s="141"/>
    </row>
    <row r="4137" s="138" customFormat="1" ht="15.75" customHeight="1" spans="3:237">
      <c r="C4137" s="103"/>
      <c r="D4137" s="103"/>
      <c r="F4137" s="142"/>
      <c r="HV4137" s="141"/>
      <c r="HW4137" s="141"/>
      <c r="HX4137" s="141"/>
      <c r="HY4137" s="141"/>
      <c r="HZ4137" s="141"/>
      <c r="IA4137" s="141"/>
      <c r="IB4137" s="141"/>
      <c r="IC4137" s="141"/>
    </row>
    <row r="4138" s="138" customFormat="1" ht="15.75" customHeight="1" spans="3:237">
      <c r="C4138" s="103"/>
      <c r="D4138" s="103"/>
      <c r="F4138" s="142"/>
      <c r="HV4138" s="141"/>
      <c r="HW4138" s="141"/>
      <c r="HX4138" s="141"/>
      <c r="HY4138" s="141"/>
      <c r="HZ4138" s="141"/>
      <c r="IA4138" s="141"/>
      <c r="IB4138" s="141"/>
      <c r="IC4138" s="141"/>
    </row>
    <row r="4139" s="138" customFormat="1" ht="15.75" customHeight="1" spans="3:237">
      <c r="C4139" s="103"/>
      <c r="D4139" s="103"/>
      <c r="F4139" s="142"/>
      <c r="HV4139" s="141"/>
      <c r="HW4139" s="141"/>
      <c r="HX4139" s="141"/>
      <c r="HY4139" s="141"/>
      <c r="HZ4139" s="141"/>
      <c r="IA4139" s="141"/>
      <c r="IB4139" s="141"/>
      <c r="IC4139" s="141"/>
    </row>
    <row r="4140" s="138" customFormat="1" ht="15.75" customHeight="1" spans="3:237">
      <c r="C4140" s="103"/>
      <c r="D4140" s="103"/>
      <c r="F4140" s="142"/>
      <c r="HV4140" s="141"/>
      <c r="HW4140" s="141"/>
      <c r="HX4140" s="141"/>
      <c r="HY4140" s="141"/>
      <c r="HZ4140" s="141"/>
      <c r="IA4140" s="141"/>
      <c r="IB4140" s="141"/>
      <c r="IC4140" s="141"/>
    </row>
    <row r="4141" s="138" customFormat="1" ht="15.75" customHeight="1" spans="3:237">
      <c r="C4141" s="103"/>
      <c r="D4141" s="103"/>
      <c r="F4141" s="142"/>
      <c r="HV4141" s="141"/>
      <c r="HW4141" s="141"/>
      <c r="HX4141" s="141"/>
      <c r="HY4141" s="141"/>
      <c r="HZ4141" s="141"/>
      <c r="IA4141" s="141"/>
      <c r="IB4141" s="141"/>
      <c r="IC4141" s="141"/>
    </row>
    <row r="4142" s="138" customFormat="1" ht="15.75" customHeight="1" spans="3:237">
      <c r="C4142" s="103"/>
      <c r="D4142" s="103"/>
      <c r="F4142" s="142"/>
      <c r="HV4142" s="141"/>
      <c r="HW4142" s="141"/>
      <c r="HX4142" s="141"/>
      <c r="HY4142" s="141"/>
      <c r="HZ4142" s="141"/>
      <c r="IA4142" s="141"/>
      <c r="IB4142" s="141"/>
      <c r="IC4142" s="141"/>
    </row>
    <row r="4143" s="138" customFormat="1" ht="15.75" customHeight="1" spans="3:237">
      <c r="C4143" s="103"/>
      <c r="D4143" s="103"/>
      <c r="F4143" s="142"/>
      <c r="HV4143" s="141"/>
      <c r="HW4143" s="141"/>
      <c r="HX4143" s="141"/>
      <c r="HY4143" s="141"/>
      <c r="HZ4143" s="141"/>
      <c r="IA4143" s="141"/>
      <c r="IB4143" s="141"/>
      <c r="IC4143" s="141"/>
    </row>
    <row r="4144" s="138" customFormat="1" ht="15.75" customHeight="1" spans="3:237">
      <c r="C4144" s="103"/>
      <c r="D4144" s="103"/>
      <c r="F4144" s="142"/>
      <c r="HV4144" s="141"/>
      <c r="HW4144" s="141"/>
      <c r="HX4144" s="141"/>
      <c r="HY4144" s="141"/>
      <c r="HZ4144" s="141"/>
      <c r="IA4144" s="141"/>
      <c r="IB4144" s="141"/>
      <c r="IC4144" s="141"/>
    </row>
    <row r="4145" s="138" customFormat="1" ht="15.75" customHeight="1" spans="3:237">
      <c r="C4145" s="103"/>
      <c r="D4145" s="103"/>
      <c r="F4145" s="142"/>
      <c r="HV4145" s="141"/>
      <c r="HW4145" s="141"/>
      <c r="HX4145" s="141"/>
      <c r="HY4145" s="141"/>
      <c r="HZ4145" s="141"/>
      <c r="IA4145" s="141"/>
      <c r="IB4145" s="141"/>
      <c r="IC4145" s="141"/>
    </row>
    <row r="4146" s="138" customFormat="1" ht="15.75" customHeight="1" spans="3:237">
      <c r="C4146" s="103"/>
      <c r="D4146" s="103"/>
      <c r="F4146" s="142"/>
      <c r="HV4146" s="141"/>
      <c r="HW4146" s="141"/>
      <c r="HX4146" s="141"/>
      <c r="HY4146" s="141"/>
      <c r="HZ4146" s="141"/>
      <c r="IA4146" s="141"/>
      <c r="IB4146" s="141"/>
      <c r="IC4146" s="141"/>
    </row>
    <row r="4147" s="138" customFormat="1" ht="15.75" customHeight="1" spans="3:237">
      <c r="C4147" s="103"/>
      <c r="D4147" s="103"/>
      <c r="F4147" s="142"/>
      <c r="HV4147" s="141"/>
      <c r="HW4147" s="141"/>
      <c r="HX4147" s="141"/>
      <c r="HY4147" s="141"/>
      <c r="HZ4147" s="141"/>
      <c r="IA4147" s="141"/>
      <c r="IB4147" s="141"/>
      <c r="IC4147" s="141"/>
    </row>
    <row r="4148" s="138" customFormat="1" ht="15.75" customHeight="1" spans="3:237">
      <c r="C4148" s="103"/>
      <c r="D4148" s="103"/>
      <c r="F4148" s="142"/>
      <c r="HV4148" s="141"/>
      <c r="HW4148" s="141"/>
      <c r="HX4148" s="141"/>
      <c r="HY4148" s="141"/>
      <c r="HZ4148" s="141"/>
      <c r="IA4148" s="141"/>
      <c r="IB4148" s="141"/>
      <c r="IC4148" s="141"/>
    </row>
    <row r="4149" s="138" customFormat="1" ht="15.75" customHeight="1" spans="3:237">
      <c r="C4149" s="103"/>
      <c r="D4149" s="103"/>
      <c r="F4149" s="142"/>
      <c r="HV4149" s="141"/>
      <c r="HW4149" s="141"/>
      <c r="HX4149" s="141"/>
      <c r="HY4149" s="141"/>
      <c r="HZ4149" s="141"/>
      <c r="IA4149" s="141"/>
      <c r="IB4149" s="141"/>
      <c r="IC4149" s="141"/>
    </row>
    <row r="4150" s="138" customFormat="1" ht="15.75" customHeight="1" spans="3:237">
      <c r="C4150" s="103"/>
      <c r="D4150" s="103"/>
      <c r="F4150" s="142"/>
      <c r="HV4150" s="141"/>
      <c r="HW4150" s="141"/>
      <c r="HX4150" s="141"/>
      <c r="HY4150" s="141"/>
      <c r="HZ4150" s="141"/>
      <c r="IA4150" s="141"/>
      <c r="IB4150" s="141"/>
      <c r="IC4150" s="141"/>
    </row>
    <row r="4151" s="138" customFormat="1" ht="15.75" customHeight="1" spans="3:237">
      <c r="C4151" s="103"/>
      <c r="D4151" s="103"/>
      <c r="F4151" s="142"/>
      <c r="HV4151" s="141"/>
      <c r="HW4151" s="141"/>
      <c r="HX4151" s="141"/>
      <c r="HY4151" s="141"/>
      <c r="HZ4151" s="141"/>
      <c r="IA4151" s="141"/>
      <c r="IB4151" s="141"/>
      <c r="IC4151" s="141"/>
    </row>
    <row r="4152" s="138" customFormat="1" ht="15.75" customHeight="1" spans="3:237">
      <c r="C4152" s="103"/>
      <c r="D4152" s="103"/>
      <c r="F4152" s="142"/>
      <c r="HV4152" s="141"/>
      <c r="HW4152" s="141"/>
      <c r="HX4152" s="141"/>
      <c r="HY4152" s="141"/>
      <c r="HZ4152" s="141"/>
      <c r="IA4152" s="141"/>
      <c r="IB4152" s="141"/>
      <c r="IC4152" s="141"/>
    </row>
    <row r="4153" s="138" customFormat="1" ht="15.75" customHeight="1" spans="3:237">
      <c r="C4153" s="103"/>
      <c r="D4153" s="103"/>
      <c r="F4153" s="142"/>
      <c r="HV4153" s="141"/>
      <c r="HW4153" s="141"/>
      <c r="HX4153" s="141"/>
      <c r="HY4153" s="141"/>
      <c r="HZ4153" s="141"/>
      <c r="IA4153" s="141"/>
      <c r="IB4153" s="141"/>
      <c r="IC4153" s="141"/>
    </row>
    <row r="4154" s="138" customFormat="1" ht="15.75" customHeight="1" spans="3:237">
      <c r="C4154" s="103"/>
      <c r="D4154" s="103"/>
      <c r="F4154" s="142"/>
      <c r="HV4154" s="141"/>
      <c r="HW4154" s="141"/>
      <c r="HX4154" s="141"/>
      <c r="HY4154" s="141"/>
      <c r="HZ4154" s="141"/>
      <c r="IA4154" s="141"/>
      <c r="IB4154" s="141"/>
      <c r="IC4154" s="141"/>
    </row>
    <row r="4155" s="138" customFormat="1" ht="15.75" customHeight="1" spans="3:237">
      <c r="C4155" s="103"/>
      <c r="D4155" s="103"/>
      <c r="F4155" s="142"/>
      <c r="HV4155" s="141"/>
      <c r="HW4155" s="141"/>
      <c r="HX4155" s="141"/>
      <c r="HY4155" s="141"/>
      <c r="HZ4155" s="141"/>
      <c r="IA4155" s="141"/>
      <c r="IB4155" s="141"/>
      <c r="IC4155" s="141"/>
    </row>
    <row r="4156" s="138" customFormat="1" ht="15.75" customHeight="1" spans="3:237">
      <c r="C4156" s="103"/>
      <c r="D4156" s="103"/>
      <c r="F4156" s="142"/>
      <c r="HV4156" s="141"/>
      <c r="HW4156" s="141"/>
      <c r="HX4156" s="141"/>
      <c r="HY4156" s="141"/>
      <c r="HZ4156" s="141"/>
      <c r="IA4156" s="141"/>
      <c r="IB4156" s="141"/>
      <c r="IC4156" s="141"/>
    </row>
    <row r="4157" s="138" customFormat="1" ht="15.75" customHeight="1" spans="3:237">
      <c r="C4157" s="103"/>
      <c r="D4157" s="103"/>
      <c r="F4157" s="142"/>
      <c r="HV4157" s="141"/>
      <c r="HW4157" s="141"/>
      <c r="HX4157" s="141"/>
      <c r="HY4157" s="141"/>
      <c r="HZ4157" s="141"/>
      <c r="IA4157" s="141"/>
      <c r="IB4157" s="141"/>
      <c r="IC4157" s="141"/>
    </row>
    <row r="4158" s="138" customFormat="1" ht="15.75" customHeight="1" spans="3:237">
      <c r="C4158" s="103"/>
      <c r="D4158" s="103"/>
      <c r="F4158" s="142"/>
      <c r="HV4158" s="141"/>
      <c r="HW4158" s="141"/>
      <c r="HX4158" s="141"/>
      <c r="HY4158" s="141"/>
      <c r="HZ4158" s="141"/>
      <c r="IA4158" s="141"/>
      <c r="IB4158" s="141"/>
      <c r="IC4158" s="141"/>
    </row>
    <row r="4159" s="138" customFormat="1" ht="15.75" customHeight="1" spans="3:237">
      <c r="C4159" s="103"/>
      <c r="D4159" s="103"/>
      <c r="F4159" s="142"/>
      <c r="HV4159" s="141"/>
      <c r="HW4159" s="141"/>
      <c r="HX4159" s="141"/>
      <c r="HY4159" s="141"/>
      <c r="HZ4159" s="141"/>
      <c r="IA4159" s="141"/>
      <c r="IB4159" s="141"/>
      <c r="IC4159" s="141"/>
    </row>
    <row r="4160" s="138" customFormat="1" ht="15.75" customHeight="1" spans="3:237">
      <c r="C4160" s="103"/>
      <c r="D4160" s="103"/>
      <c r="F4160" s="142"/>
      <c r="HV4160" s="141"/>
      <c r="HW4160" s="141"/>
      <c r="HX4160" s="141"/>
      <c r="HY4160" s="141"/>
      <c r="HZ4160" s="141"/>
      <c r="IA4160" s="141"/>
      <c r="IB4160" s="141"/>
      <c r="IC4160" s="141"/>
    </row>
    <row r="4161" s="138" customFormat="1" ht="15.75" customHeight="1" spans="3:237">
      <c r="C4161" s="103"/>
      <c r="D4161" s="103"/>
      <c r="F4161" s="142"/>
      <c r="HV4161" s="141"/>
      <c r="HW4161" s="141"/>
      <c r="HX4161" s="141"/>
      <c r="HY4161" s="141"/>
      <c r="HZ4161" s="141"/>
      <c r="IA4161" s="141"/>
      <c r="IB4161" s="141"/>
      <c r="IC4161" s="141"/>
    </row>
    <row r="4162" s="138" customFormat="1" ht="15.75" customHeight="1" spans="3:237">
      <c r="C4162" s="103"/>
      <c r="D4162" s="103"/>
      <c r="F4162" s="142"/>
      <c r="HV4162" s="141"/>
      <c r="HW4162" s="141"/>
      <c r="HX4162" s="141"/>
      <c r="HY4162" s="141"/>
      <c r="HZ4162" s="141"/>
      <c r="IA4162" s="141"/>
      <c r="IB4162" s="141"/>
      <c r="IC4162" s="141"/>
    </row>
    <row r="4163" s="138" customFormat="1" ht="15.75" customHeight="1" spans="3:237">
      <c r="C4163" s="103"/>
      <c r="D4163" s="103"/>
      <c r="F4163" s="142"/>
      <c r="HV4163" s="141"/>
      <c r="HW4163" s="141"/>
      <c r="HX4163" s="141"/>
      <c r="HY4163" s="141"/>
      <c r="HZ4163" s="141"/>
      <c r="IA4163" s="141"/>
      <c r="IB4163" s="141"/>
      <c r="IC4163" s="141"/>
    </row>
    <row r="4164" s="138" customFormat="1" ht="15.75" customHeight="1" spans="3:237">
      <c r="C4164" s="103"/>
      <c r="D4164" s="103"/>
      <c r="F4164" s="142"/>
      <c r="HV4164" s="141"/>
      <c r="HW4164" s="141"/>
      <c r="HX4164" s="141"/>
      <c r="HY4164" s="141"/>
      <c r="HZ4164" s="141"/>
      <c r="IA4164" s="141"/>
      <c r="IB4164" s="141"/>
      <c r="IC4164" s="141"/>
    </row>
    <row r="4165" s="138" customFormat="1" ht="15.75" customHeight="1" spans="3:237">
      <c r="C4165" s="103"/>
      <c r="D4165" s="103"/>
      <c r="F4165" s="142"/>
      <c r="HV4165" s="141"/>
      <c r="HW4165" s="141"/>
      <c r="HX4165" s="141"/>
      <c r="HY4165" s="141"/>
      <c r="HZ4165" s="141"/>
      <c r="IA4165" s="141"/>
      <c r="IB4165" s="141"/>
      <c r="IC4165" s="141"/>
    </row>
    <row r="4166" s="138" customFormat="1" ht="15.75" customHeight="1" spans="3:237">
      <c r="C4166" s="103"/>
      <c r="D4166" s="103"/>
      <c r="F4166" s="142"/>
      <c r="HV4166" s="141"/>
      <c r="HW4166" s="141"/>
      <c r="HX4166" s="141"/>
      <c r="HY4166" s="141"/>
      <c r="HZ4166" s="141"/>
      <c r="IA4166" s="141"/>
      <c r="IB4166" s="141"/>
      <c r="IC4166" s="141"/>
    </row>
    <row r="4167" s="138" customFormat="1" ht="15.75" customHeight="1" spans="3:237">
      <c r="C4167" s="103"/>
      <c r="D4167" s="103"/>
      <c r="F4167" s="142"/>
      <c r="HV4167" s="141"/>
      <c r="HW4167" s="141"/>
      <c r="HX4167" s="141"/>
      <c r="HY4167" s="141"/>
      <c r="HZ4167" s="141"/>
      <c r="IA4167" s="141"/>
      <c r="IB4167" s="141"/>
      <c r="IC4167" s="141"/>
    </row>
    <row r="4168" s="138" customFormat="1" ht="15.75" customHeight="1" spans="3:237">
      <c r="C4168" s="103"/>
      <c r="D4168" s="103"/>
      <c r="F4168" s="142"/>
      <c r="HV4168" s="141"/>
      <c r="HW4168" s="141"/>
      <c r="HX4168" s="141"/>
      <c r="HY4168" s="141"/>
      <c r="HZ4168" s="141"/>
      <c r="IA4168" s="141"/>
      <c r="IB4168" s="141"/>
      <c r="IC4168" s="141"/>
    </row>
    <row r="4169" s="138" customFormat="1" ht="15.75" customHeight="1" spans="3:237">
      <c r="C4169" s="103"/>
      <c r="D4169" s="103"/>
      <c r="F4169" s="142"/>
      <c r="HV4169" s="141"/>
      <c r="HW4169" s="141"/>
      <c r="HX4169" s="141"/>
      <c r="HY4169" s="141"/>
      <c r="HZ4169" s="141"/>
      <c r="IA4169" s="141"/>
      <c r="IB4169" s="141"/>
      <c r="IC4169" s="141"/>
    </row>
    <row r="4170" s="138" customFormat="1" ht="15.75" customHeight="1" spans="3:237">
      <c r="C4170" s="103"/>
      <c r="D4170" s="103"/>
      <c r="F4170" s="142"/>
      <c r="HV4170" s="141"/>
      <c r="HW4170" s="141"/>
      <c r="HX4170" s="141"/>
      <c r="HY4170" s="141"/>
      <c r="HZ4170" s="141"/>
      <c r="IA4170" s="141"/>
      <c r="IB4170" s="141"/>
      <c r="IC4170" s="141"/>
    </row>
    <row r="4171" s="138" customFormat="1" ht="15.75" customHeight="1" spans="3:237">
      <c r="C4171" s="103"/>
      <c r="D4171" s="103"/>
      <c r="F4171" s="142"/>
      <c r="HV4171" s="141"/>
      <c r="HW4171" s="141"/>
      <c r="HX4171" s="141"/>
      <c r="HY4171" s="141"/>
      <c r="HZ4171" s="141"/>
      <c r="IA4171" s="141"/>
      <c r="IB4171" s="141"/>
      <c r="IC4171" s="141"/>
    </row>
    <row r="4172" s="138" customFormat="1" ht="15.75" customHeight="1" spans="3:237">
      <c r="C4172" s="103"/>
      <c r="D4172" s="103"/>
      <c r="F4172" s="142"/>
      <c r="HV4172" s="141"/>
      <c r="HW4172" s="141"/>
      <c r="HX4172" s="141"/>
      <c r="HY4172" s="141"/>
      <c r="HZ4172" s="141"/>
      <c r="IA4172" s="141"/>
      <c r="IB4172" s="141"/>
      <c r="IC4172" s="141"/>
    </row>
    <row r="4173" s="138" customFormat="1" ht="15.75" customHeight="1" spans="3:237">
      <c r="C4173" s="103"/>
      <c r="D4173" s="103"/>
      <c r="F4173" s="142"/>
      <c r="HV4173" s="141"/>
      <c r="HW4173" s="141"/>
      <c r="HX4173" s="141"/>
      <c r="HY4173" s="141"/>
      <c r="HZ4173" s="141"/>
      <c r="IA4173" s="141"/>
      <c r="IB4173" s="141"/>
      <c r="IC4173" s="141"/>
    </row>
    <row r="4174" s="138" customFormat="1" ht="15.75" customHeight="1" spans="3:237">
      <c r="C4174" s="103"/>
      <c r="D4174" s="103"/>
      <c r="F4174" s="142"/>
      <c r="HV4174" s="141"/>
      <c r="HW4174" s="141"/>
      <c r="HX4174" s="141"/>
      <c r="HY4174" s="141"/>
      <c r="HZ4174" s="141"/>
      <c r="IA4174" s="141"/>
      <c r="IB4174" s="141"/>
      <c r="IC4174" s="141"/>
    </row>
    <row r="4175" s="138" customFormat="1" ht="15.75" customHeight="1" spans="3:237">
      <c r="C4175" s="103"/>
      <c r="D4175" s="103"/>
      <c r="F4175" s="142"/>
      <c r="HV4175" s="141"/>
      <c r="HW4175" s="141"/>
      <c r="HX4175" s="141"/>
      <c r="HY4175" s="141"/>
      <c r="HZ4175" s="141"/>
      <c r="IA4175" s="141"/>
      <c r="IB4175" s="141"/>
      <c r="IC4175" s="141"/>
    </row>
    <row r="4176" s="138" customFormat="1" ht="15.75" customHeight="1" spans="3:237">
      <c r="C4176" s="103"/>
      <c r="D4176" s="103"/>
      <c r="F4176" s="142"/>
      <c r="HV4176" s="141"/>
      <c r="HW4176" s="141"/>
      <c r="HX4176" s="141"/>
      <c r="HY4176" s="141"/>
      <c r="HZ4176" s="141"/>
      <c r="IA4176" s="141"/>
      <c r="IB4176" s="141"/>
      <c r="IC4176" s="141"/>
    </row>
    <row r="4177" s="138" customFormat="1" ht="15.75" customHeight="1" spans="3:237">
      <c r="C4177" s="103"/>
      <c r="D4177" s="103"/>
      <c r="F4177" s="142"/>
      <c r="HV4177" s="141"/>
      <c r="HW4177" s="141"/>
      <c r="HX4177" s="141"/>
      <c r="HY4177" s="141"/>
      <c r="HZ4177" s="141"/>
      <c r="IA4177" s="141"/>
      <c r="IB4177" s="141"/>
      <c r="IC4177" s="141"/>
    </row>
    <row r="4178" s="138" customFormat="1" ht="15.75" customHeight="1" spans="3:237">
      <c r="C4178" s="103"/>
      <c r="D4178" s="103"/>
      <c r="F4178" s="142"/>
      <c r="HV4178" s="141"/>
      <c r="HW4178" s="141"/>
      <c r="HX4178" s="141"/>
      <c r="HY4178" s="141"/>
      <c r="HZ4178" s="141"/>
      <c r="IA4178" s="141"/>
      <c r="IB4178" s="141"/>
      <c r="IC4178" s="141"/>
    </row>
    <row r="4179" s="138" customFormat="1" ht="15.75" customHeight="1" spans="3:237">
      <c r="C4179" s="103"/>
      <c r="D4179" s="103"/>
      <c r="F4179" s="142"/>
      <c r="HV4179" s="141"/>
      <c r="HW4179" s="141"/>
      <c r="HX4179" s="141"/>
      <c r="HY4179" s="141"/>
      <c r="HZ4179" s="141"/>
      <c r="IA4179" s="141"/>
      <c r="IB4179" s="141"/>
      <c r="IC4179" s="141"/>
    </row>
    <row r="4180" s="138" customFormat="1" ht="15.75" customHeight="1" spans="3:237">
      <c r="C4180" s="103"/>
      <c r="D4180" s="103"/>
      <c r="F4180" s="142"/>
      <c r="HV4180" s="141"/>
      <c r="HW4180" s="141"/>
      <c r="HX4180" s="141"/>
      <c r="HY4180" s="141"/>
      <c r="HZ4180" s="141"/>
      <c r="IA4180" s="141"/>
      <c r="IB4180" s="141"/>
      <c r="IC4180" s="141"/>
    </row>
    <row r="4181" s="138" customFormat="1" ht="15.75" customHeight="1" spans="3:237">
      <c r="C4181" s="103"/>
      <c r="D4181" s="103"/>
      <c r="F4181" s="142"/>
      <c r="HV4181" s="141"/>
      <c r="HW4181" s="141"/>
      <c r="HX4181" s="141"/>
      <c r="HY4181" s="141"/>
      <c r="HZ4181" s="141"/>
      <c r="IA4181" s="141"/>
      <c r="IB4181" s="141"/>
      <c r="IC4181" s="141"/>
    </row>
    <row r="4182" s="138" customFormat="1" ht="15.75" customHeight="1" spans="3:237">
      <c r="C4182" s="103"/>
      <c r="D4182" s="103"/>
      <c r="F4182" s="142"/>
      <c r="HV4182" s="141"/>
      <c r="HW4182" s="141"/>
      <c r="HX4182" s="141"/>
      <c r="HY4182" s="141"/>
      <c r="HZ4182" s="141"/>
      <c r="IA4182" s="141"/>
      <c r="IB4182" s="141"/>
      <c r="IC4182" s="141"/>
    </row>
    <row r="4183" s="138" customFormat="1" ht="15.75" customHeight="1" spans="3:237">
      <c r="C4183" s="103"/>
      <c r="D4183" s="103"/>
      <c r="F4183" s="142"/>
      <c r="HV4183" s="141"/>
      <c r="HW4183" s="141"/>
      <c r="HX4183" s="141"/>
      <c r="HY4183" s="141"/>
      <c r="HZ4183" s="141"/>
      <c r="IA4183" s="141"/>
      <c r="IB4183" s="141"/>
      <c r="IC4183" s="141"/>
    </row>
    <row r="4184" s="138" customFormat="1" ht="15.75" customHeight="1" spans="3:237">
      <c r="C4184" s="103"/>
      <c r="D4184" s="103"/>
      <c r="F4184" s="142"/>
      <c r="HV4184" s="141"/>
      <c r="HW4184" s="141"/>
      <c r="HX4184" s="141"/>
      <c r="HY4184" s="141"/>
      <c r="HZ4184" s="141"/>
      <c r="IA4184" s="141"/>
      <c r="IB4184" s="141"/>
      <c r="IC4184" s="141"/>
    </row>
    <row r="4185" s="138" customFormat="1" ht="15.75" customHeight="1" spans="3:237">
      <c r="C4185" s="103"/>
      <c r="D4185" s="103"/>
      <c r="F4185" s="142"/>
      <c r="HV4185" s="141"/>
      <c r="HW4185" s="141"/>
      <c r="HX4185" s="141"/>
      <c r="HY4185" s="141"/>
      <c r="HZ4185" s="141"/>
      <c r="IA4185" s="141"/>
      <c r="IB4185" s="141"/>
      <c r="IC4185" s="141"/>
    </row>
    <row r="4186" s="138" customFormat="1" ht="15.75" customHeight="1" spans="3:237">
      <c r="C4186" s="103"/>
      <c r="D4186" s="103"/>
      <c r="F4186" s="142"/>
      <c r="HV4186" s="141"/>
      <c r="HW4186" s="141"/>
      <c r="HX4186" s="141"/>
      <c r="HY4186" s="141"/>
      <c r="HZ4186" s="141"/>
      <c r="IA4186" s="141"/>
      <c r="IB4186" s="141"/>
      <c r="IC4186" s="141"/>
    </row>
    <row r="4187" s="138" customFormat="1" ht="15.75" customHeight="1" spans="3:237">
      <c r="C4187" s="103"/>
      <c r="D4187" s="103"/>
      <c r="F4187" s="142"/>
      <c r="HV4187" s="141"/>
      <c r="HW4187" s="141"/>
      <c r="HX4187" s="141"/>
      <c r="HY4187" s="141"/>
      <c r="HZ4187" s="141"/>
      <c r="IA4187" s="141"/>
      <c r="IB4187" s="141"/>
      <c r="IC4187" s="141"/>
    </row>
    <row r="4188" s="138" customFormat="1" ht="15.75" customHeight="1" spans="3:237">
      <c r="C4188" s="103"/>
      <c r="D4188" s="103"/>
      <c r="F4188" s="142"/>
      <c r="HV4188" s="141"/>
      <c r="HW4188" s="141"/>
      <c r="HX4188" s="141"/>
      <c r="HY4188" s="141"/>
      <c r="HZ4188" s="141"/>
      <c r="IA4188" s="141"/>
      <c r="IB4188" s="141"/>
      <c r="IC4188" s="141"/>
    </row>
    <row r="4189" s="138" customFormat="1" ht="15.75" customHeight="1" spans="3:237">
      <c r="C4189" s="103"/>
      <c r="D4189" s="103"/>
      <c r="F4189" s="142"/>
      <c r="HV4189" s="141"/>
      <c r="HW4189" s="141"/>
      <c r="HX4189" s="141"/>
      <c r="HY4189" s="141"/>
      <c r="HZ4189" s="141"/>
      <c r="IA4189" s="141"/>
      <c r="IB4189" s="141"/>
      <c r="IC4189" s="141"/>
    </row>
    <row r="4190" s="138" customFormat="1" ht="15.75" customHeight="1" spans="3:237">
      <c r="C4190" s="103"/>
      <c r="D4190" s="103"/>
      <c r="F4190" s="142"/>
      <c r="HV4190" s="141"/>
      <c r="HW4190" s="141"/>
      <c r="HX4190" s="141"/>
      <c r="HY4190" s="141"/>
      <c r="HZ4190" s="141"/>
      <c r="IA4190" s="141"/>
      <c r="IB4190" s="141"/>
      <c r="IC4190" s="141"/>
    </row>
    <row r="4191" s="138" customFormat="1" ht="15.75" customHeight="1" spans="3:237">
      <c r="C4191" s="103"/>
      <c r="D4191" s="103"/>
      <c r="F4191" s="142"/>
      <c r="HV4191" s="141"/>
      <c r="HW4191" s="141"/>
      <c r="HX4191" s="141"/>
      <c r="HY4191" s="141"/>
      <c r="HZ4191" s="141"/>
      <c r="IA4191" s="141"/>
      <c r="IB4191" s="141"/>
      <c r="IC4191" s="141"/>
    </row>
    <row r="4192" s="138" customFormat="1" ht="15.75" customHeight="1" spans="3:237">
      <c r="C4192" s="103"/>
      <c r="D4192" s="103"/>
      <c r="F4192" s="142"/>
      <c r="HV4192" s="141"/>
      <c r="HW4192" s="141"/>
      <c r="HX4192" s="141"/>
      <c r="HY4192" s="141"/>
      <c r="HZ4192" s="141"/>
      <c r="IA4192" s="141"/>
      <c r="IB4192" s="141"/>
      <c r="IC4192" s="141"/>
    </row>
    <row r="4193" s="138" customFormat="1" ht="15.75" customHeight="1" spans="3:237">
      <c r="C4193" s="103"/>
      <c r="D4193" s="103"/>
      <c r="F4193" s="142"/>
      <c r="HV4193" s="141"/>
      <c r="HW4193" s="141"/>
      <c r="HX4193" s="141"/>
      <c r="HY4193" s="141"/>
      <c r="HZ4193" s="141"/>
      <c r="IA4193" s="141"/>
      <c r="IB4193" s="141"/>
      <c r="IC4193" s="141"/>
    </row>
    <row r="4194" s="138" customFormat="1" ht="15.75" customHeight="1" spans="3:237">
      <c r="C4194" s="103"/>
      <c r="D4194" s="103"/>
      <c r="F4194" s="142"/>
      <c r="HV4194" s="141"/>
      <c r="HW4194" s="141"/>
      <c r="HX4194" s="141"/>
      <c r="HY4194" s="141"/>
      <c r="HZ4194" s="141"/>
      <c r="IA4194" s="141"/>
      <c r="IB4194" s="141"/>
      <c r="IC4194" s="141"/>
    </row>
    <row r="4195" s="138" customFormat="1" ht="15.75" customHeight="1" spans="3:237">
      <c r="C4195" s="103"/>
      <c r="D4195" s="103"/>
      <c r="F4195" s="142"/>
      <c r="HV4195" s="141"/>
      <c r="HW4195" s="141"/>
      <c r="HX4195" s="141"/>
      <c r="HY4195" s="141"/>
      <c r="HZ4195" s="141"/>
      <c r="IA4195" s="141"/>
      <c r="IB4195" s="141"/>
      <c r="IC4195" s="141"/>
    </row>
    <row r="4196" s="138" customFormat="1" ht="15.75" customHeight="1" spans="3:237">
      <c r="C4196" s="103"/>
      <c r="D4196" s="103"/>
      <c r="F4196" s="142"/>
      <c r="HV4196" s="141"/>
      <c r="HW4196" s="141"/>
      <c r="HX4196" s="141"/>
      <c r="HY4196" s="141"/>
      <c r="HZ4196" s="141"/>
      <c r="IA4196" s="141"/>
      <c r="IB4196" s="141"/>
      <c r="IC4196" s="141"/>
    </row>
    <row r="4197" s="138" customFormat="1" ht="15.75" customHeight="1" spans="3:237">
      <c r="C4197" s="103"/>
      <c r="D4197" s="103"/>
      <c r="F4197" s="142"/>
      <c r="HV4197" s="141"/>
      <c r="HW4197" s="141"/>
      <c r="HX4197" s="141"/>
      <c r="HY4197" s="141"/>
      <c r="HZ4197" s="141"/>
      <c r="IA4197" s="141"/>
      <c r="IB4197" s="141"/>
      <c r="IC4197" s="141"/>
    </row>
    <row r="4198" s="138" customFormat="1" ht="15.75" customHeight="1" spans="3:237">
      <c r="C4198" s="103"/>
      <c r="D4198" s="103"/>
      <c r="F4198" s="142"/>
      <c r="HV4198" s="141"/>
      <c r="HW4198" s="141"/>
      <c r="HX4198" s="141"/>
      <c r="HY4198" s="141"/>
      <c r="HZ4198" s="141"/>
      <c r="IA4198" s="141"/>
      <c r="IB4198" s="141"/>
      <c r="IC4198" s="141"/>
    </row>
    <row r="4199" s="138" customFormat="1" ht="15.75" customHeight="1" spans="3:237">
      <c r="C4199" s="103"/>
      <c r="D4199" s="103"/>
      <c r="F4199" s="142"/>
      <c r="HV4199" s="141"/>
      <c r="HW4199" s="141"/>
      <c r="HX4199" s="141"/>
      <c r="HY4199" s="141"/>
      <c r="HZ4199" s="141"/>
      <c r="IA4199" s="141"/>
      <c r="IB4199" s="141"/>
      <c r="IC4199" s="141"/>
    </row>
    <row r="4200" s="138" customFormat="1" ht="15.75" customHeight="1" spans="3:237">
      <c r="C4200" s="103"/>
      <c r="D4200" s="103"/>
      <c r="F4200" s="142"/>
      <c r="HV4200" s="141"/>
      <c r="HW4200" s="141"/>
      <c r="HX4200" s="141"/>
      <c r="HY4200" s="141"/>
      <c r="HZ4200" s="141"/>
      <c r="IA4200" s="141"/>
      <c r="IB4200" s="141"/>
      <c r="IC4200" s="141"/>
    </row>
    <row r="4201" s="138" customFormat="1" ht="15.75" customHeight="1" spans="3:237">
      <c r="C4201" s="103"/>
      <c r="D4201" s="103"/>
      <c r="F4201" s="142"/>
      <c r="HV4201" s="141"/>
      <c r="HW4201" s="141"/>
      <c r="HX4201" s="141"/>
      <c r="HY4201" s="141"/>
      <c r="HZ4201" s="141"/>
      <c r="IA4201" s="141"/>
      <c r="IB4201" s="141"/>
      <c r="IC4201" s="141"/>
    </row>
    <row r="4202" s="138" customFormat="1" ht="15.75" customHeight="1" spans="3:237">
      <c r="C4202" s="103"/>
      <c r="D4202" s="103"/>
      <c r="F4202" s="142"/>
      <c r="HV4202" s="141"/>
      <c r="HW4202" s="141"/>
      <c r="HX4202" s="141"/>
      <c r="HY4202" s="141"/>
      <c r="HZ4202" s="141"/>
      <c r="IA4202" s="141"/>
      <c r="IB4202" s="141"/>
      <c r="IC4202" s="141"/>
    </row>
    <row r="4203" s="138" customFormat="1" ht="15.75" customHeight="1" spans="3:237">
      <c r="C4203" s="103"/>
      <c r="D4203" s="103"/>
      <c r="F4203" s="142"/>
      <c r="HV4203" s="141"/>
      <c r="HW4203" s="141"/>
      <c r="HX4203" s="141"/>
      <c r="HY4203" s="141"/>
      <c r="HZ4203" s="141"/>
      <c r="IA4203" s="141"/>
      <c r="IB4203" s="141"/>
      <c r="IC4203" s="141"/>
    </row>
    <row r="4204" s="138" customFormat="1" ht="15.75" customHeight="1" spans="3:237">
      <c r="C4204" s="103"/>
      <c r="D4204" s="103"/>
      <c r="F4204" s="142"/>
      <c r="HV4204" s="141"/>
      <c r="HW4204" s="141"/>
      <c r="HX4204" s="141"/>
      <c r="HY4204" s="141"/>
      <c r="HZ4204" s="141"/>
      <c r="IA4204" s="141"/>
      <c r="IB4204" s="141"/>
      <c r="IC4204" s="141"/>
    </row>
    <row r="4205" s="138" customFormat="1" ht="15.75" customHeight="1" spans="3:237">
      <c r="C4205" s="103"/>
      <c r="D4205" s="103"/>
      <c r="F4205" s="142"/>
      <c r="HV4205" s="141"/>
      <c r="HW4205" s="141"/>
      <c r="HX4205" s="141"/>
      <c r="HY4205" s="141"/>
      <c r="HZ4205" s="141"/>
      <c r="IA4205" s="141"/>
      <c r="IB4205" s="141"/>
      <c r="IC4205" s="141"/>
    </row>
    <row r="4206" s="138" customFormat="1" ht="15.75" customHeight="1" spans="3:237">
      <c r="C4206" s="103"/>
      <c r="D4206" s="103"/>
      <c r="F4206" s="142"/>
      <c r="HV4206" s="141"/>
      <c r="HW4206" s="141"/>
      <c r="HX4206" s="141"/>
      <c r="HY4206" s="141"/>
      <c r="HZ4206" s="141"/>
      <c r="IA4206" s="141"/>
      <c r="IB4206" s="141"/>
      <c r="IC4206" s="141"/>
    </row>
    <row r="4207" s="138" customFormat="1" ht="15.75" customHeight="1" spans="3:237">
      <c r="C4207" s="103"/>
      <c r="D4207" s="103"/>
      <c r="F4207" s="142"/>
      <c r="HV4207" s="141"/>
      <c r="HW4207" s="141"/>
      <c r="HX4207" s="141"/>
      <c r="HY4207" s="141"/>
      <c r="HZ4207" s="141"/>
      <c r="IA4207" s="141"/>
      <c r="IB4207" s="141"/>
      <c r="IC4207" s="141"/>
    </row>
    <row r="4208" s="138" customFormat="1" ht="15.75" customHeight="1" spans="3:237">
      <c r="C4208" s="103"/>
      <c r="D4208" s="103"/>
      <c r="F4208" s="142"/>
      <c r="HV4208" s="141"/>
      <c r="HW4208" s="141"/>
      <c r="HX4208" s="141"/>
      <c r="HY4208" s="141"/>
      <c r="HZ4208" s="141"/>
      <c r="IA4208" s="141"/>
      <c r="IB4208" s="141"/>
      <c r="IC4208" s="141"/>
    </row>
    <row r="4209" s="138" customFormat="1" ht="15.75" customHeight="1" spans="3:237">
      <c r="C4209" s="103"/>
      <c r="D4209" s="103"/>
      <c r="F4209" s="142"/>
      <c r="HV4209" s="141"/>
      <c r="HW4209" s="141"/>
      <c r="HX4209" s="141"/>
      <c r="HY4209" s="141"/>
      <c r="HZ4209" s="141"/>
      <c r="IA4209" s="141"/>
      <c r="IB4209" s="141"/>
      <c r="IC4209" s="141"/>
    </row>
    <row r="4210" s="138" customFormat="1" ht="15.75" customHeight="1" spans="3:237">
      <c r="C4210" s="103"/>
      <c r="D4210" s="103"/>
      <c r="F4210" s="142"/>
      <c r="HV4210" s="141"/>
      <c r="HW4210" s="141"/>
      <c r="HX4210" s="141"/>
      <c r="HY4210" s="141"/>
      <c r="HZ4210" s="141"/>
      <c r="IA4210" s="141"/>
      <c r="IB4210" s="141"/>
      <c r="IC4210" s="141"/>
    </row>
    <row r="4211" s="138" customFormat="1" ht="15.75" customHeight="1" spans="3:237">
      <c r="C4211" s="103"/>
      <c r="D4211" s="103"/>
      <c r="F4211" s="142"/>
      <c r="HV4211" s="141"/>
      <c r="HW4211" s="141"/>
      <c r="HX4211" s="141"/>
      <c r="HY4211" s="141"/>
      <c r="HZ4211" s="141"/>
      <c r="IA4211" s="141"/>
      <c r="IB4211" s="141"/>
      <c r="IC4211" s="141"/>
    </row>
    <row r="4212" s="138" customFormat="1" ht="15.75" customHeight="1" spans="3:237">
      <c r="C4212" s="103"/>
      <c r="D4212" s="103"/>
      <c r="F4212" s="142"/>
      <c r="HV4212" s="141"/>
      <c r="HW4212" s="141"/>
      <c r="HX4212" s="141"/>
      <c r="HY4212" s="141"/>
      <c r="HZ4212" s="141"/>
      <c r="IA4212" s="141"/>
      <c r="IB4212" s="141"/>
      <c r="IC4212" s="141"/>
    </row>
    <row r="4213" s="138" customFormat="1" ht="15.75" customHeight="1" spans="3:237">
      <c r="C4213" s="103"/>
      <c r="D4213" s="103"/>
      <c r="F4213" s="142"/>
      <c r="HV4213" s="141"/>
      <c r="HW4213" s="141"/>
      <c r="HX4213" s="141"/>
      <c r="HY4213" s="141"/>
      <c r="HZ4213" s="141"/>
      <c r="IA4213" s="141"/>
      <c r="IB4213" s="141"/>
      <c r="IC4213" s="141"/>
    </row>
    <row r="4214" s="138" customFormat="1" ht="15.75" customHeight="1" spans="3:237">
      <c r="C4214" s="103"/>
      <c r="D4214" s="103"/>
      <c r="F4214" s="142"/>
      <c r="HV4214" s="141"/>
      <c r="HW4214" s="141"/>
      <c r="HX4214" s="141"/>
      <c r="HY4214" s="141"/>
      <c r="HZ4214" s="141"/>
      <c r="IA4214" s="141"/>
      <c r="IB4214" s="141"/>
      <c r="IC4214" s="141"/>
    </row>
    <row r="4215" s="138" customFormat="1" ht="15.75" customHeight="1" spans="3:237">
      <c r="C4215" s="103"/>
      <c r="D4215" s="103"/>
      <c r="F4215" s="142"/>
      <c r="HV4215" s="141"/>
      <c r="HW4215" s="141"/>
      <c r="HX4215" s="141"/>
      <c r="HY4215" s="141"/>
      <c r="HZ4215" s="141"/>
      <c r="IA4215" s="141"/>
      <c r="IB4215" s="141"/>
      <c r="IC4215" s="141"/>
    </row>
    <row r="4216" s="138" customFormat="1" ht="15.75" customHeight="1" spans="3:237">
      <c r="C4216" s="103"/>
      <c r="D4216" s="103"/>
      <c r="F4216" s="142"/>
      <c r="HV4216" s="141"/>
      <c r="HW4216" s="141"/>
      <c r="HX4216" s="141"/>
      <c r="HY4216" s="141"/>
      <c r="HZ4216" s="141"/>
      <c r="IA4216" s="141"/>
      <c r="IB4216" s="141"/>
      <c r="IC4216" s="141"/>
    </row>
    <row r="4217" s="138" customFormat="1" ht="15.75" customHeight="1" spans="3:237">
      <c r="C4217" s="103"/>
      <c r="D4217" s="103"/>
      <c r="F4217" s="142"/>
      <c r="HV4217" s="141"/>
      <c r="HW4217" s="141"/>
      <c r="HX4217" s="141"/>
      <c r="HY4217" s="141"/>
      <c r="HZ4217" s="141"/>
      <c r="IA4217" s="141"/>
      <c r="IB4217" s="141"/>
      <c r="IC4217" s="141"/>
    </row>
    <row r="4218" s="138" customFormat="1" ht="15.75" customHeight="1" spans="3:237">
      <c r="C4218" s="103"/>
      <c r="D4218" s="103"/>
      <c r="F4218" s="142"/>
      <c r="HV4218" s="141"/>
      <c r="HW4218" s="141"/>
      <c r="HX4218" s="141"/>
      <c r="HY4218" s="141"/>
      <c r="HZ4218" s="141"/>
      <c r="IA4218" s="141"/>
      <c r="IB4218" s="141"/>
      <c r="IC4218" s="141"/>
    </row>
    <row r="4219" s="138" customFormat="1" ht="15.75" customHeight="1" spans="3:237">
      <c r="C4219" s="103"/>
      <c r="D4219" s="103"/>
      <c r="F4219" s="142"/>
      <c r="HV4219" s="141"/>
      <c r="HW4219" s="141"/>
      <c r="HX4219" s="141"/>
      <c r="HY4219" s="141"/>
      <c r="HZ4219" s="141"/>
      <c r="IA4219" s="141"/>
      <c r="IB4219" s="141"/>
      <c r="IC4219" s="141"/>
    </row>
    <row r="4220" s="138" customFormat="1" ht="15.75" customHeight="1" spans="3:237">
      <c r="C4220" s="103"/>
      <c r="D4220" s="103"/>
      <c r="F4220" s="142"/>
      <c r="HV4220" s="141"/>
      <c r="HW4220" s="141"/>
      <c r="HX4220" s="141"/>
      <c r="HY4220" s="141"/>
      <c r="HZ4220" s="141"/>
      <c r="IA4220" s="141"/>
      <c r="IB4220" s="141"/>
      <c r="IC4220" s="141"/>
    </row>
    <row r="4221" s="138" customFormat="1" ht="15.75" customHeight="1" spans="3:237">
      <c r="C4221" s="103"/>
      <c r="D4221" s="103"/>
      <c r="F4221" s="142"/>
      <c r="HV4221" s="141"/>
      <c r="HW4221" s="141"/>
      <c r="HX4221" s="141"/>
      <c r="HY4221" s="141"/>
      <c r="HZ4221" s="141"/>
      <c r="IA4221" s="141"/>
      <c r="IB4221" s="141"/>
      <c r="IC4221" s="141"/>
    </row>
    <row r="4222" s="138" customFormat="1" ht="15.75" customHeight="1" spans="3:237">
      <c r="C4222" s="103"/>
      <c r="D4222" s="103"/>
      <c r="F4222" s="142"/>
      <c r="HV4222" s="141"/>
      <c r="HW4222" s="141"/>
      <c r="HX4222" s="141"/>
      <c r="HY4222" s="141"/>
      <c r="HZ4222" s="141"/>
      <c r="IA4222" s="141"/>
      <c r="IB4222" s="141"/>
      <c r="IC4222" s="141"/>
    </row>
    <row r="4223" s="138" customFormat="1" ht="15.75" customHeight="1" spans="3:237">
      <c r="C4223" s="103"/>
      <c r="D4223" s="103"/>
      <c r="F4223" s="142"/>
      <c r="HV4223" s="141"/>
      <c r="HW4223" s="141"/>
      <c r="HX4223" s="141"/>
      <c r="HY4223" s="141"/>
      <c r="HZ4223" s="141"/>
      <c r="IA4223" s="141"/>
      <c r="IB4223" s="141"/>
      <c r="IC4223" s="141"/>
    </row>
    <row r="4224" s="138" customFormat="1" ht="15.75" customHeight="1" spans="3:237">
      <c r="C4224" s="103"/>
      <c r="D4224" s="103"/>
      <c r="F4224" s="142"/>
      <c r="HV4224" s="141"/>
      <c r="HW4224" s="141"/>
      <c r="HX4224" s="141"/>
      <c r="HY4224" s="141"/>
      <c r="HZ4224" s="141"/>
      <c r="IA4224" s="141"/>
      <c r="IB4224" s="141"/>
      <c r="IC4224" s="141"/>
    </row>
    <row r="4225" s="138" customFormat="1" ht="15.75" customHeight="1" spans="3:237">
      <c r="C4225" s="103"/>
      <c r="D4225" s="103"/>
      <c r="F4225" s="142"/>
      <c r="HV4225" s="141"/>
      <c r="HW4225" s="141"/>
      <c r="HX4225" s="141"/>
      <c r="HY4225" s="141"/>
      <c r="HZ4225" s="141"/>
      <c r="IA4225" s="141"/>
      <c r="IB4225" s="141"/>
      <c r="IC4225" s="141"/>
    </row>
    <row r="4226" s="138" customFormat="1" ht="15.75" customHeight="1" spans="3:237">
      <c r="C4226" s="103"/>
      <c r="D4226" s="103"/>
      <c r="F4226" s="142"/>
      <c r="HV4226" s="141"/>
      <c r="HW4226" s="141"/>
      <c r="HX4226" s="141"/>
      <c r="HY4226" s="141"/>
      <c r="HZ4226" s="141"/>
      <c r="IA4226" s="141"/>
      <c r="IB4226" s="141"/>
      <c r="IC4226" s="141"/>
    </row>
    <row r="4227" s="138" customFormat="1" ht="15.75" customHeight="1" spans="3:237">
      <c r="C4227" s="103"/>
      <c r="D4227" s="103"/>
      <c r="F4227" s="142"/>
      <c r="HV4227" s="141"/>
      <c r="HW4227" s="141"/>
      <c r="HX4227" s="141"/>
      <c r="HY4227" s="141"/>
      <c r="HZ4227" s="141"/>
      <c r="IA4227" s="141"/>
      <c r="IB4227" s="141"/>
      <c r="IC4227" s="141"/>
    </row>
    <row r="4228" s="138" customFormat="1" ht="15.75" customHeight="1" spans="3:237">
      <c r="C4228" s="103"/>
      <c r="D4228" s="103"/>
      <c r="F4228" s="142"/>
      <c r="HV4228" s="141"/>
      <c r="HW4228" s="141"/>
      <c r="HX4228" s="141"/>
      <c r="HY4228" s="141"/>
      <c r="HZ4228" s="141"/>
      <c r="IA4228" s="141"/>
      <c r="IB4228" s="141"/>
      <c r="IC4228" s="141"/>
    </row>
    <row r="4229" s="138" customFormat="1" ht="15.75" customHeight="1" spans="3:237">
      <c r="C4229" s="103"/>
      <c r="D4229" s="103"/>
      <c r="F4229" s="142"/>
      <c r="HV4229" s="141"/>
      <c r="HW4229" s="141"/>
      <c r="HX4229" s="141"/>
      <c r="HY4229" s="141"/>
      <c r="HZ4229" s="141"/>
      <c r="IA4229" s="141"/>
      <c r="IB4229" s="141"/>
      <c r="IC4229" s="141"/>
    </row>
    <row r="4230" s="138" customFormat="1" ht="15.75" customHeight="1" spans="3:237">
      <c r="C4230" s="103"/>
      <c r="D4230" s="103"/>
      <c r="F4230" s="142"/>
      <c r="HV4230" s="141"/>
      <c r="HW4230" s="141"/>
      <c r="HX4230" s="141"/>
      <c r="HY4230" s="141"/>
      <c r="HZ4230" s="141"/>
      <c r="IA4230" s="141"/>
      <c r="IB4230" s="141"/>
      <c r="IC4230" s="141"/>
    </row>
    <row r="4231" s="138" customFormat="1" ht="15.75" customHeight="1" spans="3:237">
      <c r="C4231" s="103"/>
      <c r="D4231" s="103"/>
      <c r="F4231" s="142"/>
      <c r="HV4231" s="141"/>
      <c r="HW4231" s="141"/>
      <c r="HX4231" s="141"/>
      <c r="HY4231" s="141"/>
      <c r="HZ4231" s="141"/>
      <c r="IA4231" s="141"/>
      <c r="IB4231" s="141"/>
      <c r="IC4231" s="141"/>
    </row>
    <row r="4232" s="138" customFormat="1" ht="15.75" customHeight="1" spans="3:237">
      <c r="C4232" s="103"/>
      <c r="D4232" s="103"/>
      <c r="F4232" s="142"/>
      <c r="HV4232" s="141"/>
      <c r="HW4232" s="141"/>
      <c r="HX4232" s="141"/>
      <c r="HY4232" s="141"/>
      <c r="HZ4232" s="141"/>
      <c r="IA4232" s="141"/>
      <c r="IB4232" s="141"/>
      <c r="IC4232" s="141"/>
    </row>
    <row r="4233" s="138" customFormat="1" ht="15.75" customHeight="1" spans="3:237">
      <c r="C4233" s="103"/>
      <c r="D4233" s="103"/>
      <c r="F4233" s="142"/>
      <c r="HV4233" s="141"/>
      <c r="HW4233" s="141"/>
      <c r="HX4233" s="141"/>
      <c r="HY4233" s="141"/>
      <c r="HZ4233" s="141"/>
      <c r="IA4233" s="141"/>
      <c r="IB4233" s="141"/>
      <c r="IC4233" s="141"/>
    </row>
    <row r="4234" s="138" customFormat="1" ht="15.75" customHeight="1" spans="3:237">
      <c r="C4234" s="103"/>
      <c r="D4234" s="103"/>
      <c r="F4234" s="142"/>
      <c r="HV4234" s="141"/>
      <c r="HW4234" s="141"/>
      <c r="HX4234" s="141"/>
      <c r="HY4234" s="141"/>
      <c r="HZ4234" s="141"/>
      <c r="IA4234" s="141"/>
      <c r="IB4234" s="141"/>
      <c r="IC4234" s="141"/>
    </row>
    <row r="4235" s="138" customFormat="1" ht="15.75" customHeight="1" spans="3:237">
      <c r="C4235" s="103"/>
      <c r="D4235" s="103"/>
      <c r="F4235" s="142"/>
      <c r="HV4235" s="141"/>
      <c r="HW4235" s="141"/>
      <c r="HX4235" s="141"/>
      <c r="HY4235" s="141"/>
      <c r="HZ4235" s="141"/>
      <c r="IA4235" s="141"/>
      <c r="IB4235" s="141"/>
      <c r="IC4235" s="141"/>
    </row>
    <row r="4236" s="138" customFormat="1" ht="15.75" customHeight="1" spans="3:237">
      <c r="C4236" s="103"/>
      <c r="D4236" s="103"/>
      <c r="F4236" s="142"/>
      <c r="HV4236" s="141"/>
      <c r="HW4236" s="141"/>
      <c r="HX4236" s="141"/>
      <c r="HY4236" s="141"/>
      <c r="HZ4236" s="141"/>
      <c r="IA4236" s="141"/>
      <c r="IB4236" s="141"/>
      <c r="IC4236" s="141"/>
    </row>
    <row r="4237" s="138" customFormat="1" ht="15.75" customHeight="1" spans="3:237">
      <c r="C4237" s="103"/>
      <c r="D4237" s="103"/>
      <c r="F4237" s="142"/>
      <c r="HV4237" s="141"/>
      <c r="HW4237" s="141"/>
      <c r="HX4237" s="141"/>
      <c r="HY4237" s="141"/>
      <c r="HZ4237" s="141"/>
      <c r="IA4237" s="141"/>
      <c r="IB4237" s="141"/>
      <c r="IC4237" s="141"/>
    </row>
    <row r="4238" s="138" customFormat="1" ht="15.75" customHeight="1" spans="3:237">
      <c r="C4238" s="103"/>
      <c r="D4238" s="103"/>
      <c r="F4238" s="142"/>
      <c r="HV4238" s="141"/>
      <c r="HW4238" s="141"/>
      <c r="HX4238" s="141"/>
      <c r="HY4238" s="141"/>
      <c r="HZ4238" s="141"/>
      <c r="IA4238" s="141"/>
      <c r="IB4238" s="141"/>
      <c r="IC4238" s="141"/>
    </row>
    <row r="4239" s="138" customFormat="1" ht="15.75" customHeight="1" spans="3:237">
      <c r="C4239" s="103"/>
      <c r="D4239" s="103"/>
      <c r="F4239" s="142"/>
      <c r="HV4239" s="141"/>
      <c r="HW4239" s="141"/>
      <c r="HX4239" s="141"/>
      <c r="HY4239" s="141"/>
      <c r="HZ4239" s="141"/>
      <c r="IA4239" s="141"/>
      <c r="IB4239" s="141"/>
      <c r="IC4239" s="141"/>
    </row>
    <row r="4240" s="138" customFormat="1" ht="15.75" customHeight="1" spans="3:237">
      <c r="C4240" s="103"/>
      <c r="D4240" s="103"/>
      <c r="F4240" s="142"/>
      <c r="HV4240" s="141"/>
      <c r="HW4240" s="141"/>
      <c r="HX4240" s="141"/>
      <c r="HY4240" s="141"/>
      <c r="HZ4240" s="141"/>
      <c r="IA4240" s="141"/>
      <c r="IB4240" s="141"/>
      <c r="IC4240" s="141"/>
    </row>
    <row r="4241" s="138" customFormat="1" ht="15.75" customHeight="1" spans="3:237">
      <c r="C4241" s="103"/>
      <c r="D4241" s="103"/>
      <c r="F4241" s="142"/>
      <c r="HV4241" s="141"/>
      <c r="HW4241" s="141"/>
      <c r="HX4241" s="141"/>
      <c r="HY4241" s="141"/>
      <c r="HZ4241" s="141"/>
      <c r="IA4241" s="141"/>
      <c r="IB4241" s="141"/>
      <c r="IC4241" s="141"/>
    </row>
    <row r="4242" s="138" customFormat="1" ht="15.75" customHeight="1" spans="3:237">
      <c r="C4242" s="103"/>
      <c r="D4242" s="103"/>
      <c r="F4242" s="142"/>
      <c r="HV4242" s="141"/>
      <c r="HW4242" s="141"/>
      <c r="HX4242" s="141"/>
      <c r="HY4242" s="141"/>
      <c r="HZ4242" s="141"/>
      <c r="IA4242" s="141"/>
      <c r="IB4242" s="141"/>
      <c r="IC4242" s="141"/>
    </row>
    <row r="4243" s="138" customFormat="1" ht="15.75" customHeight="1" spans="3:237">
      <c r="C4243" s="103"/>
      <c r="D4243" s="103"/>
      <c r="F4243" s="142"/>
      <c r="HV4243" s="141"/>
      <c r="HW4243" s="141"/>
      <c r="HX4243" s="141"/>
      <c r="HY4243" s="141"/>
      <c r="HZ4243" s="141"/>
      <c r="IA4243" s="141"/>
      <c r="IB4243" s="141"/>
      <c r="IC4243" s="141"/>
    </row>
    <row r="4244" s="138" customFormat="1" ht="15.75" customHeight="1" spans="3:237">
      <c r="C4244" s="103"/>
      <c r="D4244" s="103"/>
      <c r="F4244" s="142"/>
      <c r="HV4244" s="141"/>
      <c r="HW4244" s="141"/>
      <c r="HX4244" s="141"/>
      <c r="HY4244" s="141"/>
      <c r="HZ4244" s="141"/>
      <c r="IA4244" s="141"/>
      <c r="IB4244" s="141"/>
      <c r="IC4244" s="141"/>
    </row>
    <row r="4245" s="138" customFormat="1" ht="15.75" customHeight="1" spans="3:237">
      <c r="C4245" s="103"/>
      <c r="D4245" s="103"/>
      <c r="F4245" s="142"/>
      <c r="HV4245" s="141"/>
      <c r="HW4245" s="141"/>
      <c r="HX4245" s="141"/>
      <c r="HY4245" s="141"/>
      <c r="HZ4245" s="141"/>
      <c r="IA4245" s="141"/>
      <c r="IB4245" s="141"/>
      <c r="IC4245" s="141"/>
    </row>
    <row r="4246" s="138" customFormat="1" ht="15.75" customHeight="1" spans="3:237">
      <c r="C4246" s="103"/>
      <c r="D4246" s="103"/>
      <c r="F4246" s="142"/>
      <c r="HV4246" s="141"/>
      <c r="HW4246" s="141"/>
      <c r="HX4246" s="141"/>
      <c r="HY4246" s="141"/>
      <c r="HZ4246" s="141"/>
      <c r="IA4246" s="141"/>
      <c r="IB4246" s="141"/>
      <c r="IC4246" s="141"/>
    </row>
    <row r="4247" s="138" customFormat="1" ht="15.75" customHeight="1" spans="3:237">
      <c r="C4247" s="103"/>
      <c r="D4247" s="103"/>
      <c r="F4247" s="142"/>
      <c r="HV4247" s="141"/>
      <c r="HW4247" s="141"/>
      <c r="HX4247" s="141"/>
      <c r="HY4247" s="141"/>
      <c r="HZ4247" s="141"/>
      <c r="IA4247" s="141"/>
      <c r="IB4247" s="141"/>
      <c r="IC4247" s="141"/>
    </row>
    <row r="4248" s="138" customFormat="1" ht="15.75" customHeight="1" spans="3:237">
      <c r="C4248" s="103"/>
      <c r="D4248" s="103"/>
      <c r="F4248" s="142"/>
      <c r="HV4248" s="141"/>
      <c r="HW4248" s="141"/>
      <c r="HX4248" s="141"/>
      <c r="HY4248" s="141"/>
      <c r="HZ4248" s="141"/>
      <c r="IA4248" s="141"/>
      <c r="IB4248" s="141"/>
      <c r="IC4248" s="141"/>
    </row>
    <row r="4249" s="138" customFormat="1" ht="15.75" customHeight="1" spans="3:237">
      <c r="C4249" s="103"/>
      <c r="D4249" s="103"/>
      <c r="F4249" s="142"/>
      <c r="HV4249" s="141"/>
      <c r="HW4249" s="141"/>
      <c r="HX4249" s="141"/>
      <c r="HY4249" s="141"/>
      <c r="HZ4249" s="141"/>
      <c r="IA4249" s="141"/>
      <c r="IB4249" s="141"/>
      <c r="IC4249" s="141"/>
    </row>
    <row r="4250" s="138" customFormat="1" ht="15.75" customHeight="1" spans="3:237">
      <c r="C4250" s="103"/>
      <c r="D4250" s="103"/>
      <c r="F4250" s="142"/>
      <c r="HV4250" s="141"/>
      <c r="HW4250" s="141"/>
      <c r="HX4250" s="141"/>
      <c r="HY4250" s="141"/>
      <c r="HZ4250" s="141"/>
      <c r="IA4250" s="141"/>
      <c r="IB4250" s="141"/>
      <c r="IC4250" s="141"/>
    </row>
    <row r="4251" s="138" customFormat="1" ht="15.75" customHeight="1" spans="3:237">
      <c r="C4251" s="103"/>
      <c r="D4251" s="103"/>
      <c r="F4251" s="142"/>
      <c r="HV4251" s="141"/>
      <c r="HW4251" s="141"/>
      <c r="HX4251" s="141"/>
      <c r="HY4251" s="141"/>
      <c r="HZ4251" s="141"/>
      <c r="IA4251" s="141"/>
      <c r="IB4251" s="141"/>
      <c r="IC4251" s="141"/>
    </row>
    <row r="4252" s="138" customFormat="1" ht="15.75" customHeight="1" spans="3:237">
      <c r="C4252" s="103"/>
      <c r="D4252" s="103"/>
      <c r="F4252" s="142"/>
      <c r="HV4252" s="141"/>
      <c r="HW4252" s="141"/>
      <c r="HX4252" s="141"/>
      <c r="HY4252" s="141"/>
      <c r="HZ4252" s="141"/>
      <c r="IA4252" s="141"/>
      <c r="IB4252" s="141"/>
      <c r="IC4252" s="141"/>
    </row>
    <row r="4253" s="138" customFormat="1" ht="15.75" customHeight="1" spans="3:237">
      <c r="C4253" s="103"/>
      <c r="D4253" s="103"/>
      <c r="F4253" s="142"/>
      <c r="HV4253" s="141"/>
      <c r="HW4253" s="141"/>
      <c r="HX4253" s="141"/>
      <c r="HY4253" s="141"/>
      <c r="HZ4253" s="141"/>
      <c r="IA4253" s="141"/>
      <c r="IB4253" s="141"/>
      <c r="IC4253" s="141"/>
    </row>
    <row r="4254" s="138" customFormat="1" ht="15.75" customHeight="1" spans="3:237">
      <c r="C4254" s="103"/>
      <c r="D4254" s="103"/>
      <c r="F4254" s="142"/>
      <c r="HV4254" s="141"/>
      <c r="HW4254" s="141"/>
      <c r="HX4254" s="141"/>
      <c r="HY4254" s="141"/>
      <c r="HZ4254" s="141"/>
      <c r="IA4254" s="141"/>
      <c r="IB4254" s="141"/>
      <c r="IC4254" s="141"/>
    </row>
    <row r="4255" s="138" customFormat="1" ht="15.75" customHeight="1" spans="3:237">
      <c r="C4255" s="103"/>
      <c r="D4255" s="103"/>
      <c r="F4255" s="142"/>
      <c r="HV4255" s="141"/>
      <c r="HW4255" s="141"/>
      <c r="HX4255" s="141"/>
      <c r="HY4255" s="141"/>
      <c r="HZ4255" s="141"/>
      <c r="IA4255" s="141"/>
      <c r="IB4255" s="141"/>
      <c r="IC4255" s="141"/>
    </row>
    <row r="4256" s="138" customFormat="1" ht="15.75" customHeight="1" spans="3:237">
      <c r="C4256" s="103"/>
      <c r="D4256" s="103"/>
      <c r="F4256" s="142"/>
      <c r="HV4256" s="141"/>
      <c r="HW4256" s="141"/>
      <c r="HX4256" s="141"/>
      <c r="HY4256" s="141"/>
      <c r="HZ4256" s="141"/>
      <c r="IA4256" s="141"/>
      <c r="IB4256" s="141"/>
      <c r="IC4256" s="141"/>
    </row>
    <row r="4257" s="138" customFormat="1" ht="15.75" customHeight="1" spans="3:237">
      <c r="C4257" s="103"/>
      <c r="D4257" s="103"/>
      <c r="F4257" s="142"/>
      <c r="HV4257" s="141"/>
      <c r="HW4257" s="141"/>
      <c r="HX4257" s="141"/>
      <c r="HY4257" s="141"/>
      <c r="HZ4257" s="141"/>
      <c r="IA4257" s="141"/>
      <c r="IB4257" s="141"/>
      <c r="IC4257" s="141"/>
    </row>
    <row r="4258" s="138" customFormat="1" ht="15.75" customHeight="1" spans="3:237">
      <c r="C4258" s="103"/>
      <c r="D4258" s="103"/>
      <c r="F4258" s="142"/>
      <c r="HV4258" s="141"/>
      <c r="HW4258" s="141"/>
      <c r="HX4258" s="141"/>
      <c r="HY4258" s="141"/>
      <c r="HZ4258" s="141"/>
      <c r="IA4258" s="141"/>
      <c r="IB4258" s="141"/>
      <c r="IC4258" s="141"/>
    </row>
    <row r="4259" s="138" customFormat="1" ht="15.75" customHeight="1" spans="3:237">
      <c r="C4259" s="103"/>
      <c r="D4259" s="103"/>
      <c r="F4259" s="142"/>
      <c r="HV4259" s="141"/>
      <c r="HW4259" s="141"/>
      <c r="HX4259" s="141"/>
      <c r="HY4259" s="141"/>
      <c r="HZ4259" s="141"/>
      <c r="IA4259" s="141"/>
      <c r="IB4259" s="141"/>
      <c r="IC4259" s="141"/>
    </row>
    <row r="4260" s="138" customFormat="1" ht="15.75" customHeight="1" spans="3:237">
      <c r="C4260" s="103"/>
      <c r="D4260" s="103"/>
      <c r="F4260" s="142"/>
      <c r="HV4260" s="141"/>
      <c r="HW4260" s="141"/>
      <c r="HX4260" s="141"/>
      <c r="HY4260" s="141"/>
      <c r="HZ4260" s="141"/>
      <c r="IA4260" s="141"/>
      <c r="IB4260" s="141"/>
      <c r="IC4260" s="141"/>
    </row>
    <row r="4261" s="138" customFormat="1" ht="15.75" customHeight="1" spans="3:237">
      <c r="C4261" s="103"/>
      <c r="D4261" s="103"/>
      <c r="F4261" s="142"/>
      <c r="HV4261" s="141"/>
      <c r="HW4261" s="141"/>
      <c r="HX4261" s="141"/>
      <c r="HY4261" s="141"/>
      <c r="HZ4261" s="141"/>
      <c r="IA4261" s="141"/>
      <c r="IB4261" s="141"/>
      <c r="IC4261" s="141"/>
    </row>
    <row r="4262" s="138" customFormat="1" ht="15.75" customHeight="1" spans="3:237">
      <c r="C4262" s="103"/>
      <c r="D4262" s="103"/>
      <c r="F4262" s="142"/>
      <c r="HV4262" s="141"/>
      <c r="HW4262" s="141"/>
      <c r="HX4262" s="141"/>
      <c r="HY4262" s="141"/>
      <c r="HZ4262" s="141"/>
      <c r="IA4262" s="141"/>
      <c r="IB4262" s="141"/>
      <c r="IC4262" s="141"/>
    </row>
    <row r="4263" s="138" customFormat="1" ht="15.75" customHeight="1" spans="3:237">
      <c r="C4263" s="103"/>
      <c r="D4263" s="103"/>
      <c r="F4263" s="142"/>
      <c r="HV4263" s="141"/>
      <c r="HW4263" s="141"/>
      <c r="HX4263" s="141"/>
      <c r="HY4263" s="141"/>
      <c r="HZ4263" s="141"/>
      <c r="IA4263" s="141"/>
      <c r="IB4263" s="141"/>
      <c r="IC4263" s="141"/>
    </row>
    <row r="4264" s="138" customFormat="1" ht="15.75" customHeight="1" spans="3:237">
      <c r="C4264" s="103"/>
      <c r="D4264" s="103"/>
      <c r="F4264" s="142"/>
      <c r="HV4264" s="141"/>
      <c r="HW4264" s="141"/>
      <c r="HX4264" s="141"/>
      <c r="HY4264" s="141"/>
      <c r="HZ4264" s="141"/>
      <c r="IA4264" s="141"/>
      <c r="IB4264" s="141"/>
      <c r="IC4264" s="141"/>
    </row>
    <row r="4265" s="138" customFormat="1" ht="15.75" customHeight="1" spans="3:237">
      <c r="C4265" s="103"/>
      <c r="D4265" s="103"/>
      <c r="F4265" s="142"/>
      <c r="HV4265" s="141"/>
      <c r="HW4265" s="141"/>
      <c r="HX4265" s="141"/>
      <c r="HY4265" s="141"/>
      <c r="HZ4265" s="141"/>
      <c r="IA4265" s="141"/>
      <c r="IB4265" s="141"/>
      <c r="IC4265" s="141"/>
    </row>
    <row r="4266" s="138" customFormat="1" ht="15.75" customHeight="1" spans="3:237">
      <c r="C4266" s="103"/>
      <c r="D4266" s="103"/>
      <c r="F4266" s="142"/>
      <c r="HV4266" s="141"/>
      <c r="HW4266" s="141"/>
      <c r="HX4266" s="141"/>
      <c r="HY4266" s="141"/>
      <c r="HZ4266" s="141"/>
      <c r="IA4266" s="141"/>
      <c r="IB4266" s="141"/>
      <c r="IC4266" s="141"/>
    </row>
    <row r="4267" s="138" customFormat="1" ht="15.75" customHeight="1" spans="3:237">
      <c r="C4267" s="103"/>
      <c r="D4267" s="103"/>
      <c r="F4267" s="142"/>
      <c r="HV4267" s="141"/>
      <c r="HW4267" s="141"/>
      <c r="HX4267" s="141"/>
      <c r="HY4267" s="141"/>
      <c r="HZ4267" s="141"/>
      <c r="IA4267" s="141"/>
      <c r="IB4267" s="141"/>
      <c r="IC4267" s="141"/>
    </row>
    <row r="4268" s="138" customFormat="1" ht="15.75" customHeight="1" spans="3:237">
      <c r="C4268" s="103"/>
      <c r="D4268" s="103"/>
      <c r="F4268" s="142"/>
      <c r="HV4268" s="141"/>
      <c r="HW4268" s="141"/>
      <c r="HX4268" s="141"/>
      <c r="HY4268" s="141"/>
      <c r="HZ4268" s="141"/>
      <c r="IA4268" s="141"/>
      <c r="IB4268" s="141"/>
      <c r="IC4268" s="141"/>
    </row>
    <row r="4269" s="138" customFormat="1" ht="15.75" customHeight="1" spans="3:237">
      <c r="C4269" s="103"/>
      <c r="D4269" s="103"/>
      <c r="F4269" s="142"/>
      <c r="HV4269" s="141"/>
      <c r="HW4269" s="141"/>
      <c r="HX4269" s="141"/>
      <c r="HY4269" s="141"/>
      <c r="HZ4269" s="141"/>
      <c r="IA4269" s="141"/>
      <c r="IB4269" s="141"/>
      <c r="IC4269" s="141"/>
    </row>
    <row r="4270" s="138" customFormat="1" ht="15.75" customHeight="1" spans="3:237">
      <c r="C4270" s="103"/>
      <c r="D4270" s="103"/>
      <c r="F4270" s="142"/>
      <c r="HV4270" s="141"/>
      <c r="HW4270" s="141"/>
      <c r="HX4270" s="141"/>
      <c r="HY4270" s="141"/>
      <c r="HZ4270" s="141"/>
      <c r="IA4270" s="141"/>
      <c r="IB4270" s="141"/>
      <c r="IC4270" s="141"/>
    </row>
    <row r="4271" s="138" customFormat="1" ht="15.75" customHeight="1" spans="3:237">
      <c r="C4271" s="103"/>
      <c r="D4271" s="103"/>
      <c r="F4271" s="142"/>
      <c r="HV4271" s="141"/>
      <c r="HW4271" s="141"/>
      <c r="HX4271" s="141"/>
      <c r="HY4271" s="141"/>
      <c r="HZ4271" s="141"/>
      <c r="IA4271" s="141"/>
      <c r="IB4271" s="141"/>
      <c r="IC4271" s="141"/>
    </row>
    <row r="4272" s="138" customFormat="1" ht="15.75" customHeight="1" spans="3:237">
      <c r="C4272" s="103"/>
      <c r="D4272" s="103"/>
      <c r="F4272" s="142"/>
      <c r="HV4272" s="141"/>
      <c r="HW4272" s="141"/>
      <c r="HX4272" s="141"/>
      <c r="HY4272" s="141"/>
      <c r="HZ4272" s="141"/>
      <c r="IA4272" s="141"/>
      <c r="IB4272" s="141"/>
      <c r="IC4272" s="141"/>
    </row>
    <row r="4273" s="138" customFormat="1" ht="15.75" customHeight="1" spans="3:237">
      <c r="C4273" s="103"/>
      <c r="D4273" s="103"/>
      <c r="F4273" s="142"/>
      <c r="HV4273" s="141"/>
      <c r="HW4273" s="141"/>
      <c r="HX4273" s="141"/>
      <c r="HY4273" s="141"/>
      <c r="HZ4273" s="141"/>
      <c r="IA4273" s="141"/>
      <c r="IB4273" s="141"/>
      <c r="IC4273" s="141"/>
    </row>
    <row r="4274" s="138" customFormat="1" ht="15.75" customHeight="1" spans="3:237">
      <c r="C4274" s="103"/>
      <c r="D4274" s="103"/>
      <c r="F4274" s="142"/>
      <c r="HV4274" s="141"/>
      <c r="HW4274" s="141"/>
      <c r="HX4274" s="141"/>
      <c r="HY4274" s="141"/>
      <c r="HZ4274" s="141"/>
      <c r="IA4274" s="141"/>
      <c r="IB4274" s="141"/>
      <c r="IC4274" s="141"/>
    </row>
    <row r="4275" s="138" customFormat="1" ht="15.75" customHeight="1" spans="3:237">
      <c r="C4275" s="103"/>
      <c r="D4275" s="103"/>
      <c r="F4275" s="142"/>
      <c r="HV4275" s="141"/>
      <c r="HW4275" s="141"/>
      <c r="HX4275" s="141"/>
      <c r="HY4275" s="141"/>
      <c r="HZ4275" s="141"/>
      <c r="IA4275" s="141"/>
      <c r="IB4275" s="141"/>
      <c r="IC4275" s="141"/>
    </row>
    <row r="4276" s="138" customFormat="1" ht="15.75" customHeight="1" spans="3:237">
      <c r="C4276" s="103"/>
      <c r="D4276" s="103"/>
      <c r="F4276" s="142"/>
      <c r="HV4276" s="141"/>
      <c r="HW4276" s="141"/>
      <c r="HX4276" s="141"/>
      <c r="HY4276" s="141"/>
      <c r="HZ4276" s="141"/>
      <c r="IA4276" s="141"/>
      <c r="IB4276" s="141"/>
      <c r="IC4276" s="141"/>
    </row>
    <row r="4277" s="138" customFormat="1" ht="15.75" customHeight="1" spans="3:237">
      <c r="C4277" s="103"/>
      <c r="D4277" s="103"/>
      <c r="F4277" s="142"/>
      <c r="HV4277" s="141"/>
      <c r="HW4277" s="141"/>
      <c r="HX4277" s="141"/>
      <c r="HY4277" s="141"/>
      <c r="HZ4277" s="141"/>
      <c r="IA4277" s="141"/>
      <c r="IB4277" s="141"/>
      <c r="IC4277" s="141"/>
    </row>
    <row r="4278" s="138" customFormat="1" ht="15.75" customHeight="1" spans="3:237">
      <c r="C4278" s="103"/>
      <c r="D4278" s="103"/>
      <c r="F4278" s="142"/>
      <c r="HV4278" s="141"/>
      <c r="HW4278" s="141"/>
      <c r="HX4278" s="141"/>
      <c r="HY4278" s="141"/>
      <c r="HZ4278" s="141"/>
      <c r="IA4278" s="141"/>
      <c r="IB4278" s="141"/>
      <c r="IC4278" s="141"/>
    </row>
    <row r="4279" s="138" customFormat="1" ht="15.75" customHeight="1" spans="3:237">
      <c r="C4279" s="103"/>
      <c r="D4279" s="103"/>
      <c r="F4279" s="142"/>
      <c r="HV4279" s="141"/>
      <c r="HW4279" s="141"/>
      <c r="HX4279" s="141"/>
      <c r="HY4279" s="141"/>
      <c r="HZ4279" s="141"/>
      <c r="IA4279" s="141"/>
      <c r="IB4279" s="141"/>
      <c r="IC4279" s="141"/>
    </row>
    <row r="4280" s="138" customFormat="1" ht="15.75" customHeight="1" spans="3:237">
      <c r="C4280" s="103"/>
      <c r="D4280" s="103"/>
      <c r="F4280" s="142"/>
      <c r="HV4280" s="141"/>
      <c r="HW4280" s="141"/>
      <c r="HX4280" s="141"/>
      <c r="HY4280" s="141"/>
      <c r="HZ4280" s="141"/>
      <c r="IA4280" s="141"/>
      <c r="IB4280" s="141"/>
      <c r="IC4280" s="141"/>
    </row>
    <row r="4281" s="138" customFormat="1" ht="15.75" customHeight="1" spans="3:237">
      <c r="C4281" s="103"/>
      <c r="D4281" s="103"/>
      <c r="F4281" s="142"/>
      <c r="HV4281" s="141"/>
      <c r="HW4281" s="141"/>
      <c r="HX4281" s="141"/>
      <c r="HY4281" s="141"/>
      <c r="HZ4281" s="141"/>
      <c r="IA4281" s="141"/>
      <c r="IB4281" s="141"/>
      <c r="IC4281" s="141"/>
    </row>
    <row r="4282" s="138" customFormat="1" ht="15.75" customHeight="1" spans="3:237">
      <c r="C4282" s="103"/>
      <c r="D4282" s="103"/>
      <c r="F4282" s="142"/>
      <c r="HV4282" s="141"/>
      <c r="HW4282" s="141"/>
      <c r="HX4282" s="141"/>
      <c r="HY4282" s="141"/>
      <c r="HZ4282" s="141"/>
      <c r="IA4282" s="141"/>
      <c r="IB4282" s="141"/>
      <c r="IC4282" s="141"/>
    </row>
    <row r="4283" s="138" customFormat="1" ht="15.75" customHeight="1" spans="3:237">
      <c r="C4283" s="103"/>
      <c r="D4283" s="103"/>
      <c r="F4283" s="142"/>
      <c r="HV4283" s="141"/>
      <c r="HW4283" s="141"/>
      <c r="HX4283" s="141"/>
      <c r="HY4283" s="141"/>
      <c r="HZ4283" s="141"/>
      <c r="IA4283" s="141"/>
      <c r="IB4283" s="141"/>
      <c r="IC4283" s="141"/>
    </row>
    <row r="4284" s="138" customFormat="1" ht="15.75" customHeight="1" spans="3:237">
      <c r="C4284" s="103"/>
      <c r="D4284" s="103"/>
      <c r="F4284" s="142"/>
      <c r="HV4284" s="141"/>
      <c r="HW4284" s="141"/>
      <c r="HX4284" s="141"/>
      <c r="HY4284" s="141"/>
      <c r="HZ4284" s="141"/>
      <c r="IA4284" s="141"/>
      <c r="IB4284" s="141"/>
      <c r="IC4284" s="141"/>
    </row>
    <row r="4285" s="138" customFormat="1" ht="15.75" customHeight="1" spans="3:237">
      <c r="C4285" s="103"/>
      <c r="D4285" s="103"/>
      <c r="F4285" s="142"/>
      <c r="HV4285" s="141"/>
      <c r="HW4285" s="141"/>
      <c r="HX4285" s="141"/>
      <c r="HY4285" s="141"/>
      <c r="HZ4285" s="141"/>
      <c r="IA4285" s="141"/>
      <c r="IB4285" s="141"/>
      <c r="IC4285" s="141"/>
    </row>
    <row r="4286" s="138" customFormat="1" ht="15.75" customHeight="1" spans="3:237">
      <c r="C4286" s="103"/>
      <c r="D4286" s="103"/>
      <c r="F4286" s="142"/>
      <c r="HV4286" s="141"/>
      <c r="HW4286" s="141"/>
      <c r="HX4286" s="141"/>
      <c r="HY4286" s="141"/>
      <c r="HZ4286" s="141"/>
      <c r="IA4286" s="141"/>
      <c r="IB4286" s="141"/>
      <c r="IC4286" s="141"/>
    </row>
    <row r="4287" s="138" customFormat="1" ht="15.75" customHeight="1" spans="3:237">
      <c r="C4287" s="103"/>
      <c r="D4287" s="103"/>
      <c r="F4287" s="142"/>
      <c r="HV4287" s="141"/>
      <c r="HW4287" s="141"/>
      <c r="HX4287" s="141"/>
      <c r="HY4287" s="141"/>
      <c r="HZ4287" s="141"/>
      <c r="IA4287" s="141"/>
      <c r="IB4287" s="141"/>
      <c r="IC4287" s="141"/>
    </row>
    <row r="4288" s="138" customFormat="1" ht="15.75" customHeight="1" spans="3:237">
      <c r="C4288" s="103"/>
      <c r="D4288" s="103"/>
      <c r="F4288" s="142"/>
      <c r="HV4288" s="141"/>
      <c r="HW4288" s="141"/>
      <c r="HX4288" s="141"/>
      <c r="HY4288" s="141"/>
      <c r="HZ4288" s="141"/>
      <c r="IA4288" s="141"/>
      <c r="IB4288" s="141"/>
      <c r="IC4288" s="141"/>
    </row>
    <row r="4289" s="138" customFormat="1" ht="15.75" customHeight="1" spans="3:237">
      <c r="C4289" s="103"/>
      <c r="D4289" s="103"/>
      <c r="F4289" s="142"/>
      <c r="HV4289" s="141"/>
      <c r="HW4289" s="141"/>
      <c r="HX4289" s="141"/>
      <c r="HY4289" s="141"/>
      <c r="HZ4289" s="141"/>
      <c r="IA4289" s="141"/>
      <c r="IB4289" s="141"/>
      <c r="IC4289" s="141"/>
    </row>
    <row r="4290" s="138" customFormat="1" ht="15.75" customHeight="1" spans="3:237">
      <c r="C4290" s="103"/>
      <c r="D4290" s="103"/>
      <c r="F4290" s="142"/>
      <c r="HV4290" s="141"/>
      <c r="HW4290" s="141"/>
      <c r="HX4290" s="141"/>
      <c r="HY4290" s="141"/>
      <c r="HZ4290" s="141"/>
      <c r="IA4290" s="141"/>
      <c r="IB4290" s="141"/>
      <c r="IC4290" s="141"/>
    </row>
    <row r="4291" s="138" customFormat="1" ht="15.75" customHeight="1" spans="3:237">
      <c r="C4291" s="103"/>
      <c r="D4291" s="103"/>
      <c r="F4291" s="142"/>
      <c r="HV4291" s="141"/>
      <c r="HW4291" s="141"/>
      <c r="HX4291" s="141"/>
      <c r="HY4291" s="141"/>
      <c r="HZ4291" s="141"/>
      <c r="IA4291" s="141"/>
      <c r="IB4291" s="141"/>
      <c r="IC4291" s="141"/>
    </row>
    <row r="4292" s="138" customFormat="1" ht="15.75" customHeight="1" spans="3:237">
      <c r="C4292" s="103"/>
      <c r="D4292" s="103"/>
      <c r="F4292" s="142"/>
      <c r="HV4292" s="141"/>
      <c r="HW4292" s="141"/>
      <c r="HX4292" s="141"/>
      <c r="HY4292" s="141"/>
      <c r="HZ4292" s="141"/>
      <c r="IA4292" s="141"/>
      <c r="IB4292" s="141"/>
      <c r="IC4292" s="141"/>
    </row>
    <row r="4293" s="138" customFormat="1" ht="15.75" customHeight="1" spans="3:237">
      <c r="C4293" s="103"/>
      <c r="D4293" s="103"/>
      <c r="F4293" s="142"/>
      <c r="HV4293" s="141"/>
      <c r="HW4293" s="141"/>
      <c r="HX4293" s="141"/>
      <c r="HY4293" s="141"/>
      <c r="HZ4293" s="141"/>
      <c r="IA4293" s="141"/>
      <c r="IB4293" s="141"/>
      <c r="IC4293" s="141"/>
    </row>
    <row r="4294" s="138" customFormat="1" ht="15.75" customHeight="1" spans="3:237">
      <c r="C4294" s="103"/>
      <c r="D4294" s="103"/>
      <c r="F4294" s="142"/>
      <c r="HV4294" s="141"/>
      <c r="HW4294" s="141"/>
      <c r="HX4294" s="141"/>
      <c r="HY4294" s="141"/>
      <c r="HZ4294" s="141"/>
      <c r="IA4294" s="141"/>
      <c r="IB4294" s="141"/>
      <c r="IC4294" s="141"/>
    </row>
    <row r="4295" s="138" customFormat="1" ht="15.75" customHeight="1" spans="3:237">
      <c r="C4295" s="103"/>
      <c r="D4295" s="103"/>
      <c r="F4295" s="142"/>
      <c r="HV4295" s="141"/>
      <c r="HW4295" s="141"/>
      <c r="HX4295" s="141"/>
      <c r="HY4295" s="141"/>
      <c r="HZ4295" s="141"/>
      <c r="IA4295" s="141"/>
      <c r="IB4295" s="141"/>
      <c r="IC4295" s="141"/>
    </row>
    <row r="4296" s="138" customFormat="1" ht="15.75" customHeight="1" spans="3:237">
      <c r="C4296" s="103"/>
      <c r="D4296" s="103"/>
      <c r="F4296" s="142"/>
      <c r="HV4296" s="141"/>
      <c r="HW4296" s="141"/>
      <c r="HX4296" s="141"/>
      <c r="HY4296" s="141"/>
      <c r="HZ4296" s="141"/>
      <c r="IA4296" s="141"/>
      <c r="IB4296" s="141"/>
      <c r="IC4296" s="141"/>
    </row>
    <row r="4297" s="138" customFormat="1" ht="15.75" customHeight="1" spans="3:237">
      <c r="C4297" s="103"/>
      <c r="D4297" s="103"/>
      <c r="F4297" s="142"/>
      <c r="HV4297" s="141"/>
      <c r="HW4297" s="141"/>
      <c r="HX4297" s="141"/>
      <c r="HY4297" s="141"/>
      <c r="HZ4297" s="141"/>
      <c r="IA4297" s="141"/>
      <c r="IB4297" s="141"/>
      <c r="IC4297" s="141"/>
    </row>
    <row r="4298" s="138" customFormat="1" ht="15.75" customHeight="1" spans="3:237">
      <c r="C4298" s="103"/>
      <c r="D4298" s="103"/>
      <c r="F4298" s="142"/>
      <c r="HV4298" s="141"/>
      <c r="HW4298" s="141"/>
      <c r="HX4298" s="141"/>
      <c r="HY4298" s="141"/>
      <c r="HZ4298" s="141"/>
      <c r="IA4298" s="141"/>
      <c r="IB4298" s="141"/>
      <c r="IC4298" s="141"/>
    </row>
    <row r="4299" s="138" customFormat="1" ht="15.75" customHeight="1" spans="3:237">
      <c r="C4299" s="103"/>
      <c r="D4299" s="103"/>
      <c r="F4299" s="142"/>
      <c r="HV4299" s="141"/>
      <c r="HW4299" s="141"/>
      <c r="HX4299" s="141"/>
      <c r="HY4299" s="141"/>
      <c r="HZ4299" s="141"/>
      <c r="IA4299" s="141"/>
      <c r="IB4299" s="141"/>
      <c r="IC4299" s="141"/>
    </row>
    <row r="4300" s="138" customFormat="1" ht="15.75" customHeight="1" spans="3:237">
      <c r="C4300" s="103"/>
      <c r="D4300" s="103"/>
      <c r="F4300" s="142"/>
      <c r="HV4300" s="141"/>
      <c r="HW4300" s="141"/>
      <c r="HX4300" s="141"/>
      <c r="HY4300" s="141"/>
      <c r="HZ4300" s="141"/>
      <c r="IA4300" s="141"/>
      <c r="IB4300" s="141"/>
      <c r="IC4300" s="141"/>
    </row>
    <row r="4301" s="138" customFormat="1" ht="15.75" customHeight="1" spans="3:237">
      <c r="C4301" s="103"/>
      <c r="D4301" s="103"/>
      <c r="F4301" s="142"/>
      <c r="HV4301" s="141"/>
      <c r="HW4301" s="141"/>
      <c r="HX4301" s="141"/>
      <c r="HY4301" s="141"/>
      <c r="HZ4301" s="141"/>
      <c r="IA4301" s="141"/>
      <c r="IB4301" s="141"/>
      <c r="IC4301" s="141"/>
    </row>
    <row r="4302" s="138" customFormat="1" ht="15.75" customHeight="1" spans="3:237">
      <c r="C4302" s="103"/>
      <c r="D4302" s="103"/>
      <c r="F4302" s="142"/>
      <c r="HV4302" s="141"/>
      <c r="HW4302" s="141"/>
      <c r="HX4302" s="141"/>
      <c r="HY4302" s="141"/>
      <c r="HZ4302" s="141"/>
      <c r="IA4302" s="141"/>
      <c r="IB4302" s="141"/>
      <c r="IC4302" s="141"/>
    </row>
    <row r="4303" s="138" customFormat="1" ht="15.75" customHeight="1" spans="3:237">
      <c r="C4303" s="103"/>
      <c r="D4303" s="103"/>
      <c r="F4303" s="142"/>
      <c r="HV4303" s="141"/>
      <c r="HW4303" s="141"/>
      <c r="HX4303" s="141"/>
      <c r="HY4303" s="141"/>
      <c r="HZ4303" s="141"/>
      <c r="IA4303" s="141"/>
      <c r="IB4303" s="141"/>
      <c r="IC4303" s="141"/>
    </row>
    <row r="4304" s="138" customFormat="1" ht="15.75" customHeight="1" spans="3:237">
      <c r="C4304" s="103"/>
      <c r="D4304" s="103"/>
      <c r="F4304" s="142"/>
      <c r="HV4304" s="141"/>
      <c r="HW4304" s="141"/>
      <c r="HX4304" s="141"/>
      <c r="HY4304" s="141"/>
      <c r="HZ4304" s="141"/>
      <c r="IA4304" s="141"/>
      <c r="IB4304" s="141"/>
      <c r="IC4304" s="141"/>
    </row>
    <row r="4305" s="138" customFormat="1" ht="15.75" customHeight="1" spans="3:237">
      <c r="C4305" s="103"/>
      <c r="D4305" s="103"/>
      <c r="F4305" s="142"/>
      <c r="HV4305" s="141"/>
      <c r="HW4305" s="141"/>
      <c r="HX4305" s="141"/>
      <c r="HY4305" s="141"/>
      <c r="HZ4305" s="141"/>
      <c r="IA4305" s="141"/>
      <c r="IB4305" s="141"/>
      <c r="IC4305" s="141"/>
    </row>
    <row r="4306" s="138" customFormat="1" ht="15.75" customHeight="1" spans="3:237">
      <c r="C4306" s="103"/>
      <c r="D4306" s="103"/>
      <c r="F4306" s="142"/>
      <c r="HV4306" s="141"/>
      <c r="HW4306" s="141"/>
      <c r="HX4306" s="141"/>
      <c r="HY4306" s="141"/>
      <c r="HZ4306" s="141"/>
      <c r="IA4306" s="141"/>
      <c r="IB4306" s="141"/>
      <c r="IC4306" s="141"/>
    </row>
    <row r="4307" s="138" customFormat="1" ht="15.75" customHeight="1" spans="3:237">
      <c r="C4307" s="103"/>
      <c r="D4307" s="103"/>
      <c r="F4307" s="142"/>
      <c r="HV4307" s="141"/>
      <c r="HW4307" s="141"/>
      <c r="HX4307" s="141"/>
      <c r="HY4307" s="141"/>
      <c r="HZ4307" s="141"/>
      <c r="IA4307" s="141"/>
      <c r="IB4307" s="141"/>
      <c r="IC4307" s="141"/>
    </row>
    <row r="4308" s="138" customFormat="1" ht="15.75" customHeight="1" spans="3:237">
      <c r="C4308" s="103"/>
      <c r="D4308" s="103"/>
      <c r="F4308" s="142"/>
      <c r="HV4308" s="141"/>
      <c r="HW4308" s="141"/>
      <c r="HX4308" s="141"/>
      <c r="HY4308" s="141"/>
      <c r="HZ4308" s="141"/>
      <c r="IA4308" s="141"/>
      <c r="IB4308" s="141"/>
      <c r="IC4308" s="141"/>
    </row>
    <row r="4309" s="138" customFormat="1" ht="15.75" customHeight="1" spans="3:237">
      <c r="C4309" s="103"/>
      <c r="D4309" s="103"/>
      <c r="F4309" s="142"/>
      <c r="HV4309" s="141"/>
      <c r="HW4309" s="141"/>
      <c r="HX4309" s="141"/>
      <c r="HY4309" s="141"/>
      <c r="HZ4309" s="141"/>
      <c r="IA4309" s="141"/>
      <c r="IB4309" s="141"/>
      <c r="IC4309" s="141"/>
    </row>
    <row r="4310" s="138" customFormat="1" ht="15.75" customHeight="1" spans="3:237">
      <c r="C4310" s="103"/>
      <c r="D4310" s="103"/>
      <c r="F4310" s="142"/>
      <c r="HV4310" s="141"/>
      <c r="HW4310" s="141"/>
      <c r="HX4310" s="141"/>
      <c r="HY4310" s="141"/>
      <c r="HZ4310" s="141"/>
      <c r="IA4310" s="141"/>
      <c r="IB4310" s="141"/>
      <c r="IC4310" s="141"/>
    </row>
    <row r="4311" s="138" customFormat="1" ht="15.75" customHeight="1" spans="3:237">
      <c r="C4311" s="103"/>
      <c r="D4311" s="103"/>
      <c r="F4311" s="142"/>
      <c r="HV4311" s="141"/>
      <c r="HW4311" s="141"/>
      <c r="HX4311" s="141"/>
      <c r="HY4311" s="141"/>
      <c r="HZ4311" s="141"/>
      <c r="IA4311" s="141"/>
      <c r="IB4311" s="141"/>
      <c r="IC4311" s="141"/>
    </row>
    <row r="4312" s="138" customFormat="1" ht="15.75" customHeight="1" spans="3:237">
      <c r="C4312" s="103"/>
      <c r="D4312" s="103"/>
      <c r="F4312" s="142"/>
      <c r="HV4312" s="141"/>
      <c r="HW4312" s="141"/>
      <c r="HX4312" s="141"/>
      <c r="HY4312" s="141"/>
      <c r="HZ4312" s="141"/>
      <c r="IA4312" s="141"/>
      <c r="IB4312" s="141"/>
      <c r="IC4312" s="141"/>
    </row>
    <row r="4313" s="138" customFormat="1" ht="15.75" customHeight="1" spans="3:237">
      <c r="C4313" s="103"/>
      <c r="D4313" s="103"/>
      <c r="F4313" s="142"/>
      <c r="HV4313" s="141"/>
      <c r="HW4313" s="141"/>
      <c r="HX4313" s="141"/>
      <c r="HY4313" s="141"/>
      <c r="HZ4313" s="141"/>
      <c r="IA4313" s="141"/>
      <c r="IB4313" s="141"/>
      <c r="IC4313" s="141"/>
    </row>
    <row r="4314" s="138" customFormat="1" ht="15.75" customHeight="1" spans="3:237">
      <c r="C4314" s="103"/>
      <c r="D4314" s="103"/>
      <c r="F4314" s="142"/>
      <c r="HV4314" s="141"/>
      <c r="HW4314" s="141"/>
      <c r="HX4314" s="141"/>
      <c r="HY4314" s="141"/>
      <c r="HZ4314" s="141"/>
      <c r="IA4314" s="141"/>
      <c r="IB4314" s="141"/>
      <c r="IC4314" s="141"/>
    </row>
    <row r="4315" s="138" customFormat="1" ht="15.75" customHeight="1" spans="3:237">
      <c r="C4315" s="103"/>
      <c r="D4315" s="103"/>
      <c r="F4315" s="142"/>
      <c r="HV4315" s="141"/>
      <c r="HW4315" s="141"/>
      <c r="HX4315" s="141"/>
      <c r="HY4315" s="141"/>
      <c r="HZ4315" s="141"/>
      <c r="IA4315" s="141"/>
      <c r="IB4315" s="141"/>
      <c r="IC4315" s="141"/>
    </row>
    <row r="4316" s="138" customFormat="1" ht="15.75" customHeight="1" spans="3:237">
      <c r="C4316" s="103"/>
      <c r="D4316" s="103"/>
      <c r="F4316" s="142"/>
      <c r="HV4316" s="141"/>
      <c r="HW4316" s="141"/>
      <c r="HX4316" s="141"/>
      <c r="HY4316" s="141"/>
      <c r="HZ4316" s="141"/>
      <c r="IA4316" s="141"/>
      <c r="IB4316" s="141"/>
      <c r="IC4316" s="141"/>
    </row>
    <row r="4317" s="138" customFormat="1" ht="15.75" customHeight="1" spans="3:237">
      <c r="C4317" s="103"/>
      <c r="D4317" s="103"/>
      <c r="F4317" s="142"/>
      <c r="HV4317" s="141"/>
      <c r="HW4317" s="141"/>
      <c r="HX4317" s="141"/>
      <c r="HY4317" s="141"/>
      <c r="HZ4317" s="141"/>
      <c r="IA4317" s="141"/>
      <c r="IB4317" s="141"/>
      <c r="IC4317" s="141"/>
    </row>
    <row r="4318" s="138" customFormat="1" ht="15.75" customHeight="1" spans="3:237">
      <c r="C4318" s="103"/>
      <c r="D4318" s="103"/>
      <c r="F4318" s="142"/>
      <c r="HV4318" s="141"/>
      <c r="HW4318" s="141"/>
      <c r="HX4318" s="141"/>
      <c r="HY4318" s="141"/>
      <c r="HZ4318" s="141"/>
      <c r="IA4318" s="141"/>
      <c r="IB4318" s="141"/>
      <c r="IC4318" s="141"/>
    </row>
    <row r="4319" s="138" customFormat="1" ht="15.75" customHeight="1" spans="3:237">
      <c r="C4319" s="103"/>
      <c r="D4319" s="103"/>
      <c r="F4319" s="142"/>
      <c r="HV4319" s="141"/>
      <c r="HW4319" s="141"/>
      <c r="HX4319" s="141"/>
      <c r="HY4319" s="141"/>
      <c r="HZ4319" s="141"/>
      <c r="IA4319" s="141"/>
      <c r="IB4319" s="141"/>
      <c r="IC4319" s="141"/>
    </row>
    <row r="4320" s="138" customFormat="1" ht="15.75" customHeight="1" spans="3:237">
      <c r="C4320" s="103"/>
      <c r="D4320" s="103"/>
      <c r="F4320" s="142"/>
      <c r="HV4320" s="141"/>
      <c r="HW4320" s="141"/>
      <c r="HX4320" s="141"/>
      <c r="HY4320" s="141"/>
      <c r="HZ4320" s="141"/>
      <c r="IA4320" s="141"/>
      <c r="IB4320" s="141"/>
      <c r="IC4320" s="141"/>
    </row>
    <row r="4321" s="138" customFormat="1" ht="15.75" customHeight="1" spans="3:237">
      <c r="C4321" s="103"/>
      <c r="D4321" s="103"/>
      <c r="F4321" s="142"/>
      <c r="HV4321" s="141"/>
      <c r="HW4321" s="141"/>
      <c r="HX4321" s="141"/>
      <c r="HY4321" s="141"/>
      <c r="HZ4321" s="141"/>
      <c r="IA4321" s="141"/>
      <c r="IB4321" s="141"/>
      <c r="IC4321" s="141"/>
    </row>
    <row r="4322" s="138" customFormat="1" ht="15.75" customHeight="1" spans="3:237">
      <c r="C4322" s="103"/>
      <c r="D4322" s="103"/>
      <c r="F4322" s="142"/>
      <c r="HV4322" s="141"/>
      <c r="HW4322" s="141"/>
      <c r="HX4322" s="141"/>
      <c r="HY4322" s="141"/>
      <c r="HZ4322" s="141"/>
      <c r="IA4322" s="141"/>
      <c r="IB4322" s="141"/>
      <c r="IC4322" s="141"/>
    </row>
    <row r="4323" s="138" customFormat="1" ht="15.75" customHeight="1" spans="3:237">
      <c r="C4323" s="103"/>
      <c r="D4323" s="103"/>
      <c r="F4323" s="142"/>
      <c r="HV4323" s="141"/>
      <c r="HW4323" s="141"/>
      <c r="HX4323" s="141"/>
      <c r="HY4323" s="141"/>
      <c r="HZ4323" s="141"/>
      <c r="IA4323" s="141"/>
      <c r="IB4323" s="141"/>
      <c r="IC4323" s="141"/>
    </row>
    <row r="4324" s="138" customFormat="1" ht="15.75" customHeight="1" spans="3:237">
      <c r="C4324" s="103"/>
      <c r="D4324" s="103"/>
      <c r="F4324" s="142"/>
      <c r="HV4324" s="141"/>
      <c r="HW4324" s="141"/>
      <c r="HX4324" s="141"/>
      <c r="HY4324" s="141"/>
      <c r="HZ4324" s="141"/>
      <c r="IA4324" s="141"/>
      <c r="IB4324" s="141"/>
      <c r="IC4324" s="141"/>
    </row>
    <row r="4325" s="138" customFormat="1" ht="15.75" customHeight="1" spans="3:237">
      <c r="C4325" s="103"/>
      <c r="D4325" s="103"/>
      <c r="F4325" s="142"/>
      <c r="HV4325" s="141"/>
      <c r="HW4325" s="141"/>
      <c r="HX4325" s="141"/>
      <c r="HY4325" s="141"/>
      <c r="HZ4325" s="141"/>
      <c r="IA4325" s="141"/>
      <c r="IB4325" s="141"/>
      <c r="IC4325" s="141"/>
    </row>
    <row r="4326" s="138" customFormat="1" ht="15.75" customHeight="1" spans="3:237">
      <c r="C4326" s="103"/>
      <c r="D4326" s="103"/>
      <c r="F4326" s="142"/>
      <c r="HV4326" s="141"/>
      <c r="HW4326" s="141"/>
      <c r="HX4326" s="141"/>
      <c r="HY4326" s="141"/>
      <c r="HZ4326" s="141"/>
      <c r="IA4326" s="141"/>
      <c r="IB4326" s="141"/>
      <c r="IC4326" s="141"/>
    </row>
    <row r="4327" s="138" customFormat="1" ht="15.75" customHeight="1" spans="3:237">
      <c r="C4327" s="103"/>
      <c r="D4327" s="103"/>
      <c r="F4327" s="142"/>
      <c r="HV4327" s="141"/>
      <c r="HW4327" s="141"/>
      <c r="HX4327" s="141"/>
      <c r="HY4327" s="141"/>
      <c r="HZ4327" s="141"/>
      <c r="IA4327" s="141"/>
      <c r="IB4327" s="141"/>
      <c r="IC4327" s="141"/>
    </row>
    <row r="4328" s="138" customFormat="1" ht="15.75" customHeight="1" spans="3:237">
      <c r="C4328" s="103"/>
      <c r="D4328" s="103"/>
      <c r="F4328" s="142"/>
      <c r="HV4328" s="141"/>
      <c r="HW4328" s="141"/>
      <c r="HX4328" s="141"/>
      <c r="HY4328" s="141"/>
      <c r="HZ4328" s="141"/>
      <c r="IA4328" s="141"/>
      <c r="IB4328" s="141"/>
      <c r="IC4328" s="141"/>
    </row>
    <row r="4329" s="138" customFormat="1" ht="15.75" customHeight="1" spans="3:237">
      <c r="C4329" s="103"/>
      <c r="D4329" s="103"/>
      <c r="F4329" s="142"/>
      <c r="HV4329" s="141"/>
      <c r="HW4329" s="141"/>
      <c r="HX4329" s="141"/>
      <c r="HY4329" s="141"/>
      <c r="HZ4329" s="141"/>
      <c r="IA4329" s="141"/>
      <c r="IB4329" s="141"/>
      <c r="IC4329" s="141"/>
    </row>
    <row r="4330" s="138" customFormat="1" ht="15.75" customHeight="1" spans="3:237">
      <c r="C4330" s="103"/>
      <c r="D4330" s="103"/>
      <c r="F4330" s="142"/>
      <c r="HV4330" s="141"/>
      <c r="HW4330" s="141"/>
      <c r="HX4330" s="141"/>
      <c r="HY4330" s="141"/>
      <c r="HZ4330" s="141"/>
      <c r="IA4330" s="141"/>
      <c r="IB4330" s="141"/>
      <c r="IC4330" s="141"/>
    </row>
    <row r="4331" s="138" customFormat="1" ht="15.75" customHeight="1" spans="3:237">
      <c r="C4331" s="103"/>
      <c r="D4331" s="103"/>
      <c r="F4331" s="142"/>
      <c r="HV4331" s="141"/>
      <c r="HW4331" s="141"/>
      <c r="HX4331" s="141"/>
      <c r="HY4331" s="141"/>
      <c r="HZ4331" s="141"/>
      <c r="IA4331" s="141"/>
      <c r="IB4331" s="141"/>
      <c r="IC4331" s="141"/>
    </row>
    <row r="4332" s="138" customFormat="1" ht="15.75" customHeight="1" spans="3:237">
      <c r="C4332" s="103"/>
      <c r="D4332" s="103"/>
      <c r="F4332" s="142"/>
      <c r="HV4332" s="141"/>
      <c r="HW4332" s="141"/>
      <c r="HX4332" s="141"/>
      <c r="HY4332" s="141"/>
      <c r="HZ4332" s="141"/>
      <c r="IA4332" s="141"/>
      <c r="IB4332" s="141"/>
      <c r="IC4332" s="141"/>
    </row>
    <row r="4333" s="138" customFormat="1" ht="15.75" customHeight="1" spans="3:237">
      <c r="C4333" s="103"/>
      <c r="D4333" s="103"/>
      <c r="F4333" s="142"/>
      <c r="HV4333" s="141"/>
      <c r="HW4333" s="141"/>
      <c r="HX4333" s="141"/>
      <c r="HY4333" s="141"/>
      <c r="HZ4333" s="141"/>
      <c r="IA4333" s="141"/>
      <c r="IB4333" s="141"/>
      <c r="IC4333" s="141"/>
    </row>
    <row r="4334" s="138" customFormat="1" ht="15.75" customHeight="1" spans="3:237">
      <c r="C4334" s="103"/>
      <c r="D4334" s="103"/>
      <c r="F4334" s="142"/>
      <c r="HV4334" s="141"/>
      <c r="HW4334" s="141"/>
      <c r="HX4334" s="141"/>
      <c r="HY4334" s="141"/>
      <c r="HZ4334" s="141"/>
      <c r="IA4334" s="141"/>
      <c r="IB4334" s="141"/>
      <c r="IC4334" s="141"/>
    </row>
    <row r="4335" s="138" customFormat="1" ht="15.75" customHeight="1" spans="3:237">
      <c r="C4335" s="103"/>
      <c r="D4335" s="103"/>
      <c r="F4335" s="142"/>
      <c r="HV4335" s="141"/>
      <c r="HW4335" s="141"/>
      <c r="HX4335" s="141"/>
      <c r="HY4335" s="141"/>
      <c r="HZ4335" s="141"/>
      <c r="IA4335" s="141"/>
      <c r="IB4335" s="141"/>
      <c r="IC4335" s="141"/>
    </row>
    <row r="4336" s="138" customFormat="1" ht="15.75" customHeight="1" spans="3:237">
      <c r="C4336" s="103"/>
      <c r="D4336" s="103"/>
      <c r="F4336" s="142"/>
      <c r="HV4336" s="141"/>
      <c r="HW4336" s="141"/>
      <c r="HX4336" s="141"/>
      <c r="HY4336" s="141"/>
      <c r="HZ4336" s="141"/>
      <c r="IA4336" s="141"/>
      <c r="IB4336" s="141"/>
      <c r="IC4336" s="141"/>
    </row>
    <row r="4337" s="138" customFormat="1" ht="15.75" customHeight="1" spans="3:237">
      <c r="C4337" s="103"/>
      <c r="D4337" s="103"/>
      <c r="F4337" s="142"/>
      <c r="HV4337" s="141"/>
      <c r="HW4337" s="141"/>
      <c r="HX4337" s="141"/>
      <c r="HY4337" s="141"/>
      <c r="HZ4337" s="141"/>
      <c r="IA4337" s="141"/>
      <c r="IB4337" s="141"/>
      <c r="IC4337" s="141"/>
    </row>
    <row r="4338" s="138" customFormat="1" ht="15.75" customHeight="1" spans="3:237">
      <c r="C4338" s="103"/>
      <c r="D4338" s="103"/>
      <c r="F4338" s="142"/>
      <c r="HV4338" s="141"/>
      <c r="HW4338" s="141"/>
      <c r="HX4338" s="141"/>
      <c r="HY4338" s="141"/>
      <c r="HZ4338" s="141"/>
      <c r="IA4338" s="141"/>
      <c r="IB4338" s="141"/>
      <c r="IC4338" s="141"/>
    </row>
    <row r="4339" s="138" customFormat="1" ht="15.75" customHeight="1" spans="3:237">
      <c r="C4339" s="103"/>
      <c r="D4339" s="103"/>
      <c r="F4339" s="142"/>
      <c r="HV4339" s="141"/>
      <c r="HW4339" s="141"/>
      <c r="HX4339" s="141"/>
      <c r="HY4339" s="141"/>
      <c r="HZ4339" s="141"/>
      <c r="IA4339" s="141"/>
      <c r="IB4339" s="141"/>
      <c r="IC4339" s="141"/>
    </row>
    <row r="4340" s="138" customFormat="1" ht="15.75" customHeight="1" spans="3:237">
      <c r="C4340" s="103"/>
      <c r="D4340" s="103"/>
      <c r="F4340" s="142"/>
      <c r="HV4340" s="141"/>
      <c r="HW4340" s="141"/>
      <c r="HX4340" s="141"/>
      <c r="HY4340" s="141"/>
      <c r="HZ4340" s="141"/>
      <c r="IA4340" s="141"/>
      <c r="IB4340" s="141"/>
      <c r="IC4340" s="141"/>
    </row>
    <row r="4341" s="138" customFormat="1" ht="15.75" customHeight="1" spans="3:237">
      <c r="C4341" s="103"/>
      <c r="D4341" s="103"/>
      <c r="F4341" s="142"/>
      <c r="HV4341" s="141"/>
      <c r="HW4341" s="141"/>
      <c r="HX4341" s="141"/>
      <c r="HY4341" s="141"/>
      <c r="HZ4341" s="141"/>
      <c r="IA4341" s="141"/>
      <c r="IB4341" s="141"/>
      <c r="IC4341" s="141"/>
    </row>
    <row r="4342" s="138" customFormat="1" ht="15.75" customHeight="1" spans="3:237">
      <c r="C4342" s="103"/>
      <c r="D4342" s="103"/>
      <c r="F4342" s="142"/>
      <c r="HV4342" s="141"/>
      <c r="HW4342" s="141"/>
      <c r="HX4342" s="141"/>
      <c r="HY4342" s="141"/>
      <c r="HZ4342" s="141"/>
      <c r="IA4342" s="141"/>
      <c r="IB4342" s="141"/>
      <c r="IC4342" s="141"/>
    </row>
    <row r="4343" s="138" customFormat="1" ht="15.75" customHeight="1" spans="3:237">
      <c r="C4343" s="103"/>
      <c r="D4343" s="103"/>
      <c r="F4343" s="142"/>
      <c r="HV4343" s="141"/>
      <c r="HW4343" s="141"/>
      <c r="HX4343" s="141"/>
      <c r="HY4343" s="141"/>
      <c r="HZ4343" s="141"/>
      <c r="IA4343" s="141"/>
      <c r="IB4343" s="141"/>
      <c r="IC4343" s="141"/>
    </row>
    <row r="4344" s="138" customFormat="1" ht="15.75" customHeight="1" spans="3:237">
      <c r="C4344" s="103"/>
      <c r="D4344" s="103"/>
      <c r="F4344" s="142"/>
      <c r="HV4344" s="141"/>
      <c r="HW4344" s="141"/>
      <c r="HX4344" s="141"/>
      <c r="HY4344" s="141"/>
      <c r="HZ4344" s="141"/>
      <c r="IA4344" s="141"/>
      <c r="IB4344" s="141"/>
      <c r="IC4344" s="141"/>
    </row>
    <row r="4345" s="138" customFormat="1" ht="15.75" customHeight="1" spans="3:237">
      <c r="C4345" s="103"/>
      <c r="D4345" s="103"/>
      <c r="F4345" s="142"/>
      <c r="HV4345" s="141"/>
      <c r="HW4345" s="141"/>
      <c r="HX4345" s="141"/>
      <c r="HY4345" s="141"/>
      <c r="HZ4345" s="141"/>
      <c r="IA4345" s="141"/>
      <c r="IB4345" s="141"/>
      <c r="IC4345" s="141"/>
    </row>
    <row r="4346" s="138" customFormat="1" ht="15.75" customHeight="1" spans="3:237">
      <c r="C4346" s="103"/>
      <c r="D4346" s="103"/>
      <c r="F4346" s="142"/>
      <c r="HV4346" s="141"/>
      <c r="HW4346" s="141"/>
      <c r="HX4346" s="141"/>
      <c r="HY4346" s="141"/>
      <c r="HZ4346" s="141"/>
      <c r="IA4346" s="141"/>
      <c r="IB4346" s="141"/>
      <c r="IC4346" s="141"/>
    </row>
    <row r="4347" s="138" customFormat="1" ht="15.75" customHeight="1" spans="3:237">
      <c r="C4347" s="103"/>
      <c r="D4347" s="103"/>
      <c r="F4347" s="142"/>
      <c r="HV4347" s="141"/>
      <c r="HW4347" s="141"/>
      <c r="HX4347" s="141"/>
      <c r="HY4347" s="141"/>
      <c r="HZ4347" s="141"/>
      <c r="IA4347" s="141"/>
      <c r="IB4347" s="141"/>
      <c r="IC4347" s="141"/>
    </row>
    <row r="4348" s="138" customFormat="1" ht="15.75" customHeight="1" spans="3:237">
      <c r="C4348" s="103"/>
      <c r="D4348" s="103"/>
      <c r="F4348" s="142"/>
      <c r="HV4348" s="141"/>
      <c r="HW4348" s="141"/>
      <c r="HX4348" s="141"/>
      <c r="HY4348" s="141"/>
      <c r="HZ4348" s="141"/>
      <c r="IA4348" s="141"/>
      <c r="IB4348" s="141"/>
      <c r="IC4348" s="141"/>
    </row>
    <row r="4349" s="138" customFormat="1" ht="15.75" customHeight="1" spans="3:237">
      <c r="C4349" s="103"/>
      <c r="D4349" s="103"/>
      <c r="F4349" s="142"/>
      <c r="HV4349" s="141"/>
      <c r="HW4349" s="141"/>
      <c r="HX4349" s="141"/>
      <c r="HY4349" s="141"/>
      <c r="HZ4349" s="141"/>
      <c r="IA4349" s="141"/>
      <c r="IB4349" s="141"/>
      <c r="IC4349" s="141"/>
    </row>
    <row r="4350" s="138" customFormat="1" ht="15.75" customHeight="1" spans="3:237">
      <c r="C4350" s="103"/>
      <c r="D4350" s="103"/>
      <c r="F4350" s="142"/>
      <c r="HV4350" s="141"/>
      <c r="HW4350" s="141"/>
      <c r="HX4350" s="141"/>
      <c r="HY4350" s="141"/>
      <c r="HZ4350" s="141"/>
      <c r="IA4350" s="141"/>
      <c r="IB4350" s="141"/>
      <c r="IC4350" s="141"/>
    </row>
    <row r="4351" s="138" customFormat="1" ht="15.75" customHeight="1" spans="3:237">
      <c r="C4351" s="103"/>
      <c r="D4351" s="103"/>
      <c r="F4351" s="142"/>
      <c r="HV4351" s="141"/>
      <c r="HW4351" s="141"/>
      <c r="HX4351" s="141"/>
      <c r="HY4351" s="141"/>
      <c r="HZ4351" s="141"/>
      <c r="IA4351" s="141"/>
      <c r="IB4351" s="141"/>
      <c r="IC4351" s="141"/>
    </row>
    <row r="4352" s="138" customFormat="1" ht="15.75" customHeight="1" spans="3:237">
      <c r="C4352" s="103"/>
      <c r="D4352" s="103"/>
      <c r="F4352" s="142"/>
      <c r="HV4352" s="141"/>
      <c r="HW4352" s="141"/>
      <c r="HX4352" s="141"/>
      <c r="HY4352" s="141"/>
      <c r="HZ4352" s="141"/>
      <c r="IA4352" s="141"/>
      <c r="IB4352" s="141"/>
      <c r="IC4352" s="141"/>
    </row>
    <row r="4353" s="138" customFormat="1" ht="15.75" customHeight="1" spans="3:237">
      <c r="C4353" s="103"/>
      <c r="D4353" s="103"/>
      <c r="F4353" s="142"/>
      <c r="HV4353" s="141"/>
      <c r="HW4353" s="141"/>
      <c r="HX4353" s="141"/>
      <c r="HY4353" s="141"/>
      <c r="HZ4353" s="141"/>
      <c r="IA4353" s="141"/>
      <c r="IB4353" s="141"/>
      <c r="IC4353" s="141"/>
    </row>
    <row r="4354" s="138" customFormat="1" ht="15.75" customHeight="1" spans="3:237">
      <c r="C4354" s="103"/>
      <c r="D4354" s="103"/>
      <c r="F4354" s="142"/>
      <c r="HV4354" s="141"/>
      <c r="HW4354" s="141"/>
      <c r="HX4354" s="141"/>
      <c r="HY4354" s="141"/>
      <c r="HZ4354" s="141"/>
      <c r="IA4354" s="141"/>
      <c r="IB4354" s="141"/>
      <c r="IC4354" s="141"/>
    </row>
    <row r="4355" s="138" customFormat="1" ht="15.75" customHeight="1" spans="3:237">
      <c r="C4355" s="103"/>
      <c r="D4355" s="103"/>
      <c r="F4355" s="142"/>
      <c r="HV4355" s="141"/>
      <c r="HW4355" s="141"/>
      <c r="HX4355" s="141"/>
      <c r="HY4355" s="141"/>
      <c r="HZ4355" s="141"/>
      <c r="IA4355" s="141"/>
      <c r="IB4355" s="141"/>
      <c r="IC4355" s="141"/>
    </row>
    <row r="4356" s="138" customFormat="1" ht="15.75" customHeight="1" spans="3:237">
      <c r="C4356" s="103"/>
      <c r="D4356" s="103"/>
      <c r="F4356" s="142"/>
      <c r="HV4356" s="141"/>
      <c r="HW4356" s="141"/>
      <c r="HX4356" s="141"/>
      <c r="HY4356" s="141"/>
      <c r="HZ4356" s="141"/>
      <c r="IA4356" s="141"/>
      <c r="IB4356" s="141"/>
      <c r="IC4356" s="141"/>
    </row>
    <row r="4357" s="138" customFormat="1" ht="15.75" customHeight="1" spans="3:237">
      <c r="C4357" s="103"/>
      <c r="D4357" s="103"/>
      <c r="F4357" s="142"/>
      <c r="HV4357" s="141"/>
      <c r="HW4357" s="141"/>
      <c r="HX4357" s="141"/>
      <c r="HY4357" s="141"/>
      <c r="HZ4357" s="141"/>
      <c r="IA4357" s="141"/>
      <c r="IB4357" s="141"/>
      <c r="IC4357" s="141"/>
    </row>
    <row r="4358" s="138" customFormat="1" ht="15.75" customHeight="1" spans="3:237">
      <c r="C4358" s="103"/>
      <c r="D4358" s="103"/>
      <c r="F4358" s="142"/>
      <c r="HV4358" s="141"/>
      <c r="HW4358" s="141"/>
      <c r="HX4358" s="141"/>
      <c r="HY4358" s="141"/>
      <c r="HZ4358" s="141"/>
      <c r="IA4358" s="141"/>
      <c r="IB4358" s="141"/>
      <c r="IC4358" s="141"/>
    </row>
    <row r="4359" s="138" customFormat="1" ht="15.75" customHeight="1" spans="3:237">
      <c r="C4359" s="103"/>
      <c r="D4359" s="103"/>
      <c r="F4359" s="142"/>
      <c r="HV4359" s="141"/>
      <c r="HW4359" s="141"/>
      <c r="HX4359" s="141"/>
      <c r="HY4359" s="141"/>
      <c r="HZ4359" s="141"/>
      <c r="IA4359" s="141"/>
      <c r="IB4359" s="141"/>
      <c r="IC4359" s="141"/>
    </row>
    <row r="4360" s="138" customFormat="1" ht="15.75" customHeight="1" spans="3:237">
      <c r="C4360" s="103"/>
      <c r="D4360" s="103"/>
      <c r="F4360" s="142"/>
      <c r="HV4360" s="141"/>
      <c r="HW4360" s="141"/>
      <c r="HX4360" s="141"/>
      <c r="HY4360" s="141"/>
      <c r="HZ4360" s="141"/>
      <c r="IA4360" s="141"/>
      <c r="IB4360" s="141"/>
      <c r="IC4360" s="141"/>
    </row>
    <row r="4361" s="138" customFormat="1" ht="15.75" customHeight="1" spans="3:237">
      <c r="C4361" s="103"/>
      <c r="D4361" s="103"/>
      <c r="F4361" s="142"/>
      <c r="HV4361" s="141"/>
      <c r="HW4361" s="141"/>
      <c r="HX4361" s="141"/>
      <c r="HY4361" s="141"/>
      <c r="HZ4361" s="141"/>
      <c r="IA4361" s="141"/>
      <c r="IB4361" s="141"/>
      <c r="IC4361" s="141"/>
    </row>
    <row r="4362" s="138" customFormat="1" ht="15.75" customHeight="1" spans="3:237">
      <c r="C4362" s="103"/>
      <c r="D4362" s="103"/>
      <c r="F4362" s="142"/>
      <c r="HV4362" s="141"/>
      <c r="HW4362" s="141"/>
      <c r="HX4362" s="141"/>
      <c r="HY4362" s="141"/>
      <c r="HZ4362" s="141"/>
      <c r="IA4362" s="141"/>
      <c r="IB4362" s="141"/>
      <c r="IC4362" s="141"/>
    </row>
    <row r="4363" s="138" customFormat="1" ht="15.75" customHeight="1" spans="3:237">
      <c r="C4363" s="103"/>
      <c r="D4363" s="103"/>
      <c r="F4363" s="142"/>
      <c r="HV4363" s="141"/>
      <c r="HW4363" s="141"/>
      <c r="HX4363" s="141"/>
      <c r="HY4363" s="141"/>
      <c r="HZ4363" s="141"/>
      <c r="IA4363" s="141"/>
      <c r="IB4363" s="141"/>
      <c r="IC4363" s="141"/>
    </row>
    <row r="4364" s="138" customFormat="1" ht="15.75" customHeight="1" spans="3:237">
      <c r="C4364" s="103"/>
      <c r="D4364" s="103"/>
      <c r="F4364" s="142"/>
      <c r="HV4364" s="141"/>
      <c r="HW4364" s="141"/>
      <c r="HX4364" s="141"/>
      <c r="HY4364" s="141"/>
      <c r="HZ4364" s="141"/>
      <c r="IA4364" s="141"/>
      <c r="IB4364" s="141"/>
      <c r="IC4364" s="141"/>
    </row>
    <row r="4365" s="138" customFormat="1" ht="15.75" customHeight="1" spans="3:237">
      <c r="C4365" s="103"/>
      <c r="D4365" s="103"/>
      <c r="F4365" s="142"/>
      <c r="HV4365" s="141"/>
      <c r="HW4365" s="141"/>
      <c r="HX4365" s="141"/>
      <c r="HY4365" s="141"/>
      <c r="HZ4365" s="141"/>
      <c r="IA4365" s="141"/>
      <c r="IB4365" s="141"/>
      <c r="IC4365" s="141"/>
    </row>
    <row r="4366" s="138" customFormat="1" ht="15.75" customHeight="1" spans="3:237">
      <c r="C4366" s="103"/>
      <c r="D4366" s="103"/>
      <c r="F4366" s="142"/>
      <c r="HV4366" s="141"/>
      <c r="HW4366" s="141"/>
      <c r="HX4366" s="141"/>
      <c r="HY4366" s="141"/>
      <c r="HZ4366" s="141"/>
      <c r="IA4366" s="141"/>
      <c r="IB4366" s="141"/>
      <c r="IC4366" s="141"/>
    </row>
    <row r="4367" s="138" customFormat="1" ht="15.75" customHeight="1" spans="3:237">
      <c r="C4367" s="103"/>
      <c r="D4367" s="103"/>
      <c r="F4367" s="142"/>
      <c r="HV4367" s="141"/>
      <c r="HW4367" s="141"/>
      <c r="HX4367" s="141"/>
      <c r="HY4367" s="141"/>
      <c r="HZ4367" s="141"/>
      <c r="IA4367" s="141"/>
      <c r="IB4367" s="141"/>
      <c r="IC4367" s="141"/>
    </row>
    <row r="4368" s="138" customFormat="1" ht="15.75" customHeight="1" spans="3:237">
      <c r="C4368" s="103"/>
      <c r="D4368" s="103"/>
      <c r="F4368" s="142"/>
      <c r="HV4368" s="141"/>
      <c r="HW4368" s="141"/>
      <c r="HX4368" s="141"/>
      <c r="HY4368" s="141"/>
      <c r="HZ4368" s="141"/>
      <c r="IA4368" s="141"/>
      <c r="IB4368" s="141"/>
      <c r="IC4368" s="141"/>
    </row>
    <row r="4369" s="138" customFormat="1" ht="15.75" customHeight="1" spans="3:237">
      <c r="C4369" s="103"/>
      <c r="D4369" s="103"/>
      <c r="F4369" s="142"/>
      <c r="HV4369" s="141"/>
      <c r="HW4369" s="141"/>
      <c r="HX4369" s="141"/>
      <c r="HY4369" s="141"/>
      <c r="HZ4369" s="141"/>
      <c r="IA4369" s="141"/>
      <c r="IB4369" s="141"/>
      <c r="IC4369" s="141"/>
    </row>
    <row r="4370" s="138" customFormat="1" ht="15.75" customHeight="1" spans="3:237">
      <c r="C4370" s="103"/>
      <c r="D4370" s="103"/>
      <c r="F4370" s="142"/>
      <c r="HV4370" s="141"/>
      <c r="HW4370" s="141"/>
      <c r="HX4370" s="141"/>
      <c r="HY4370" s="141"/>
      <c r="HZ4370" s="141"/>
      <c r="IA4370" s="141"/>
      <c r="IB4370" s="141"/>
      <c r="IC4370" s="141"/>
    </row>
    <row r="4371" s="138" customFormat="1" ht="15.75" customHeight="1" spans="3:237">
      <c r="C4371" s="103"/>
      <c r="D4371" s="103"/>
      <c r="F4371" s="142"/>
      <c r="HV4371" s="141"/>
      <c r="HW4371" s="141"/>
      <c r="HX4371" s="141"/>
      <c r="HY4371" s="141"/>
      <c r="HZ4371" s="141"/>
      <c r="IA4371" s="141"/>
      <c r="IB4371" s="141"/>
      <c r="IC4371" s="141"/>
    </row>
    <row r="4372" s="138" customFormat="1" ht="15.75" customHeight="1" spans="3:237">
      <c r="C4372" s="103"/>
      <c r="D4372" s="103"/>
      <c r="F4372" s="142"/>
      <c r="HV4372" s="141"/>
      <c r="HW4372" s="141"/>
      <c r="HX4372" s="141"/>
      <c r="HY4372" s="141"/>
      <c r="HZ4372" s="141"/>
      <c r="IA4372" s="141"/>
      <c r="IB4372" s="141"/>
      <c r="IC4372" s="141"/>
    </row>
    <row r="4373" s="138" customFormat="1" ht="15.75" customHeight="1" spans="3:237">
      <c r="C4373" s="103"/>
      <c r="D4373" s="103"/>
      <c r="F4373" s="142"/>
      <c r="HV4373" s="141"/>
      <c r="HW4373" s="141"/>
      <c r="HX4373" s="141"/>
      <c r="HY4373" s="141"/>
      <c r="HZ4373" s="141"/>
      <c r="IA4373" s="141"/>
      <c r="IB4373" s="141"/>
      <c r="IC4373" s="141"/>
    </row>
    <row r="4374" s="138" customFormat="1" ht="15.75" customHeight="1" spans="3:237">
      <c r="C4374" s="103"/>
      <c r="D4374" s="103"/>
      <c r="F4374" s="142"/>
      <c r="HV4374" s="141"/>
      <c r="HW4374" s="141"/>
      <c r="HX4374" s="141"/>
      <c r="HY4374" s="141"/>
      <c r="HZ4374" s="141"/>
      <c r="IA4374" s="141"/>
      <c r="IB4374" s="141"/>
      <c r="IC4374" s="141"/>
    </row>
    <row r="4375" s="138" customFormat="1" ht="15.75" customHeight="1" spans="3:237">
      <c r="C4375" s="103"/>
      <c r="D4375" s="103"/>
      <c r="F4375" s="142"/>
      <c r="HV4375" s="141"/>
      <c r="HW4375" s="141"/>
      <c r="HX4375" s="141"/>
      <c r="HY4375" s="141"/>
      <c r="HZ4375" s="141"/>
      <c r="IA4375" s="141"/>
      <c r="IB4375" s="141"/>
      <c r="IC4375" s="141"/>
    </row>
    <row r="4376" s="138" customFormat="1" ht="15.75" customHeight="1" spans="3:237">
      <c r="C4376" s="103"/>
      <c r="D4376" s="103"/>
      <c r="F4376" s="142"/>
      <c r="HV4376" s="141"/>
      <c r="HW4376" s="141"/>
      <c r="HX4376" s="141"/>
      <c r="HY4376" s="141"/>
      <c r="HZ4376" s="141"/>
      <c r="IA4376" s="141"/>
      <c r="IB4376" s="141"/>
      <c r="IC4376" s="141"/>
    </row>
    <row r="4377" s="138" customFormat="1" ht="15.75" customHeight="1" spans="3:237">
      <c r="C4377" s="103"/>
      <c r="D4377" s="103"/>
      <c r="F4377" s="142"/>
      <c r="HV4377" s="141"/>
      <c r="HW4377" s="141"/>
      <c r="HX4377" s="141"/>
      <c r="HY4377" s="141"/>
      <c r="HZ4377" s="141"/>
      <c r="IA4377" s="141"/>
      <c r="IB4377" s="141"/>
      <c r="IC4377" s="141"/>
    </row>
    <row r="4378" s="138" customFormat="1" ht="15.75" customHeight="1" spans="3:237">
      <c r="C4378" s="103"/>
      <c r="D4378" s="103"/>
      <c r="F4378" s="142"/>
      <c r="HV4378" s="141"/>
      <c r="HW4378" s="141"/>
      <c r="HX4378" s="141"/>
      <c r="HY4378" s="141"/>
      <c r="HZ4378" s="141"/>
      <c r="IA4378" s="141"/>
      <c r="IB4378" s="141"/>
      <c r="IC4378" s="141"/>
    </row>
    <row r="4379" s="138" customFormat="1" ht="15.75" customHeight="1" spans="3:237">
      <c r="C4379" s="103"/>
      <c r="D4379" s="103"/>
      <c r="F4379" s="142"/>
      <c r="HV4379" s="141"/>
      <c r="HW4379" s="141"/>
      <c r="HX4379" s="141"/>
      <c r="HY4379" s="141"/>
      <c r="HZ4379" s="141"/>
      <c r="IA4379" s="141"/>
      <c r="IB4379" s="141"/>
      <c r="IC4379" s="141"/>
    </row>
    <row r="4380" s="138" customFormat="1" ht="15.75" customHeight="1" spans="3:237">
      <c r="C4380" s="103"/>
      <c r="D4380" s="103"/>
      <c r="F4380" s="142"/>
      <c r="HV4380" s="141"/>
      <c r="HW4380" s="141"/>
      <c r="HX4380" s="141"/>
      <c r="HY4380" s="141"/>
      <c r="HZ4380" s="141"/>
      <c r="IA4380" s="141"/>
      <c r="IB4380" s="141"/>
      <c r="IC4380" s="141"/>
    </row>
    <row r="4381" s="138" customFormat="1" ht="15.75" customHeight="1" spans="3:237">
      <c r="C4381" s="103"/>
      <c r="D4381" s="103"/>
      <c r="F4381" s="142"/>
      <c r="HV4381" s="141"/>
      <c r="HW4381" s="141"/>
      <c r="HX4381" s="141"/>
      <c r="HY4381" s="141"/>
      <c r="HZ4381" s="141"/>
      <c r="IA4381" s="141"/>
      <c r="IB4381" s="141"/>
      <c r="IC4381" s="141"/>
    </row>
    <row r="4382" s="138" customFormat="1" ht="15.75" customHeight="1" spans="3:237">
      <c r="C4382" s="103"/>
      <c r="D4382" s="103"/>
      <c r="F4382" s="142"/>
      <c r="HV4382" s="141"/>
      <c r="HW4382" s="141"/>
      <c r="HX4382" s="141"/>
      <c r="HY4382" s="141"/>
      <c r="HZ4382" s="141"/>
      <c r="IA4382" s="141"/>
      <c r="IB4382" s="141"/>
      <c r="IC4382" s="141"/>
    </row>
    <row r="4383" s="138" customFormat="1" ht="15.75" customHeight="1" spans="3:237">
      <c r="C4383" s="103"/>
      <c r="D4383" s="103"/>
      <c r="F4383" s="142"/>
      <c r="HV4383" s="141"/>
      <c r="HW4383" s="141"/>
      <c r="HX4383" s="141"/>
      <c r="HY4383" s="141"/>
      <c r="HZ4383" s="141"/>
      <c r="IA4383" s="141"/>
      <c r="IB4383" s="141"/>
      <c r="IC4383" s="141"/>
    </row>
    <row r="4384" s="138" customFormat="1" ht="15.75" customHeight="1" spans="3:237">
      <c r="C4384" s="103"/>
      <c r="D4384" s="103"/>
      <c r="F4384" s="142"/>
      <c r="HV4384" s="141"/>
      <c r="HW4384" s="141"/>
      <c r="HX4384" s="141"/>
      <c r="HY4384" s="141"/>
      <c r="HZ4384" s="141"/>
      <c r="IA4384" s="141"/>
      <c r="IB4384" s="141"/>
      <c r="IC4384" s="141"/>
    </row>
    <row r="4385" s="138" customFormat="1" ht="15.75" customHeight="1" spans="3:237">
      <c r="C4385" s="103"/>
      <c r="D4385" s="103"/>
      <c r="F4385" s="142"/>
      <c r="HV4385" s="141"/>
      <c r="HW4385" s="141"/>
      <c r="HX4385" s="141"/>
      <c r="HY4385" s="141"/>
      <c r="HZ4385" s="141"/>
      <c r="IA4385" s="141"/>
      <c r="IB4385" s="141"/>
      <c r="IC4385" s="141"/>
    </row>
    <row r="4386" s="138" customFormat="1" ht="15.75" customHeight="1" spans="3:237">
      <c r="C4386" s="103"/>
      <c r="D4386" s="103"/>
      <c r="F4386" s="142"/>
      <c r="HV4386" s="141"/>
      <c r="HW4386" s="141"/>
      <c r="HX4386" s="141"/>
      <c r="HY4386" s="141"/>
      <c r="HZ4386" s="141"/>
      <c r="IA4386" s="141"/>
      <c r="IB4386" s="141"/>
      <c r="IC4386" s="141"/>
    </row>
    <row r="4387" s="138" customFormat="1" ht="15.75" customHeight="1" spans="3:237">
      <c r="C4387" s="103"/>
      <c r="D4387" s="103"/>
      <c r="F4387" s="142"/>
      <c r="HV4387" s="141"/>
      <c r="HW4387" s="141"/>
      <c r="HX4387" s="141"/>
      <c r="HY4387" s="141"/>
      <c r="HZ4387" s="141"/>
      <c r="IA4387" s="141"/>
      <c r="IB4387" s="141"/>
      <c r="IC4387" s="141"/>
    </row>
    <row r="4388" s="138" customFormat="1" ht="15.75" customHeight="1" spans="3:237">
      <c r="C4388" s="103"/>
      <c r="D4388" s="103"/>
      <c r="F4388" s="142"/>
      <c r="HV4388" s="141"/>
      <c r="HW4388" s="141"/>
      <c r="HX4388" s="141"/>
      <c r="HY4388" s="141"/>
      <c r="HZ4388" s="141"/>
      <c r="IA4388" s="141"/>
      <c r="IB4388" s="141"/>
      <c r="IC4388" s="141"/>
    </row>
    <row r="4389" s="138" customFormat="1" ht="15.75" customHeight="1" spans="3:237">
      <c r="C4389" s="103"/>
      <c r="D4389" s="103"/>
      <c r="F4389" s="142"/>
      <c r="HV4389" s="141"/>
      <c r="HW4389" s="141"/>
      <c r="HX4389" s="141"/>
      <c r="HY4389" s="141"/>
      <c r="HZ4389" s="141"/>
      <c r="IA4389" s="141"/>
      <c r="IB4389" s="141"/>
      <c r="IC4389" s="141"/>
    </row>
    <row r="4390" s="138" customFormat="1" ht="15.75" customHeight="1" spans="3:237">
      <c r="C4390" s="103"/>
      <c r="D4390" s="103"/>
      <c r="F4390" s="142"/>
      <c r="HV4390" s="141"/>
      <c r="HW4390" s="141"/>
      <c r="HX4390" s="141"/>
      <c r="HY4390" s="141"/>
      <c r="HZ4390" s="141"/>
      <c r="IA4390" s="141"/>
      <c r="IB4390" s="141"/>
      <c r="IC4390" s="141"/>
    </row>
    <row r="4391" s="138" customFormat="1" ht="15.75" customHeight="1" spans="3:237">
      <c r="C4391" s="103"/>
      <c r="D4391" s="103"/>
      <c r="F4391" s="142"/>
      <c r="HV4391" s="141"/>
      <c r="HW4391" s="141"/>
      <c r="HX4391" s="141"/>
      <c r="HY4391" s="141"/>
      <c r="HZ4391" s="141"/>
      <c r="IA4391" s="141"/>
      <c r="IB4391" s="141"/>
      <c r="IC4391" s="141"/>
    </row>
    <row r="4392" s="138" customFormat="1" ht="15.75" customHeight="1" spans="3:237">
      <c r="C4392" s="103"/>
      <c r="D4392" s="103"/>
      <c r="F4392" s="142"/>
      <c r="HV4392" s="141"/>
      <c r="HW4392" s="141"/>
      <c r="HX4392" s="141"/>
      <c r="HY4392" s="141"/>
      <c r="HZ4392" s="141"/>
      <c r="IA4392" s="141"/>
      <c r="IB4392" s="141"/>
      <c r="IC4392" s="141"/>
    </row>
    <row r="4393" s="138" customFormat="1" ht="15.75" customHeight="1" spans="3:237">
      <c r="C4393" s="103"/>
      <c r="D4393" s="103"/>
      <c r="F4393" s="142"/>
      <c r="HV4393" s="141"/>
      <c r="HW4393" s="141"/>
      <c r="HX4393" s="141"/>
      <c r="HY4393" s="141"/>
      <c r="HZ4393" s="141"/>
      <c r="IA4393" s="141"/>
      <c r="IB4393" s="141"/>
      <c r="IC4393" s="141"/>
    </row>
    <row r="4394" s="138" customFormat="1" ht="15.75" customHeight="1" spans="3:237">
      <c r="C4394" s="103"/>
      <c r="D4394" s="103"/>
      <c r="F4394" s="142"/>
      <c r="HV4394" s="141"/>
      <c r="HW4394" s="141"/>
      <c r="HX4394" s="141"/>
      <c r="HY4394" s="141"/>
      <c r="HZ4394" s="141"/>
      <c r="IA4394" s="141"/>
      <c r="IB4394" s="141"/>
      <c r="IC4394" s="141"/>
    </row>
    <row r="4395" s="138" customFormat="1" ht="15.75" customHeight="1" spans="3:237">
      <c r="C4395" s="103"/>
      <c r="D4395" s="103"/>
      <c r="F4395" s="142"/>
      <c r="HV4395" s="141"/>
      <c r="HW4395" s="141"/>
      <c r="HX4395" s="141"/>
      <c r="HY4395" s="141"/>
      <c r="HZ4395" s="141"/>
      <c r="IA4395" s="141"/>
      <c r="IB4395" s="141"/>
      <c r="IC4395" s="141"/>
    </row>
    <row r="4396" s="138" customFormat="1" ht="15.75" customHeight="1" spans="3:237">
      <c r="C4396" s="103"/>
      <c r="D4396" s="103"/>
      <c r="F4396" s="142"/>
      <c r="HV4396" s="141"/>
      <c r="HW4396" s="141"/>
      <c r="HX4396" s="141"/>
      <c r="HY4396" s="141"/>
      <c r="HZ4396" s="141"/>
      <c r="IA4396" s="141"/>
      <c r="IB4396" s="141"/>
      <c r="IC4396" s="141"/>
    </row>
    <row r="4397" s="138" customFormat="1" ht="15.75" customHeight="1" spans="3:237">
      <c r="C4397" s="103"/>
      <c r="D4397" s="103"/>
      <c r="F4397" s="142"/>
      <c r="HV4397" s="141"/>
      <c r="HW4397" s="141"/>
      <c r="HX4397" s="141"/>
      <c r="HY4397" s="141"/>
      <c r="HZ4397" s="141"/>
      <c r="IA4397" s="141"/>
      <c r="IB4397" s="141"/>
      <c r="IC4397" s="141"/>
    </row>
    <row r="4398" s="138" customFormat="1" ht="15.75" customHeight="1" spans="3:237">
      <c r="C4398" s="103"/>
      <c r="D4398" s="103"/>
      <c r="F4398" s="142"/>
      <c r="HV4398" s="141"/>
      <c r="HW4398" s="141"/>
      <c r="HX4398" s="141"/>
      <c r="HY4398" s="141"/>
      <c r="HZ4398" s="141"/>
      <c r="IA4398" s="141"/>
      <c r="IB4398" s="141"/>
      <c r="IC4398" s="141"/>
    </row>
    <row r="4399" s="138" customFormat="1" ht="15.75" customHeight="1" spans="3:237">
      <c r="C4399" s="103"/>
      <c r="D4399" s="103"/>
      <c r="F4399" s="142"/>
      <c r="HV4399" s="141"/>
      <c r="HW4399" s="141"/>
      <c r="HX4399" s="141"/>
      <c r="HY4399" s="141"/>
      <c r="HZ4399" s="141"/>
      <c r="IA4399" s="141"/>
      <c r="IB4399" s="141"/>
      <c r="IC4399" s="141"/>
    </row>
    <row r="4400" s="138" customFormat="1" ht="15.75" customHeight="1" spans="3:237">
      <c r="C4400" s="103"/>
      <c r="D4400" s="103"/>
      <c r="F4400" s="142"/>
      <c r="HV4400" s="141"/>
      <c r="HW4400" s="141"/>
      <c r="HX4400" s="141"/>
      <c r="HY4400" s="141"/>
      <c r="HZ4400" s="141"/>
      <c r="IA4400" s="141"/>
      <c r="IB4400" s="141"/>
      <c r="IC4400" s="141"/>
    </row>
    <row r="4401" s="138" customFormat="1" ht="15.75" customHeight="1" spans="3:237">
      <c r="C4401" s="103"/>
      <c r="D4401" s="103"/>
      <c r="F4401" s="142"/>
      <c r="HV4401" s="141"/>
      <c r="HW4401" s="141"/>
      <c r="HX4401" s="141"/>
      <c r="HY4401" s="141"/>
      <c r="HZ4401" s="141"/>
      <c r="IA4401" s="141"/>
      <c r="IB4401" s="141"/>
      <c r="IC4401" s="141"/>
    </row>
    <row r="4402" s="138" customFormat="1" ht="15.75" customHeight="1" spans="3:237">
      <c r="C4402" s="103"/>
      <c r="D4402" s="103"/>
      <c r="F4402" s="142"/>
      <c r="HV4402" s="141"/>
      <c r="HW4402" s="141"/>
      <c r="HX4402" s="141"/>
      <c r="HY4402" s="141"/>
      <c r="HZ4402" s="141"/>
      <c r="IA4402" s="141"/>
      <c r="IB4402" s="141"/>
      <c r="IC4402" s="141"/>
    </row>
    <row r="4403" s="138" customFormat="1" ht="15.75" customHeight="1" spans="3:237">
      <c r="C4403" s="103"/>
      <c r="D4403" s="103"/>
      <c r="F4403" s="142"/>
      <c r="HV4403" s="141"/>
      <c r="HW4403" s="141"/>
      <c r="HX4403" s="141"/>
      <c r="HY4403" s="141"/>
      <c r="HZ4403" s="141"/>
      <c r="IA4403" s="141"/>
      <c r="IB4403" s="141"/>
      <c r="IC4403" s="141"/>
    </row>
    <row r="4404" s="138" customFormat="1" ht="15.75" customHeight="1" spans="3:237">
      <c r="C4404" s="103"/>
      <c r="D4404" s="103"/>
      <c r="F4404" s="142"/>
      <c r="HV4404" s="141"/>
      <c r="HW4404" s="141"/>
      <c r="HX4404" s="141"/>
      <c r="HY4404" s="141"/>
      <c r="HZ4404" s="141"/>
      <c r="IA4404" s="141"/>
      <c r="IB4404" s="141"/>
      <c r="IC4404" s="141"/>
    </row>
    <row r="4405" s="138" customFormat="1" ht="15.75" customHeight="1" spans="3:237">
      <c r="C4405" s="103"/>
      <c r="D4405" s="103"/>
      <c r="F4405" s="142"/>
      <c r="HV4405" s="141"/>
      <c r="HW4405" s="141"/>
      <c r="HX4405" s="141"/>
      <c r="HY4405" s="141"/>
      <c r="HZ4405" s="141"/>
      <c r="IA4405" s="141"/>
      <c r="IB4405" s="141"/>
      <c r="IC4405" s="141"/>
    </row>
    <row r="4406" s="138" customFormat="1" ht="15.75" customHeight="1" spans="3:237">
      <c r="C4406" s="103"/>
      <c r="D4406" s="103"/>
      <c r="F4406" s="142"/>
      <c r="HV4406" s="141"/>
      <c r="HW4406" s="141"/>
      <c r="HX4406" s="141"/>
      <c r="HY4406" s="141"/>
      <c r="HZ4406" s="141"/>
      <c r="IA4406" s="141"/>
      <c r="IB4406" s="141"/>
      <c r="IC4406" s="141"/>
    </row>
    <row r="4407" s="138" customFormat="1" ht="15.75" customHeight="1" spans="3:237">
      <c r="C4407" s="103"/>
      <c r="D4407" s="103"/>
      <c r="F4407" s="142"/>
      <c r="HV4407" s="141"/>
      <c r="HW4407" s="141"/>
      <c r="HX4407" s="141"/>
      <c r="HY4407" s="141"/>
      <c r="HZ4407" s="141"/>
      <c r="IA4407" s="141"/>
      <c r="IB4407" s="141"/>
      <c r="IC4407" s="141"/>
    </row>
    <row r="4408" s="138" customFormat="1" ht="15.75" customHeight="1" spans="3:237">
      <c r="C4408" s="103"/>
      <c r="D4408" s="103"/>
      <c r="F4408" s="142"/>
      <c r="HV4408" s="141"/>
      <c r="HW4408" s="141"/>
      <c r="HX4408" s="141"/>
      <c r="HY4408" s="141"/>
      <c r="HZ4408" s="141"/>
      <c r="IA4408" s="141"/>
      <c r="IB4408" s="141"/>
      <c r="IC4408" s="141"/>
    </row>
    <row r="4409" s="138" customFormat="1" ht="15.75" customHeight="1" spans="3:237">
      <c r="C4409" s="103"/>
      <c r="D4409" s="103"/>
      <c r="F4409" s="142"/>
      <c r="HV4409" s="141"/>
      <c r="HW4409" s="141"/>
      <c r="HX4409" s="141"/>
      <c r="HY4409" s="141"/>
      <c r="HZ4409" s="141"/>
      <c r="IA4409" s="141"/>
      <c r="IB4409" s="141"/>
      <c r="IC4409" s="141"/>
    </row>
    <row r="4410" s="138" customFormat="1" ht="15.75" customHeight="1" spans="3:237">
      <c r="C4410" s="103"/>
      <c r="D4410" s="103"/>
      <c r="F4410" s="142"/>
      <c r="HV4410" s="141"/>
      <c r="HW4410" s="141"/>
      <c r="HX4410" s="141"/>
      <c r="HY4410" s="141"/>
      <c r="HZ4410" s="141"/>
      <c r="IA4410" s="141"/>
      <c r="IB4410" s="141"/>
      <c r="IC4410" s="141"/>
    </row>
    <row r="4411" s="138" customFormat="1" ht="15.75" customHeight="1" spans="3:237">
      <c r="C4411" s="103"/>
      <c r="D4411" s="103"/>
      <c r="F4411" s="142"/>
      <c r="HV4411" s="141"/>
      <c r="HW4411" s="141"/>
      <c r="HX4411" s="141"/>
      <c r="HY4411" s="141"/>
      <c r="HZ4411" s="141"/>
      <c r="IA4411" s="141"/>
      <c r="IB4411" s="141"/>
      <c r="IC4411" s="141"/>
    </row>
    <row r="4412" s="138" customFormat="1" ht="15.75" customHeight="1" spans="3:237">
      <c r="C4412" s="103"/>
      <c r="D4412" s="103"/>
      <c r="F4412" s="142"/>
      <c r="HV4412" s="141"/>
      <c r="HW4412" s="141"/>
      <c r="HX4412" s="141"/>
      <c r="HY4412" s="141"/>
      <c r="HZ4412" s="141"/>
      <c r="IA4412" s="141"/>
      <c r="IB4412" s="141"/>
      <c r="IC4412" s="141"/>
    </row>
    <row r="4413" s="138" customFormat="1" ht="15.75" customHeight="1" spans="3:237">
      <c r="C4413" s="103"/>
      <c r="D4413" s="103"/>
      <c r="F4413" s="142"/>
      <c r="HV4413" s="141"/>
      <c r="HW4413" s="141"/>
      <c r="HX4413" s="141"/>
      <c r="HY4413" s="141"/>
      <c r="HZ4413" s="141"/>
      <c r="IA4413" s="141"/>
      <c r="IB4413" s="141"/>
      <c r="IC4413" s="141"/>
    </row>
    <row r="4414" s="138" customFormat="1" ht="15.75" customHeight="1" spans="3:237">
      <c r="C4414" s="103"/>
      <c r="D4414" s="103"/>
      <c r="F4414" s="142"/>
      <c r="HV4414" s="141"/>
      <c r="HW4414" s="141"/>
      <c r="HX4414" s="141"/>
      <c r="HY4414" s="141"/>
      <c r="HZ4414" s="141"/>
      <c r="IA4414" s="141"/>
      <c r="IB4414" s="141"/>
      <c r="IC4414" s="141"/>
    </row>
    <row r="4415" s="138" customFormat="1" ht="15.75" customHeight="1" spans="3:237">
      <c r="C4415" s="103"/>
      <c r="D4415" s="103"/>
      <c r="F4415" s="142"/>
      <c r="HV4415" s="141"/>
      <c r="HW4415" s="141"/>
      <c r="HX4415" s="141"/>
      <c r="HY4415" s="141"/>
      <c r="HZ4415" s="141"/>
      <c r="IA4415" s="141"/>
      <c r="IB4415" s="141"/>
      <c r="IC4415" s="141"/>
    </row>
    <row r="4416" s="138" customFormat="1" ht="15.75" customHeight="1" spans="3:237">
      <c r="C4416" s="103"/>
      <c r="D4416" s="103"/>
      <c r="F4416" s="142"/>
      <c r="HV4416" s="141"/>
      <c r="HW4416" s="141"/>
      <c r="HX4416" s="141"/>
      <c r="HY4416" s="141"/>
      <c r="HZ4416" s="141"/>
      <c r="IA4416" s="141"/>
      <c r="IB4416" s="141"/>
      <c r="IC4416" s="141"/>
    </row>
    <row r="4417" s="138" customFormat="1" ht="15.75" customHeight="1" spans="3:237">
      <c r="C4417" s="103"/>
      <c r="D4417" s="103"/>
      <c r="F4417" s="142"/>
      <c r="HV4417" s="141"/>
      <c r="HW4417" s="141"/>
      <c r="HX4417" s="141"/>
      <c r="HY4417" s="141"/>
      <c r="HZ4417" s="141"/>
      <c r="IA4417" s="141"/>
      <c r="IB4417" s="141"/>
      <c r="IC4417" s="141"/>
    </row>
    <row r="4418" s="138" customFormat="1" ht="15.75" customHeight="1" spans="3:237">
      <c r="C4418" s="103"/>
      <c r="D4418" s="103"/>
      <c r="F4418" s="142"/>
      <c r="HV4418" s="141"/>
      <c r="HW4418" s="141"/>
      <c r="HX4418" s="141"/>
      <c r="HY4418" s="141"/>
      <c r="HZ4418" s="141"/>
      <c r="IA4418" s="141"/>
      <c r="IB4418" s="141"/>
      <c r="IC4418" s="141"/>
    </row>
    <row r="4419" s="138" customFormat="1" ht="15.75" customHeight="1" spans="3:237">
      <c r="C4419" s="103"/>
      <c r="D4419" s="103"/>
      <c r="F4419" s="142"/>
      <c r="HV4419" s="141"/>
      <c r="HW4419" s="141"/>
      <c r="HX4419" s="141"/>
      <c r="HY4419" s="141"/>
      <c r="HZ4419" s="141"/>
      <c r="IA4419" s="141"/>
      <c r="IB4419" s="141"/>
      <c r="IC4419" s="141"/>
    </row>
    <row r="4420" s="138" customFormat="1" ht="15.75" customHeight="1" spans="3:237">
      <c r="C4420" s="103"/>
      <c r="D4420" s="103"/>
      <c r="F4420" s="142"/>
      <c r="HV4420" s="141"/>
      <c r="HW4420" s="141"/>
      <c r="HX4420" s="141"/>
      <c r="HY4420" s="141"/>
      <c r="HZ4420" s="141"/>
      <c r="IA4420" s="141"/>
      <c r="IB4420" s="141"/>
      <c r="IC4420" s="141"/>
    </row>
    <row r="4421" s="138" customFormat="1" ht="15.75" customHeight="1" spans="3:237">
      <c r="C4421" s="103"/>
      <c r="D4421" s="103"/>
      <c r="F4421" s="142"/>
      <c r="HV4421" s="141"/>
      <c r="HW4421" s="141"/>
      <c r="HX4421" s="141"/>
      <c r="HY4421" s="141"/>
      <c r="HZ4421" s="141"/>
      <c r="IA4421" s="141"/>
      <c r="IB4421" s="141"/>
      <c r="IC4421" s="141"/>
    </row>
    <row r="4422" s="138" customFormat="1" ht="15.75" customHeight="1" spans="3:237">
      <c r="C4422" s="103"/>
      <c r="D4422" s="103"/>
      <c r="F4422" s="142"/>
      <c r="HV4422" s="141"/>
      <c r="HW4422" s="141"/>
      <c r="HX4422" s="141"/>
      <c r="HY4422" s="141"/>
      <c r="HZ4422" s="141"/>
      <c r="IA4422" s="141"/>
      <c r="IB4422" s="141"/>
      <c r="IC4422" s="141"/>
    </row>
    <row r="4423" s="138" customFormat="1" ht="15.75" customHeight="1" spans="3:237">
      <c r="C4423" s="103"/>
      <c r="D4423" s="103"/>
      <c r="F4423" s="142"/>
      <c r="HV4423" s="141"/>
      <c r="HW4423" s="141"/>
      <c r="HX4423" s="141"/>
      <c r="HY4423" s="141"/>
      <c r="HZ4423" s="141"/>
      <c r="IA4423" s="141"/>
      <c r="IB4423" s="141"/>
      <c r="IC4423" s="141"/>
    </row>
    <row r="4424" s="138" customFormat="1" ht="15.75" customHeight="1" spans="3:237">
      <c r="C4424" s="103"/>
      <c r="D4424" s="103"/>
      <c r="F4424" s="142"/>
      <c r="HV4424" s="141"/>
      <c r="HW4424" s="141"/>
      <c r="HX4424" s="141"/>
      <c r="HY4424" s="141"/>
      <c r="HZ4424" s="141"/>
      <c r="IA4424" s="141"/>
      <c r="IB4424" s="141"/>
      <c r="IC4424" s="141"/>
    </row>
    <row r="4425" s="138" customFormat="1" ht="15.75" customHeight="1" spans="3:237">
      <c r="C4425" s="103"/>
      <c r="D4425" s="103"/>
      <c r="F4425" s="142"/>
      <c r="HV4425" s="141"/>
      <c r="HW4425" s="141"/>
      <c r="HX4425" s="141"/>
      <c r="HY4425" s="141"/>
      <c r="HZ4425" s="141"/>
      <c r="IA4425" s="141"/>
      <c r="IB4425" s="141"/>
      <c r="IC4425" s="141"/>
    </row>
    <row r="4426" s="138" customFormat="1" ht="15.75" customHeight="1" spans="3:237">
      <c r="C4426" s="103"/>
      <c r="D4426" s="103"/>
      <c r="F4426" s="142"/>
      <c r="HV4426" s="141"/>
      <c r="HW4426" s="141"/>
      <c r="HX4426" s="141"/>
      <c r="HY4426" s="141"/>
      <c r="HZ4426" s="141"/>
      <c r="IA4426" s="141"/>
      <c r="IB4426" s="141"/>
      <c r="IC4426" s="141"/>
    </row>
    <row r="4427" s="138" customFormat="1" ht="15.75" customHeight="1" spans="3:237">
      <c r="C4427" s="103"/>
      <c r="D4427" s="103"/>
      <c r="F4427" s="142"/>
      <c r="HV4427" s="141"/>
      <c r="HW4427" s="141"/>
      <c r="HX4427" s="141"/>
      <c r="HY4427" s="141"/>
      <c r="HZ4427" s="141"/>
      <c r="IA4427" s="141"/>
      <c r="IB4427" s="141"/>
      <c r="IC4427" s="141"/>
    </row>
    <row r="4428" s="138" customFormat="1" ht="15.75" customHeight="1" spans="3:237">
      <c r="C4428" s="103"/>
      <c r="D4428" s="103"/>
      <c r="F4428" s="142"/>
      <c r="HV4428" s="141"/>
      <c r="HW4428" s="141"/>
      <c r="HX4428" s="141"/>
      <c r="HY4428" s="141"/>
      <c r="HZ4428" s="141"/>
      <c r="IA4428" s="141"/>
      <c r="IB4428" s="141"/>
      <c r="IC4428" s="141"/>
    </row>
    <row r="4429" s="138" customFormat="1" ht="15.75" customHeight="1" spans="3:237">
      <c r="C4429" s="103"/>
      <c r="D4429" s="103"/>
      <c r="F4429" s="142"/>
      <c r="HV4429" s="141"/>
      <c r="HW4429" s="141"/>
      <c r="HX4429" s="141"/>
      <c r="HY4429" s="141"/>
      <c r="HZ4429" s="141"/>
      <c r="IA4429" s="141"/>
      <c r="IB4429" s="141"/>
      <c r="IC4429" s="141"/>
    </row>
    <row r="4430" s="138" customFormat="1" ht="15.75" customHeight="1" spans="3:237">
      <c r="C4430" s="103"/>
      <c r="D4430" s="103"/>
      <c r="F4430" s="142"/>
      <c r="HV4430" s="141"/>
      <c r="HW4430" s="141"/>
      <c r="HX4430" s="141"/>
      <c r="HY4430" s="141"/>
      <c r="HZ4430" s="141"/>
      <c r="IA4430" s="141"/>
      <c r="IB4430" s="141"/>
      <c r="IC4430" s="141"/>
    </row>
    <row r="4431" s="138" customFormat="1" ht="15.75" customHeight="1" spans="3:237">
      <c r="C4431" s="103"/>
      <c r="D4431" s="103"/>
      <c r="F4431" s="142"/>
      <c r="HV4431" s="141"/>
      <c r="HW4431" s="141"/>
      <c r="HX4431" s="141"/>
      <c r="HY4431" s="141"/>
      <c r="HZ4431" s="141"/>
      <c r="IA4431" s="141"/>
      <c r="IB4431" s="141"/>
      <c r="IC4431" s="141"/>
    </row>
    <row r="4432" s="138" customFormat="1" ht="15.75" customHeight="1" spans="3:237">
      <c r="C4432" s="103"/>
      <c r="D4432" s="103"/>
      <c r="F4432" s="142"/>
      <c r="HV4432" s="141"/>
      <c r="HW4432" s="141"/>
      <c r="HX4432" s="141"/>
      <c r="HY4432" s="141"/>
      <c r="HZ4432" s="141"/>
      <c r="IA4432" s="141"/>
      <c r="IB4432" s="141"/>
      <c r="IC4432" s="141"/>
    </row>
    <row r="4433" s="138" customFormat="1" ht="15.75" customHeight="1" spans="3:237">
      <c r="C4433" s="103"/>
      <c r="D4433" s="103"/>
      <c r="F4433" s="142"/>
      <c r="HV4433" s="141"/>
      <c r="HW4433" s="141"/>
      <c r="HX4433" s="141"/>
      <c r="HY4433" s="141"/>
      <c r="HZ4433" s="141"/>
      <c r="IA4433" s="141"/>
      <c r="IB4433" s="141"/>
      <c r="IC4433" s="141"/>
    </row>
    <row r="4434" s="138" customFormat="1" ht="15.75" customHeight="1" spans="3:237">
      <c r="C4434" s="103"/>
      <c r="D4434" s="103"/>
      <c r="F4434" s="142"/>
      <c r="HV4434" s="141"/>
      <c r="HW4434" s="141"/>
      <c r="HX4434" s="141"/>
      <c r="HY4434" s="141"/>
      <c r="HZ4434" s="141"/>
      <c r="IA4434" s="141"/>
      <c r="IB4434" s="141"/>
      <c r="IC4434" s="141"/>
    </row>
    <row r="4435" s="138" customFormat="1" ht="15.75" customHeight="1" spans="3:237">
      <c r="C4435" s="103"/>
      <c r="D4435" s="103"/>
      <c r="F4435" s="142"/>
      <c r="HV4435" s="141"/>
      <c r="HW4435" s="141"/>
      <c r="HX4435" s="141"/>
      <c r="HY4435" s="141"/>
      <c r="HZ4435" s="141"/>
      <c r="IA4435" s="141"/>
      <c r="IB4435" s="141"/>
      <c r="IC4435" s="141"/>
    </row>
    <row r="4436" s="138" customFormat="1" ht="15.75" customHeight="1" spans="3:237">
      <c r="C4436" s="103"/>
      <c r="D4436" s="103"/>
      <c r="F4436" s="142"/>
      <c r="HV4436" s="141"/>
      <c r="HW4436" s="141"/>
      <c r="HX4436" s="141"/>
      <c r="HY4436" s="141"/>
      <c r="HZ4436" s="141"/>
      <c r="IA4436" s="141"/>
      <c r="IB4436" s="141"/>
      <c r="IC4436" s="141"/>
    </row>
    <row r="4437" s="138" customFormat="1" ht="15.75" customHeight="1" spans="3:237">
      <c r="C4437" s="103"/>
      <c r="D4437" s="103"/>
      <c r="F4437" s="142"/>
      <c r="HV4437" s="141"/>
      <c r="HW4437" s="141"/>
      <c r="HX4437" s="141"/>
      <c r="HY4437" s="141"/>
      <c r="HZ4437" s="141"/>
      <c r="IA4437" s="141"/>
      <c r="IB4437" s="141"/>
      <c r="IC4437" s="141"/>
    </row>
    <row r="4438" s="138" customFormat="1" ht="15.75" customHeight="1" spans="3:237">
      <c r="C4438" s="103"/>
      <c r="D4438" s="103"/>
      <c r="F4438" s="142"/>
      <c r="HV4438" s="141"/>
      <c r="HW4438" s="141"/>
      <c r="HX4438" s="141"/>
      <c r="HY4438" s="141"/>
      <c r="HZ4438" s="141"/>
      <c r="IA4438" s="141"/>
      <c r="IB4438" s="141"/>
      <c r="IC4438" s="141"/>
    </row>
    <row r="4439" s="138" customFormat="1" ht="15.75" customHeight="1" spans="3:237">
      <c r="C4439" s="103"/>
      <c r="D4439" s="103"/>
      <c r="F4439" s="142"/>
      <c r="HV4439" s="141"/>
      <c r="HW4439" s="141"/>
      <c r="HX4439" s="141"/>
      <c r="HY4439" s="141"/>
      <c r="HZ4439" s="141"/>
      <c r="IA4439" s="141"/>
      <c r="IB4439" s="141"/>
      <c r="IC4439" s="141"/>
    </row>
    <row r="4440" s="138" customFormat="1" ht="15.75" customHeight="1" spans="3:237">
      <c r="C4440" s="103"/>
      <c r="D4440" s="103"/>
      <c r="F4440" s="142"/>
      <c r="HV4440" s="141"/>
      <c r="HW4440" s="141"/>
      <c r="HX4440" s="141"/>
      <c r="HY4440" s="141"/>
      <c r="HZ4440" s="141"/>
      <c r="IA4440" s="141"/>
      <c r="IB4440" s="141"/>
      <c r="IC4440" s="141"/>
    </row>
    <row r="4441" s="138" customFormat="1" ht="15.75" customHeight="1" spans="3:237">
      <c r="C4441" s="103"/>
      <c r="D4441" s="103"/>
      <c r="F4441" s="142"/>
      <c r="HV4441" s="141"/>
      <c r="HW4441" s="141"/>
      <c r="HX4441" s="141"/>
      <c r="HY4441" s="141"/>
      <c r="HZ4441" s="141"/>
      <c r="IA4441" s="141"/>
      <c r="IB4441" s="141"/>
      <c r="IC4441" s="141"/>
    </row>
    <row r="4442" s="138" customFormat="1" ht="15.75" customHeight="1" spans="3:237">
      <c r="C4442" s="103"/>
      <c r="D4442" s="103"/>
      <c r="F4442" s="142"/>
      <c r="HV4442" s="141"/>
      <c r="HW4442" s="141"/>
      <c r="HX4442" s="141"/>
      <c r="HY4442" s="141"/>
      <c r="HZ4442" s="141"/>
      <c r="IA4442" s="141"/>
      <c r="IB4442" s="141"/>
      <c r="IC4442" s="141"/>
    </row>
    <row r="4443" s="138" customFormat="1" ht="15.75" customHeight="1" spans="3:237">
      <c r="C4443" s="103"/>
      <c r="D4443" s="103"/>
      <c r="F4443" s="142"/>
      <c r="HV4443" s="141"/>
      <c r="HW4443" s="141"/>
      <c r="HX4443" s="141"/>
      <c r="HY4443" s="141"/>
      <c r="HZ4443" s="141"/>
      <c r="IA4443" s="141"/>
      <c r="IB4443" s="141"/>
      <c r="IC4443" s="141"/>
    </row>
    <row r="4444" s="138" customFormat="1" ht="15.75" customHeight="1" spans="3:237">
      <c r="C4444" s="103"/>
      <c r="D4444" s="103"/>
      <c r="F4444" s="142"/>
      <c r="HV4444" s="141"/>
      <c r="HW4444" s="141"/>
      <c r="HX4444" s="141"/>
      <c r="HY4444" s="141"/>
      <c r="HZ4444" s="141"/>
      <c r="IA4444" s="141"/>
      <c r="IB4444" s="141"/>
      <c r="IC4444" s="141"/>
    </row>
    <row r="4445" s="138" customFormat="1" ht="15.75" customHeight="1" spans="3:237">
      <c r="C4445" s="103"/>
      <c r="D4445" s="103"/>
      <c r="F4445" s="142"/>
      <c r="HV4445" s="141"/>
      <c r="HW4445" s="141"/>
      <c r="HX4445" s="141"/>
      <c r="HY4445" s="141"/>
      <c r="HZ4445" s="141"/>
      <c r="IA4445" s="141"/>
      <c r="IB4445" s="141"/>
      <c r="IC4445" s="141"/>
    </row>
    <row r="4446" s="138" customFormat="1" ht="15.75" customHeight="1" spans="3:237">
      <c r="C4446" s="103"/>
      <c r="D4446" s="103"/>
      <c r="F4446" s="142"/>
      <c r="HV4446" s="141"/>
      <c r="HW4446" s="141"/>
      <c r="HX4446" s="141"/>
      <c r="HY4446" s="141"/>
      <c r="HZ4446" s="141"/>
      <c r="IA4446" s="141"/>
      <c r="IB4446" s="141"/>
      <c r="IC4446" s="141"/>
    </row>
    <row r="4447" s="138" customFormat="1" ht="15.75" customHeight="1" spans="3:237">
      <c r="C4447" s="103"/>
      <c r="D4447" s="103"/>
      <c r="F4447" s="142"/>
      <c r="HV4447" s="141"/>
      <c r="HW4447" s="141"/>
      <c r="HX4447" s="141"/>
      <c r="HY4447" s="141"/>
      <c r="HZ4447" s="141"/>
      <c r="IA4447" s="141"/>
      <c r="IB4447" s="141"/>
      <c r="IC4447" s="141"/>
    </row>
    <row r="4448" s="138" customFormat="1" ht="15.75" customHeight="1" spans="3:237">
      <c r="C4448" s="103"/>
      <c r="D4448" s="103"/>
      <c r="F4448" s="142"/>
      <c r="HV4448" s="141"/>
      <c r="HW4448" s="141"/>
      <c r="HX4448" s="141"/>
      <c r="HY4448" s="141"/>
      <c r="HZ4448" s="141"/>
      <c r="IA4448" s="141"/>
      <c r="IB4448" s="141"/>
      <c r="IC4448" s="141"/>
    </row>
    <row r="4449" s="138" customFormat="1" ht="15.75" customHeight="1" spans="3:237">
      <c r="C4449" s="103"/>
      <c r="D4449" s="103"/>
      <c r="F4449" s="142"/>
      <c r="HV4449" s="141"/>
      <c r="HW4449" s="141"/>
      <c r="HX4449" s="141"/>
      <c r="HY4449" s="141"/>
      <c r="HZ4449" s="141"/>
      <c r="IA4449" s="141"/>
      <c r="IB4449" s="141"/>
      <c r="IC4449" s="141"/>
    </row>
    <row r="4450" s="138" customFormat="1" ht="15.75" customHeight="1" spans="3:237">
      <c r="C4450" s="103"/>
      <c r="D4450" s="103"/>
      <c r="F4450" s="142"/>
      <c r="HV4450" s="141"/>
      <c r="HW4450" s="141"/>
      <c r="HX4450" s="141"/>
      <c r="HY4450" s="141"/>
      <c r="HZ4450" s="141"/>
      <c r="IA4450" s="141"/>
      <c r="IB4450" s="141"/>
      <c r="IC4450" s="141"/>
    </row>
    <row r="4451" s="138" customFormat="1" ht="15.75" customHeight="1" spans="3:237">
      <c r="C4451" s="103"/>
      <c r="D4451" s="103"/>
      <c r="F4451" s="142"/>
      <c r="HV4451" s="141"/>
      <c r="HW4451" s="141"/>
      <c r="HX4451" s="141"/>
      <c r="HY4451" s="141"/>
      <c r="HZ4451" s="141"/>
      <c r="IA4451" s="141"/>
      <c r="IB4451" s="141"/>
      <c r="IC4451" s="141"/>
    </row>
    <row r="4452" s="138" customFormat="1" ht="15.75" customHeight="1" spans="3:237">
      <c r="C4452" s="103"/>
      <c r="D4452" s="103"/>
      <c r="F4452" s="142"/>
      <c r="HV4452" s="141"/>
      <c r="HW4452" s="141"/>
      <c r="HX4452" s="141"/>
      <c r="HY4452" s="141"/>
      <c r="HZ4452" s="141"/>
      <c r="IA4452" s="141"/>
      <c r="IB4452" s="141"/>
      <c r="IC4452" s="141"/>
    </row>
    <row r="4453" s="138" customFormat="1" ht="15.75" customHeight="1" spans="3:237">
      <c r="C4453" s="103"/>
      <c r="D4453" s="103"/>
      <c r="F4453" s="142"/>
      <c r="HV4453" s="141"/>
      <c r="HW4453" s="141"/>
      <c r="HX4453" s="141"/>
      <c r="HY4453" s="141"/>
      <c r="HZ4453" s="141"/>
      <c r="IA4453" s="141"/>
      <c r="IB4453" s="141"/>
      <c r="IC4453" s="141"/>
    </row>
    <row r="4454" s="138" customFormat="1" ht="15.75" customHeight="1" spans="3:237">
      <c r="C4454" s="103"/>
      <c r="D4454" s="103"/>
      <c r="F4454" s="142"/>
      <c r="HV4454" s="141"/>
      <c r="HW4454" s="141"/>
      <c r="HX4454" s="141"/>
      <c r="HY4454" s="141"/>
      <c r="HZ4454" s="141"/>
      <c r="IA4454" s="141"/>
      <c r="IB4454" s="141"/>
      <c r="IC4454" s="141"/>
    </row>
    <row r="4455" s="138" customFormat="1" ht="15.75" customHeight="1" spans="3:237">
      <c r="C4455" s="103"/>
      <c r="D4455" s="103"/>
      <c r="F4455" s="142"/>
      <c r="HV4455" s="141"/>
      <c r="HW4455" s="141"/>
      <c r="HX4455" s="141"/>
      <c r="HY4455" s="141"/>
      <c r="HZ4455" s="141"/>
      <c r="IA4455" s="141"/>
      <c r="IB4455" s="141"/>
      <c r="IC4455" s="141"/>
    </row>
    <row r="4456" s="138" customFormat="1" ht="15.75" customHeight="1" spans="3:237">
      <c r="C4456" s="103"/>
      <c r="D4456" s="103"/>
      <c r="F4456" s="142"/>
      <c r="HV4456" s="141"/>
      <c r="HW4456" s="141"/>
      <c r="HX4456" s="141"/>
      <c r="HY4456" s="141"/>
      <c r="HZ4456" s="141"/>
      <c r="IA4456" s="141"/>
      <c r="IB4456" s="141"/>
      <c r="IC4456" s="141"/>
    </row>
    <row r="4457" s="138" customFormat="1" ht="15.75" customHeight="1" spans="3:237">
      <c r="C4457" s="103"/>
      <c r="D4457" s="103"/>
      <c r="F4457" s="142"/>
      <c r="HV4457" s="141"/>
      <c r="HW4457" s="141"/>
      <c r="HX4457" s="141"/>
      <c r="HY4457" s="141"/>
      <c r="HZ4457" s="141"/>
      <c r="IA4457" s="141"/>
      <c r="IB4457" s="141"/>
      <c r="IC4457" s="141"/>
    </row>
    <row r="4458" s="138" customFormat="1" ht="15.75" customHeight="1" spans="3:237">
      <c r="C4458" s="103"/>
      <c r="D4458" s="103"/>
      <c r="F4458" s="142"/>
      <c r="HV4458" s="141"/>
      <c r="HW4458" s="141"/>
      <c r="HX4458" s="141"/>
      <c r="HY4458" s="141"/>
      <c r="HZ4458" s="141"/>
      <c r="IA4458" s="141"/>
      <c r="IB4458" s="141"/>
      <c r="IC4458" s="141"/>
    </row>
    <row r="4459" s="138" customFormat="1" ht="15.75" customHeight="1" spans="3:237">
      <c r="C4459" s="103"/>
      <c r="D4459" s="103"/>
      <c r="F4459" s="142"/>
      <c r="HV4459" s="141"/>
      <c r="HW4459" s="141"/>
      <c r="HX4459" s="141"/>
      <c r="HY4459" s="141"/>
      <c r="HZ4459" s="141"/>
      <c r="IA4459" s="141"/>
      <c r="IB4459" s="141"/>
      <c r="IC4459" s="141"/>
    </row>
    <row r="4460" s="138" customFormat="1" ht="15.75" customHeight="1" spans="3:237">
      <c r="C4460" s="103"/>
      <c r="D4460" s="103"/>
      <c r="F4460" s="142"/>
      <c r="HV4460" s="141"/>
      <c r="HW4460" s="141"/>
      <c r="HX4460" s="141"/>
      <c r="HY4460" s="141"/>
      <c r="HZ4460" s="141"/>
      <c r="IA4460" s="141"/>
      <c r="IB4460" s="141"/>
      <c r="IC4460" s="141"/>
    </row>
    <row r="4461" s="138" customFormat="1" ht="15.75" customHeight="1" spans="3:237">
      <c r="C4461" s="103"/>
      <c r="D4461" s="103"/>
      <c r="F4461" s="142"/>
      <c r="HV4461" s="141"/>
      <c r="HW4461" s="141"/>
      <c r="HX4461" s="141"/>
      <c r="HY4461" s="141"/>
      <c r="HZ4461" s="141"/>
      <c r="IA4461" s="141"/>
      <c r="IB4461" s="141"/>
      <c r="IC4461" s="141"/>
    </row>
    <row r="4462" s="138" customFormat="1" ht="15.75" customHeight="1" spans="3:237">
      <c r="C4462" s="103"/>
      <c r="D4462" s="103"/>
      <c r="F4462" s="142"/>
      <c r="HV4462" s="141"/>
      <c r="HW4462" s="141"/>
      <c r="HX4462" s="141"/>
      <c r="HY4462" s="141"/>
      <c r="HZ4462" s="141"/>
      <c r="IA4462" s="141"/>
      <c r="IB4462" s="141"/>
      <c r="IC4462" s="141"/>
    </row>
    <row r="4463" s="138" customFormat="1" ht="15.75" customHeight="1" spans="3:237">
      <c r="C4463" s="103"/>
      <c r="D4463" s="103"/>
      <c r="F4463" s="142"/>
      <c r="HV4463" s="141"/>
      <c r="HW4463" s="141"/>
      <c r="HX4463" s="141"/>
      <c r="HY4463" s="141"/>
      <c r="HZ4463" s="141"/>
      <c r="IA4463" s="141"/>
      <c r="IB4463" s="141"/>
      <c r="IC4463" s="141"/>
    </row>
    <row r="4464" s="138" customFormat="1" ht="15.75" customHeight="1" spans="3:237">
      <c r="C4464" s="103"/>
      <c r="D4464" s="103"/>
      <c r="F4464" s="142"/>
      <c r="HV4464" s="141"/>
      <c r="HW4464" s="141"/>
      <c r="HX4464" s="141"/>
      <c r="HY4464" s="141"/>
      <c r="HZ4464" s="141"/>
      <c r="IA4464" s="141"/>
      <c r="IB4464" s="141"/>
      <c r="IC4464" s="141"/>
    </row>
    <row r="4465" s="138" customFormat="1" ht="15.75" customHeight="1" spans="3:237">
      <c r="C4465" s="103"/>
      <c r="D4465" s="103"/>
      <c r="F4465" s="142"/>
      <c r="HV4465" s="141"/>
      <c r="HW4465" s="141"/>
      <c r="HX4465" s="141"/>
      <c r="HY4465" s="141"/>
      <c r="HZ4465" s="141"/>
      <c r="IA4465" s="141"/>
      <c r="IB4465" s="141"/>
      <c r="IC4465" s="141"/>
    </row>
    <row r="4466" s="138" customFormat="1" ht="15.75" customHeight="1" spans="3:237">
      <c r="C4466" s="103"/>
      <c r="D4466" s="103"/>
      <c r="F4466" s="142"/>
      <c r="HV4466" s="141"/>
      <c r="HW4466" s="141"/>
      <c r="HX4466" s="141"/>
      <c r="HY4466" s="141"/>
      <c r="HZ4466" s="141"/>
      <c r="IA4466" s="141"/>
      <c r="IB4466" s="141"/>
      <c r="IC4466" s="141"/>
    </row>
    <row r="4467" s="138" customFormat="1" ht="15.75" customHeight="1" spans="3:237">
      <c r="C4467" s="103"/>
      <c r="D4467" s="103"/>
      <c r="F4467" s="142"/>
      <c r="HV4467" s="141"/>
      <c r="HW4467" s="141"/>
      <c r="HX4467" s="141"/>
      <c r="HY4467" s="141"/>
      <c r="HZ4467" s="141"/>
      <c r="IA4467" s="141"/>
      <c r="IB4467" s="141"/>
      <c r="IC4467" s="141"/>
    </row>
    <row r="4468" s="138" customFormat="1" ht="15.75" customHeight="1" spans="3:237">
      <c r="C4468" s="103"/>
      <c r="D4468" s="103"/>
      <c r="F4468" s="142"/>
      <c r="HV4468" s="141"/>
      <c r="HW4468" s="141"/>
      <c r="HX4468" s="141"/>
      <c r="HY4468" s="141"/>
      <c r="HZ4468" s="141"/>
      <c r="IA4468" s="141"/>
      <c r="IB4468" s="141"/>
      <c r="IC4468" s="141"/>
    </row>
    <row r="4469" s="138" customFormat="1" ht="15.75" customHeight="1" spans="3:237">
      <c r="C4469" s="103"/>
      <c r="D4469" s="103"/>
      <c r="F4469" s="142"/>
      <c r="HV4469" s="141"/>
      <c r="HW4469" s="141"/>
      <c r="HX4469" s="141"/>
      <c r="HY4469" s="141"/>
      <c r="HZ4469" s="141"/>
      <c r="IA4469" s="141"/>
      <c r="IB4469" s="141"/>
      <c r="IC4469" s="141"/>
    </row>
    <row r="4470" s="138" customFormat="1" ht="15.75" customHeight="1" spans="3:237">
      <c r="C4470" s="103"/>
      <c r="D4470" s="103"/>
      <c r="F4470" s="142"/>
      <c r="HV4470" s="141"/>
      <c r="HW4470" s="141"/>
      <c r="HX4470" s="141"/>
      <c r="HY4470" s="141"/>
      <c r="HZ4470" s="141"/>
      <c r="IA4470" s="141"/>
      <c r="IB4470" s="141"/>
      <c r="IC4470" s="141"/>
    </row>
    <row r="4471" s="138" customFormat="1" ht="15.75" customHeight="1" spans="3:237">
      <c r="C4471" s="103"/>
      <c r="D4471" s="103"/>
      <c r="F4471" s="142"/>
      <c r="HV4471" s="141"/>
      <c r="HW4471" s="141"/>
      <c r="HX4471" s="141"/>
      <c r="HY4471" s="141"/>
      <c r="HZ4471" s="141"/>
      <c r="IA4471" s="141"/>
      <c r="IB4471" s="141"/>
      <c r="IC4471" s="141"/>
    </row>
    <row r="4472" s="138" customFormat="1" ht="15.75" customHeight="1" spans="3:237">
      <c r="C4472" s="103"/>
      <c r="D4472" s="103"/>
      <c r="F4472" s="142"/>
      <c r="HV4472" s="141"/>
      <c r="HW4472" s="141"/>
      <c r="HX4472" s="141"/>
      <c r="HY4472" s="141"/>
      <c r="HZ4472" s="141"/>
      <c r="IA4472" s="141"/>
      <c r="IB4472" s="141"/>
      <c r="IC4472" s="141"/>
    </row>
    <row r="4473" s="138" customFormat="1" ht="15.75" customHeight="1" spans="3:237">
      <c r="C4473" s="103"/>
      <c r="D4473" s="103"/>
      <c r="F4473" s="142"/>
      <c r="HV4473" s="141"/>
      <c r="HW4473" s="141"/>
      <c r="HX4473" s="141"/>
      <c r="HY4473" s="141"/>
      <c r="HZ4473" s="141"/>
      <c r="IA4473" s="141"/>
      <c r="IB4473" s="141"/>
      <c r="IC4473" s="141"/>
    </row>
    <row r="4474" s="138" customFormat="1" ht="15.75" customHeight="1" spans="3:237">
      <c r="C4474" s="103"/>
      <c r="D4474" s="103"/>
      <c r="F4474" s="142"/>
      <c r="HV4474" s="141"/>
      <c r="HW4474" s="141"/>
      <c r="HX4474" s="141"/>
      <c r="HY4474" s="141"/>
      <c r="HZ4474" s="141"/>
      <c r="IA4474" s="141"/>
      <c r="IB4474" s="141"/>
      <c r="IC4474" s="141"/>
    </row>
    <row r="4475" s="138" customFormat="1" ht="15.75" customHeight="1" spans="3:237">
      <c r="C4475" s="103"/>
      <c r="D4475" s="103"/>
      <c r="F4475" s="142"/>
      <c r="HV4475" s="141"/>
      <c r="HW4475" s="141"/>
      <c r="HX4475" s="141"/>
      <c r="HY4475" s="141"/>
      <c r="HZ4475" s="141"/>
      <c r="IA4475" s="141"/>
      <c r="IB4475" s="141"/>
      <c r="IC4475" s="141"/>
    </row>
    <row r="4476" s="138" customFormat="1" ht="15.75" customHeight="1" spans="3:237">
      <c r="C4476" s="103"/>
      <c r="D4476" s="103"/>
      <c r="F4476" s="142"/>
      <c r="HV4476" s="141"/>
      <c r="HW4476" s="141"/>
      <c r="HX4476" s="141"/>
      <c r="HY4476" s="141"/>
      <c r="HZ4476" s="141"/>
      <c r="IA4476" s="141"/>
      <c r="IB4476" s="141"/>
      <c r="IC4476" s="141"/>
    </row>
    <row r="4477" s="138" customFormat="1" ht="15.75" customHeight="1" spans="3:237">
      <c r="C4477" s="103"/>
      <c r="D4477" s="103"/>
      <c r="F4477" s="142"/>
      <c r="HV4477" s="141"/>
      <c r="HW4477" s="141"/>
      <c r="HX4477" s="141"/>
      <c r="HY4477" s="141"/>
      <c r="HZ4477" s="141"/>
      <c r="IA4477" s="141"/>
      <c r="IB4477" s="141"/>
      <c r="IC4477" s="141"/>
    </row>
    <row r="4478" s="138" customFormat="1" ht="15.75" customHeight="1" spans="3:237">
      <c r="C4478" s="103"/>
      <c r="D4478" s="103"/>
      <c r="F4478" s="142"/>
      <c r="HV4478" s="141"/>
      <c r="HW4478" s="141"/>
      <c r="HX4478" s="141"/>
      <c r="HY4478" s="141"/>
      <c r="HZ4478" s="141"/>
      <c r="IA4478" s="141"/>
      <c r="IB4478" s="141"/>
      <c r="IC4478" s="141"/>
    </row>
    <row r="4479" s="138" customFormat="1" ht="15.75" customHeight="1" spans="3:237">
      <c r="C4479" s="103"/>
      <c r="D4479" s="103"/>
      <c r="F4479" s="142"/>
      <c r="HV4479" s="141"/>
      <c r="HW4479" s="141"/>
      <c r="HX4479" s="141"/>
      <c r="HY4479" s="141"/>
      <c r="HZ4479" s="141"/>
      <c r="IA4479" s="141"/>
      <c r="IB4479" s="141"/>
      <c r="IC4479" s="141"/>
    </row>
    <row r="4480" s="138" customFormat="1" ht="15.75" customHeight="1" spans="3:237">
      <c r="C4480" s="103"/>
      <c r="D4480" s="103"/>
      <c r="F4480" s="142"/>
      <c r="HV4480" s="141"/>
      <c r="HW4480" s="141"/>
      <c r="HX4480" s="141"/>
      <c r="HY4480" s="141"/>
      <c r="HZ4480" s="141"/>
      <c r="IA4480" s="141"/>
      <c r="IB4480" s="141"/>
      <c r="IC4480" s="141"/>
    </row>
    <row r="4481" s="138" customFormat="1" ht="15.75" customHeight="1" spans="3:237">
      <c r="C4481" s="103"/>
      <c r="D4481" s="103"/>
      <c r="F4481" s="142"/>
      <c r="HV4481" s="141"/>
      <c r="HW4481" s="141"/>
      <c r="HX4481" s="141"/>
      <c r="HY4481" s="141"/>
      <c r="HZ4481" s="141"/>
      <c r="IA4481" s="141"/>
      <c r="IB4481" s="141"/>
      <c r="IC4481" s="141"/>
    </row>
    <row r="4482" s="138" customFormat="1" ht="15.75" customHeight="1" spans="3:237">
      <c r="C4482" s="103"/>
      <c r="D4482" s="103"/>
      <c r="F4482" s="142"/>
      <c r="HV4482" s="141"/>
      <c r="HW4482" s="141"/>
      <c r="HX4482" s="141"/>
      <c r="HY4482" s="141"/>
      <c r="HZ4482" s="141"/>
      <c r="IA4482" s="141"/>
      <c r="IB4482" s="141"/>
      <c r="IC4482" s="141"/>
    </row>
    <row r="4483" s="138" customFormat="1" ht="15.75" customHeight="1" spans="3:237">
      <c r="C4483" s="103"/>
      <c r="D4483" s="103"/>
      <c r="F4483" s="142"/>
      <c r="HV4483" s="141"/>
      <c r="HW4483" s="141"/>
      <c r="HX4483" s="141"/>
      <c r="HY4483" s="141"/>
      <c r="HZ4483" s="141"/>
      <c r="IA4483" s="141"/>
      <c r="IB4483" s="141"/>
      <c r="IC4483" s="141"/>
    </row>
    <row r="4484" s="138" customFormat="1" ht="15.75" customHeight="1" spans="3:237">
      <c r="C4484" s="103"/>
      <c r="D4484" s="103"/>
      <c r="F4484" s="142"/>
      <c r="HV4484" s="141"/>
      <c r="HW4484" s="141"/>
      <c r="HX4484" s="141"/>
      <c r="HY4484" s="141"/>
      <c r="HZ4484" s="141"/>
      <c r="IA4484" s="141"/>
      <c r="IB4484" s="141"/>
      <c r="IC4484" s="141"/>
    </row>
    <row r="4485" s="138" customFormat="1" ht="15.75" customHeight="1" spans="3:237">
      <c r="C4485" s="103"/>
      <c r="D4485" s="103"/>
      <c r="F4485" s="142"/>
      <c r="HV4485" s="141"/>
      <c r="HW4485" s="141"/>
      <c r="HX4485" s="141"/>
      <c r="HY4485" s="141"/>
      <c r="HZ4485" s="141"/>
      <c r="IA4485" s="141"/>
      <c r="IB4485" s="141"/>
      <c r="IC4485" s="141"/>
    </row>
    <row r="4486" s="138" customFormat="1" ht="15.75" customHeight="1" spans="3:237">
      <c r="C4486" s="103"/>
      <c r="D4486" s="103"/>
      <c r="F4486" s="142"/>
      <c r="HV4486" s="141"/>
      <c r="HW4486" s="141"/>
      <c r="HX4486" s="141"/>
      <c r="HY4486" s="141"/>
      <c r="HZ4486" s="141"/>
      <c r="IA4486" s="141"/>
      <c r="IB4486" s="141"/>
      <c r="IC4486" s="141"/>
    </row>
    <row r="4487" s="138" customFormat="1" ht="15.75" customHeight="1" spans="3:237">
      <c r="C4487" s="103"/>
      <c r="D4487" s="103"/>
      <c r="F4487" s="142"/>
      <c r="HV4487" s="141"/>
      <c r="HW4487" s="141"/>
      <c r="HX4487" s="141"/>
      <c r="HY4487" s="141"/>
      <c r="HZ4487" s="141"/>
      <c r="IA4487" s="141"/>
      <c r="IB4487" s="141"/>
      <c r="IC4487" s="141"/>
    </row>
    <row r="4488" s="138" customFormat="1" ht="15.75" customHeight="1" spans="3:237">
      <c r="C4488" s="103"/>
      <c r="D4488" s="103"/>
      <c r="F4488" s="142"/>
      <c r="HV4488" s="141"/>
      <c r="HW4488" s="141"/>
      <c r="HX4488" s="141"/>
      <c r="HY4488" s="141"/>
      <c r="HZ4488" s="141"/>
      <c r="IA4488" s="141"/>
      <c r="IB4488" s="141"/>
      <c r="IC4488" s="141"/>
    </row>
    <row r="4489" s="138" customFormat="1" ht="15.75" customHeight="1" spans="3:237">
      <c r="C4489" s="103"/>
      <c r="D4489" s="103"/>
      <c r="F4489" s="142"/>
      <c r="HV4489" s="141"/>
      <c r="HW4489" s="141"/>
      <c r="HX4489" s="141"/>
      <c r="HY4489" s="141"/>
      <c r="HZ4489" s="141"/>
      <c r="IA4489" s="141"/>
      <c r="IB4489" s="141"/>
      <c r="IC4489" s="141"/>
    </row>
    <row r="4490" s="138" customFormat="1" ht="15.75" customHeight="1" spans="3:237">
      <c r="C4490" s="103"/>
      <c r="D4490" s="103"/>
      <c r="F4490" s="142"/>
      <c r="HV4490" s="141"/>
      <c r="HW4490" s="141"/>
      <c r="HX4490" s="141"/>
      <c r="HY4490" s="141"/>
      <c r="HZ4490" s="141"/>
      <c r="IA4490" s="141"/>
      <c r="IB4490" s="141"/>
      <c r="IC4490" s="141"/>
    </row>
    <row r="4491" s="138" customFormat="1" ht="15.75" customHeight="1" spans="3:237">
      <c r="C4491" s="103"/>
      <c r="D4491" s="103"/>
      <c r="F4491" s="142"/>
      <c r="HV4491" s="141"/>
      <c r="HW4491" s="141"/>
      <c r="HX4491" s="141"/>
      <c r="HY4491" s="141"/>
      <c r="HZ4491" s="141"/>
      <c r="IA4491" s="141"/>
      <c r="IB4491" s="141"/>
      <c r="IC4491" s="141"/>
    </row>
    <row r="4492" s="138" customFormat="1" ht="15.75" customHeight="1" spans="3:237">
      <c r="C4492" s="103"/>
      <c r="D4492" s="103"/>
      <c r="F4492" s="142"/>
      <c r="HV4492" s="141"/>
      <c r="HW4492" s="141"/>
      <c r="HX4492" s="141"/>
      <c r="HY4492" s="141"/>
      <c r="HZ4492" s="141"/>
      <c r="IA4492" s="141"/>
      <c r="IB4492" s="141"/>
      <c r="IC4492" s="141"/>
    </row>
    <row r="4493" s="138" customFormat="1" ht="15.75" customHeight="1" spans="3:237">
      <c r="C4493" s="103"/>
      <c r="D4493" s="103"/>
      <c r="F4493" s="142"/>
      <c r="HV4493" s="141"/>
      <c r="HW4493" s="141"/>
      <c r="HX4493" s="141"/>
      <c r="HY4493" s="141"/>
      <c r="HZ4493" s="141"/>
      <c r="IA4493" s="141"/>
      <c r="IB4493" s="141"/>
      <c r="IC4493" s="141"/>
    </row>
    <row r="4494" s="138" customFormat="1" ht="15.75" customHeight="1" spans="3:237">
      <c r="C4494" s="103"/>
      <c r="D4494" s="103"/>
      <c r="F4494" s="142"/>
      <c r="HV4494" s="141"/>
      <c r="HW4494" s="141"/>
      <c r="HX4494" s="141"/>
      <c r="HY4494" s="141"/>
      <c r="HZ4494" s="141"/>
      <c r="IA4494" s="141"/>
      <c r="IB4494" s="141"/>
      <c r="IC4494" s="141"/>
    </row>
    <row r="4495" s="138" customFormat="1" ht="15.75" customHeight="1" spans="3:237">
      <c r="C4495" s="103"/>
      <c r="D4495" s="103"/>
      <c r="F4495" s="142"/>
      <c r="HV4495" s="141"/>
      <c r="HW4495" s="141"/>
      <c r="HX4495" s="141"/>
      <c r="HY4495" s="141"/>
      <c r="HZ4495" s="141"/>
      <c r="IA4495" s="141"/>
      <c r="IB4495" s="141"/>
      <c r="IC4495" s="141"/>
    </row>
    <row r="4496" s="138" customFormat="1" ht="15.75" customHeight="1" spans="3:237">
      <c r="C4496" s="103"/>
      <c r="D4496" s="103"/>
      <c r="F4496" s="142"/>
      <c r="HV4496" s="141"/>
      <c r="HW4496" s="141"/>
      <c r="HX4496" s="141"/>
      <c r="HY4496" s="141"/>
      <c r="HZ4496" s="141"/>
      <c r="IA4496" s="141"/>
      <c r="IB4496" s="141"/>
      <c r="IC4496" s="141"/>
    </row>
    <row r="4497" s="138" customFormat="1" ht="15.75" customHeight="1" spans="3:237">
      <c r="C4497" s="103"/>
      <c r="D4497" s="103"/>
      <c r="F4497" s="142"/>
      <c r="HV4497" s="141"/>
      <c r="HW4497" s="141"/>
      <c r="HX4497" s="141"/>
      <c r="HY4497" s="141"/>
      <c r="HZ4497" s="141"/>
      <c r="IA4497" s="141"/>
      <c r="IB4497" s="141"/>
      <c r="IC4497" s="141"/>
    </row>
    <row r="4498" s="138" customFormat="1" ht="15.75" customHeight="1" spans="3:237">
      <c r="C4498" s="103"/>
      <c r="D4498" s="103"/>
      <c r="F4498" s="142"/>
      <c r="HV4498" s="141"/>
      <c r="HW4498" s="141"/>
      <c r="HX4498" s="141"/>
      <c r="HY4498" s="141"/>
      <c r="HZ4498" s="141"/>
      <c r="IA4498" s="141"/>
      <c r="IB4498" s="141"/>
      <c r="IC4498" s="141"/>
    </row>
    <row r="4499" s="138" customFormat="1" ht="15.75" customHeight="1" spans="3:237">
      <c r="C4499" s="103"/>
      <c r="D4499" s="103"/>
      <c r="F4499" s="142"/>
      <c r="HV4499" s="141"/>
      <c r="HW4499" s="141"/>
      <c r="HX4499" s="141"/>
      <c r="HY4499" s="141"/>
      <c r="HZ4499" s="141"/>
      <c r="IA4499" s="141"/>
      <c r="IB4499" s="141"/>
      <c r="IC4499" s="141"/>
    </row>
    <row r="4500" s="138" customFormat="1" ht="15.75" customHeight="1" spans="3:237">
      <c r="C4500" s="103"/>
      <c r="D4500" s="103"/>
      <c r="F4500" s="142"/>
      <c r="HV4500" s="141"/>
      <c r="HW4500" s="141"/>
      <c r="HX4500" s="141"/>
      <c r="HY4500" s="141"/>
      <c r="HZ4500" s="141"/>
      <c r="IA4500" s="141"/>
      <c r="IB4500" s="141"/>
      <c r="IC4500" s="141"/>
    </row>
    <row r="4501" s="138" customFormat="1" ht="15.75" customHeight="1" spans="3:237">
      <c r="C4501" s="103"/>
      <c r="D4501" s="103"/>
      <c r="F4501" s="142"/>
      <c r="HV4501" s="141"/>
      <c r="HW4501" s="141"/>
      <c r="HX4501" s="141"/>
      <c r="HY4501" s="141"/>
      <c r="HZ4501" s="141"/>
      <c r="IA4501" s="141"/>
      <c r="IB4501" s="141"/>
      <c r="IC4501" s="141"/>
    </row>
    <row r="4502" s="138" customFormat="1" ht="15.75" customHeight="1" spans="3:237">
      <c r="C4502" s="103"/>
      <c r="D4502" s="103"/>
      <c r="F4502" s="142"/>
      <c r="HV4502" s="141"/>
      <c r="HW4502" s="141"/>
      <c r="HX4502" s="141"/>
      <c r="HY4502" s="141"/>
      <c r="HZ4502" s="141"/>
      <c r="IA4502" s="141"/>
      <c r="IB4502" s="141"/>
      <c r="IC4502" s="141"/>
    </row>
    <row r="4503" s="138" customFormat="1" ht="15.75" customHeight="1" spans="3:237">
      <c r="C4503" s="103"/>
      <c r="D4503" s="103"/>
      <c r="F4503" s="142"/>
      <c r="HV4503" s="141"/>
      <c r="HW4503" s="141"/>
      <c r="HX4503" s="141"/>
      <c r="HY4503" s="141"/>
      <c r="HZ4503" s="141"/>
      <c r="IA4503" s="141"/>
      <c r="IB4503" s="141"/>
      <c r="IC4503" s="141"/>
    </row>
    <row r="4504" s="138" customFormat="1" ht="15.75" customHeight="1" spans="3:237">
      <c r="C4504" s="103"/>
      <c r="D4504" s="103"/>
      <c r="F4504" s="142"/>
      <c r="HV4504" s="141"/>
      <c r="HW4504" s="141"/>
      <c r="HX4504" s="141"/>
      <c r="HY4504" s="141"/>
      <c r="HZ4504" s="141"/>
      <c r="IA4504" s="141"/>
      <c r="IB4504" s="141"/>
      <c r="IC4504" s="141"/>
    </row>
    <row r="4505" s="138" customFormat="1" ht="15.75" customHeight="1" spans="3:237">
      <c r="C4505" s="103"/>
      <c r="D4505" s="103"/>
      <c r="F4505" s="142"/>
      <c r="HV4505" s="141"/>
      <c r="HW4505" s="141"/>
      <c r="HX4505" s="141"/>
      <c r="HY4505" s="141"/>
      <c r="HZ4505" s="141"/>
      <c r="IA4505" s="141"/>
      <c r="IB4505" s="141"/>
      <c r="IC4505" s="141"/>
    </row>
    <row r="4506" s="138" customFormat="1" ht="15.75" customHeight="1" spans="3:237">
      <c r="C4506" s="103"/>
      <c r="D4506" s="103"/>
      <c r="F4506" s="142"/>
      <c r="HV4506" s="141"/>
      <c r="HW4506" s="141"/>
      <c r="HX4506" s="141"/>
      <c r="HY4506" s="141"/>
      <c r="HZ4506" s="141"/>
      <c r="IA4506" s="141"/>
      <c r="IB4506" s="141"/>
      <c r="IC4506" s="141"/>
    </row>
    <row r="4507" s="138" customFormat="1" ht="15.75" customHeight="1" spans="3:237">
      <c r="C4507" s="103"/>
      <c r="D4507" s="103"/>
      <c r="F4507" s="142"/>
      <c r="HV4507" s="141"/>
      <c r="HW4507" s="141"/>
      <c r="HX4507" s="141"/>
      <c r="HY4507" s="141"/>
      <c r="HZ4507" s="141"/>
      <c r="IA4507" s="141"/>
      <c r="IB4507" s="141"/>
      <c r="IC4507" s="141"/>
    </row>
    <row r="4508" s="138" customFormat="1" ht="15.75" customHeight="1" spans="3:237">
      <c r="C4508" s="103"/>
      <c r="D4508" s="103"/>
      <c r="F4508" s="142"/>
      <c r="HV4508" s="141"/>
      <c r="HW4508" s="141"/>
      <c r="HX4508" s="141"/>
      <c r="HY4508" s="141"/>
      <c r="HZ4508" s="141"/>
      <c r="IA4508" s="141"/>
      <c r="IB4508" s="141"/>
      <c r="IC4508" s="141"/>
    </row>
    <row r="4509" s="138" customFormat="1" ht="15.75" customHeight="1" spans="3:237">
      <c r="C4509" s="103"/>
      <c r="D4509" s="103"/>
      <c r="F4509" s="142"/>
      <c r="HV4509" s="141"/>
      <c r="HW4509" s="141"/>
      <c r="HX4509" s="141"/>
      <c r="HY4509" s="141"/>
      <c r="HZ4509" s="141"/>
      <c r="IA4509" s="141"/>
      <c r="IB4509" s="141"/>
      <c r="IC4509" s="141"/>
    </row>
    <row r="4510" s="138" customFormat="1" ht="15.75" customHeight="1" spans="3:237">
      <c r="C4510" s="103"/>
      <c r="D4510" s="103"/>
      <c r="F4510" s="142"/>
      <c r="HV4510" s="141"/>
      <c r="HW4510" s="141"/>
      <c r="HX4510" s="141"/>
      <c r="HY4510" s="141"/>
      <c r="HZ4510" s="141"/>
      <c r="IA4510" s="141"/>
      <c r="IB4510" s="141"/>
      <c r="IC4510" s="141"/>
    </row>
    <row r="4511" s="138" customFormat="1" ht="15.75" customHeight="1" spans="3:237">
      <c r="C4511" s="103"/>
      <c r="D4511" s="103"/>
      <c r="F4511" s="142"/>
      <c r="HV4511" s="141"/>
      <c r="HW4511" s="141"/>
      <c r="HX4511" s="141"/>
      <c r="HY4511" s="141"/>
      <c r="HZ4511" s="141"/>
      <c r="IA4511" s="141"/>
      <c r="IB4511" s="141"/>
      <c r="IC4511" s="141"/>
    </row>
    <row r="4512" s="138" customFormat="1" ht="15.75" customHeight="1" spans="3:237">
      <c r="C4512" s="103"/>
      <c r="D4512" s="103"/>
      <c r="F4512" s="142"/>
      <c r="HV4512" s="141"/>
      <c r="HW4512" s="141"/>
      <c r="HX4512" s="141"/>
      <c r="HY4512" s="141"/>
      <c r="HZ4512" s="141"/>
      <c r="IA4512" s="141"/>
      <c r="IB4512" s="141"/>
      <c r="IC4512" s="141"/>
    </row>
    <row r="4513" s="138" customFormat="1" ht="15.75" customHeight="1" spans="3:237">
      <c r="C4513" s="103"/>
      <c r="D4513" s="103"/>
      <c r="F4513" s="142"/>
      <c r="HV4513" s="141"/>
      <c r="HW4513" s="141"/>
      <c r="HX4513" s="141"/>
      <c r="HY4513" s="141"/>
      <c r="HZ4513" s="141"/>
      <c r="IA4513" s="141"/>
      <c r="IB4513" s="141"/>
      <c r="IC4513" s="141"/>
    </row>
    <row r="4514" s="138" customFormat="1" ht="15.75" customHeight="1" spans="3:237">
      <c r="C4514" s="103"/>
      <c r="D4514" s="103"/>
      <c r="F4514" s="142"/>
      <c r="HV4514" s="141"/>
      <c r="HW4514" s="141"/>
      <c r="HX4514" s="141"/>
      <c r="HY4514" s="141"/>
      <c r="HZ4514" s="141"/>
      <c r="IA4514" s="141"/>
      <c r="IB4514" s="141"/>
      <c r="IC4514" s="141"/>
    </row>
    <row r="4515" s="138" customFormat="1" ht="15.75" customHeight="1" spans="3:237">
      <c r="C4515" s="103"/>
      <c r="D4515" s="103"/>
      <c r="F4515" s="142"/>
      <c r="HV4515" s="141"/>
      <c r="HW4515" s="141"/>
      <c r="HX4515" s="141"/>
      <c r="HY4515" s="141"/>
      <c r="HZ4515" s="141"/>
      <c r="IA4515" s="141"/>
      <c r="IB4515" s="141"/>
      <c r="IC4515" s="141"/>
    </row>
    <row r="4516" s="138" customFormat="1" ht="15.75" customHeight="1" spans="3:237">
      <c r="C4516" s="103"/>
      <c r="D4516" s="103"/>
      <c r="F4516" s="142"/>
      <c r="HV4516" s="141"/>
      <c r="HW4516" s="141"/>
      <c r="HX4516" s="141"/>
      <c r="HY4516" s="141"/>
      <c r="HZ4516" s="141"/>
      <c r="IA4516" s="141"/>
      <c r="IB4516" s="141"/>
      <c r="IC4516" s="141"/>
    </row>
    <row r="4517" s="138" customFormat="1" ht="15.75" customHeight="1" spans="3:237">
      <c r="C4517" s="103"/>
      <c r="D4517" s="103"/>
      <c r="F4517" s="142"/>
      <c r="HV4517" s="141"/>
      <c r="HW4517" s="141"/>
      <c r="HX4517" s="141"/>
      <c r="HY4517" s="141"/>
      <c r="HZ4517" s="141"/>
      <c r="IA4517" s="141"/>
      <c r="IB4517" s="141"/>
      <c r="IC4517" s="141"/>
    </row>
    <row r="4518" s="138" customFormat="1" ht="15.75" customHeight="1" spans="3:237">
      <c r="C4518" s="103"/>
      <c r="D4518" s="103"/>
      <c r="F4518" s="142"/>
      <c r="HV4518" s="141"/>
      <c r="HW4518" s="141"/>
      <c r="HX4518" s="141"/>
      <c r="HY4518" s="141"/>
      <c r="HZ4518" s="141"/>
      <c r="IA4518" s="141"/>
      <c r="IB4518" s="141"/>
      <c r="IC4518" s="141"/>
    </row>
    <row r="4519" s="138" customFormat="1" ht="15.75" customHeight="1" spans="3:237">
      <c r="C4519" s="103"/>
      <c r="D4519" s="103"/>
      <c r="F4519" s="142"/>
      <c r="HV4519" s="141"/>
      <c r="HW4519" s="141"/>
      <c r="HX4519" s="141"/>
      <c r="HY4519" s="141"/>
      <c r="HZ4519" s="141"/>
      <c r="IA4519" s="141"/>
      <c r="IB4519" s="141"/>
      <c r="IC4519" s="141"/>
    </row>
    <row r="4520" s="138" customFormat="1" ht="15.75" customHeight="1" spans="3:237">
      <c r="C4520" s="103"/>
      <c r="D4520" s="103"/>
      <c r="F4520" s="142"/>
      <c r="HV4520" s="141"/>
      <c r="HW4520" s="141"/>
      <c r="HX4520" s="141"/>
      <c r="HY4520" s="141"/>
      <c r="HZ4520" s="141"/>
      <c r="IA4520" s="141"/>
      <c r="IB4520" s="141"/>
      <c r="IC4520" s="141"/>
    </row>
    <row r="4521" s="138" customFormat="1" ht="15.75" customHeight="1" spans="3:237">
      <c r="C4521" s="103"/>
      <c r="D4521" s="103"/>
      <c r="F4521" s="142"/>
      <c r="HV4521" s="141"/>
      <c r="HW4521" s="141"/>
      <c r="HX4521" s="141"/>
      <c r="HY4521" s="141"/>
      <c r="HZ4521" s="141"/>
      <c r="IA4521" s="141"/>
      <c r="IB4521" s="141"/>
      <c r="IC4521" s="141"/>
    </row>
    <row r="4522" s="138" customFormat="1" ht="15.75" customHeight="1" spans="3:237">
      <c r="C4522" s="103"/>
      <c r="D4522" s="103"/>
      <c r="F4522" s="142"/>
      <c r="HV4522" s="141"/>
      <c r="HW4522" s="141"/>
      <c r="HX4522" s="141"/>
      <c r="HY4522" s="141"/>
      <c r="HZ4522" s="141"/>
      <c r="IA4522" s="141"/>
      <c r="IB4522" s="141"/>
      <c r="IC4522" s="141"/>
    </row>
    <row r="4523" s="138" customFormat="1" ht="15.75" customHeight="1" spans="3:237">
      <c r="C4523" s="103"/>
      <c r="D4523" s="103"/>
      <c r="F4523" s="142"/>
      <c r="HV4523" s="141"/>
      <c r="HW4523" s="141"/>
      <c r="HX4523" s="141"/>
      <c r="HY4523" s="141"/>
      <c r="HZ4523" s="141"/>
      <c r="IA4523" s="141"/>
      <c r="IB4523" s="141"/>
      <c r="IC4523" s="141"/>
    </row>
    <row r="4524" s="138" customFormat="1" ht="15.75" customHeight="1" spans="3:237">
      <c r="C4524" s="103"/>
      <c r="D4524" s="103"/>
      <c r="F4524" s="142"/>
      <c r="HV4524" s="141"/>
      <c r="HW4524" s="141"/>
      <c r="HX4524" s="141"/>
      <c r="HY4524" s="141"/>
      <c r="HZ4524" s="141"/>
      <c r="IA4524" s="141"/>
      <c r="IB4524" s="141"/>
      <c r="IC4524" s="141"/>
    </row>
    <row r="4525" s="138" customFormat="1" ht="15.75" customHeight="1" spans="3:237">
      <c r="C4525" s="103"/>
      <c r="D4525" s="103"/>
      <c r="F4525" s="142"/>
      <c r="HV4525" s="141"/>
      <c r="HW4525" s="141"/>
      <c r="HX4525" s="141"/>
      <c r="HY4525" s="141"/>
      <c r="HZ4525" s="141"/>
      <c r="IA4525" s="141"/>
      <c r="IB4525" s="141"/>
      <c r="IC4525" s="141"/>
    </row>
    <row r="4526" s="138" customFormat="1" ht="15.75" customHeight="1" spans="3:237">
      <c r="C4526" s="103"/>
      <c r="D4526" s="103"/>
      <c r="F4526" s="142"/>
      <c r="HV4526" s="141"/>
      <c r="HW4526" s="141"/>
      <c r="HX4526" s="141"/>
      <c r="HY4526" s="141"/>
      <c r="HZ4526" s="141"/>
      <c r="IA4526" s="141"/>
      <c r="IB4526" s="141"/>
      <c r="IC4526" s="141"/>
    </row>
    <row r="4527" s="138" customFormat="1" ht="15.75" customHeight="1" spans="3:237">
      <c r="C4527" s="103"/>
      <c r="D4527" s="103"/>
      <c r="F4527" s="142"/>
      <c r="HV4527" s="141"/>
      <c r="HW4527" s="141"/>
      <c r="HX4527" s="141"/>
      <c r="HY4527" s="141"/>
      <c r="HZ4527" s="141"/>
      <c r="IA4527" s="141"/>
      <c r="IB4527" s="141"/>
      <c r="IC4527" s="141"/>
    </row>
    <row r="4528" s="138" customFormat="1" ht="15.75" customHeight="1" spans="3:237">
      <c r="C4528" s="103"/>
      <c r="D4528" s="103"/>
      <c r="F4528" s="142"/>
      <c r="HV4528" s="141"/>
      <c r="HW4528" s="141"/>
      <c r="HX4528" s="141"/>
      <c r="HY4528" s="141"/>
      <c r="HZ4528" s="141"/>
      <c r="IA4528" s="141"/>
      <c r="IB4528" s="141"/>
      <c r="IC4528" s="141"/>
    </row>
    <row r="4529" s="138" customFormat="1" ht="15.75" customHeight="1" spans="3:237">
      <c r="C4529" s="103"/>
      <c r="D4529" s="103"/>
      <c r="F4529" s="142"/>
      <c r="HV4529" s="141"/>
      <c r="HW4529" s="141"/>
      <c r="HX4529" s="141"/>
      <c r="HY4529" s="141"/>
      <c r="HZ4529" s="141"/>
      <c r="IA4529" s="141"/>
      <c r="IB4529" s="141"/>
      <c r="IC4529" s="141"/>
    </row>
    <row r="4530" s="138" customFormat="1" ht="15.75" customHeight="1" spans="3:237">
      <c r="C4530" s="103"/>
      <c r="D4530" s="103"/>
      <c r="F4530" s="142"/>
      <c r="HV4530" s="141"/>
      <c r="HW4530" s="141"/>
      <c r="HX4530" s="141"/>
      <c r="HY4530" s="141"/>
      <c r="HZ4530" s="141"/>
      <c r="IA4530" s="141"/>
      <c r="IB4530" s="141"/>
      <c r="IC4530" s="141"/>
    </row>
    <row r="4531" s="138" customFormat="1" ht="15.75" customHeight="1" spans="3:237">
      <c r="C4531" s="103"/>
      <c r="D4531" s="103"/>
      <c r="F4531" s="142"/>
      <c r="HV4531" s="141"/>
      <c r="HW4531" s="141"/>
      <c r="HX4531" s="141"/>
      <c r="HY4531" s="141"/>
      <c r="HZ4531" s="141"/>
      <c r="IA4531" s="141"/>
      <c r="IB4531" s="141"/>
      <c r="IC4531" s="141"/>
    </row>
    <row r="4532" s="138" customFormat="1" ht="15.75" customHeight="1" spans="3:237">
      <c r="C4532" s="103"/>
      <c r="D4532" s="103"/>
      <c r="F4532" s="142"/>
      <c r="HV4532" s="141"/>
      <c r="HW4532" s="141"/>
      <c r="HX4532" s="141"/>
      <c r="HY4532" s="141"/>
      <c r="HZ4532" s="141"/>
      <c r="IA4532" s="141"/>
      <c r="IB4532" s="141"/>
      <c r="IC4532" s="141"/>
    </row>
    <row r="4533" s="138" customFormat="1" ht="15.75" customHeight="1" spans="3:237">
      <c r="C4533" s="103"/>
      <c r="D4533" s="103"/>
      <c r="F4533" s="142"/>
      <c r="HV4533" s="141"/>
      <c r="HW4533" s="141"/>
      <c r="HX4533" s="141"/>
      <c r="HY4533" s="141"/>
      <c r="HZ4533" s="141"/>
      <c r="IA4533" s="141"/>
      <c r="IB4533" s="141"/>
      <c r="IC4533" s="141"/>
    </row>
    <row r="4534" s="138" customFormat="1" ht="15.75" customHeight="1" spans="3:237">
      <c r="C4534" s="103"/>
      <c r="D4534" s="103"/>
      <c r="F4534" s="142"/>
      <c r="HV4534" s="141"/>
      <c r="HW4534" s="141"/>
      <c r="HX4534" s="141"/>
      <c r="HY4534" s="141"/>
      <c r="HZ4534" s="141"/>
      <c r="IA4534" s="141"/>
      <c r="IB4534" s="141"/>
      <c r="IC4534" s="141"/>
    </row>
    <row r="4535" s="138" customFormat="1" ht="15.75" customHeight="1" spans="3:237">
      <c r="C4535" s="103"/>
      <c r="D4535" s="103"/>
      <c r="F4535" s="142"/>
      <c r="HV4535" s="141"/>
      <c r="HW4535" s="141"/>
      <c r="HX4535" s="141"/>
      <c r="HY4535" s="141"/>
      <c r="HZ4535" s="141"/>
      <c r="IA4535" s="141"/>
      <c r="IB4535" s="141"/>
      <c r="IC4535" s="141"/>
    </row>
    <row r="4536" s="138" customFormat="1" ht="15.75" customHeight="1" spans="3:237">
      <c r="C4536" s="103"/>
      <c r="D4536" s="103"/>
      <c r="F4536" s="142"/>
      <c r="HV4536" s="141"/>
      <c r="HW4536" s="141"/>
      <c r="HX4536" s="141"/>
      <c r="HY4536" s="141"/>
      <c r="HZ4536" s="141"/>
      <c r="IA4536" s="141"/>
      <c r="IB4536" s="141"/>
      <c r="IC4536" s="141"/>
    </row>
    <row r="4537" s="138" customFormat="1" ht="15.75" customHeight="1" spans="3:237">
      <c r="C4537" s="103"/>
      <c r="D4537" s="103"/>
      <c r="F4537" s="142"/>
      <c r="HV4537" s="141"/>
      <c r="HW4537" s="141"/>
      <c r="HX4537" s="141"/>
      <c r="HY4537" s="141"/>
      <c r="HZ4537" s="141"/>
      <c r="IA4537" s="141"/>
      <c r="IB4537" s="141"/>
      <c r="IC4537" s="141"/>
    </row>
    <row r="4538" s="138" customFormat="1" ht="15.75" customHeight="1" spans="3:237">
      <c r="C4538" s="103"/>
      <c r="D4538" s="103"/>
      <c r="F4538" s="142"/>
      <c r="HV4538" s="141"/>
      <c r="HW4538" s="141"/>
      <c r="HX4538" s="141"/>
      <c r="HY4538" s="141"/>
      <c r="HZ4538" s="141"/>
      <c r="IA4538" s="141"/>
      <c r="IB4538" s="141"/>
      <c r="IC4538" s="141"/>
    </row>
    <row r="4539" s="138" customFormat="1" ht="15.75" customHeight="1" spans="3:237">
      <c r="C4539" s="103"/>
      <c r="D4539" s="103"/>
      <c r="F4539" s="142"/>
      <c r="HV4539" s="141"/>
      <c r="HW4539" s="141"/>
      <c r="HX4539" s="141"/>
      <c r="HY4539" s="141"/>
      <c r="HZ4539" s="141"/>
      <c r="IA4539" s="141"/>
      <c r="IB4539" s="141"/>
      <c r="IC4539" s="141"/>
    </row>
    <row r="4540" s="138" customFormat="1" ht="15.75" customHeight="1" spans="3:237">
      <c r="C4540" s="103"/>
      <c r="D4540" s="103"/>
      <c r="F4540" s="142"/>
      <c r="HV4540" s="141"/>
      <c r="HW4540" s="141"/>
      <c r="HX4540" s="141"/>
      <c r="HY4540" s="141"/>
      <c r="HZ4540" s="141"/>
      <c r="IA4540" s="141"/>
      <c r="IB4540" s="141"/>
      <c r="IC4540" s="141"/>
    </row>
    <row r="4541" s="138" customFormat="1" ht="15.75" customHeight="1" spans="3:237">
      <c r="C4541" s="103"/>
      <c r="D4541" s="103"/>
      <c r="F4541" s="142"/>
      <c r="HV4541" s="141"/>
      <c r="HW4541" s="141"/>
      <c r="HX4541" s="141"/>
      <c r="HY4541" s="141"/>
      <c r="HZ4541" s="141"/>
      <c r="IA4541" s="141"/>
      <c r="IB4541" s="141"/>
      <c r="IC4541" s="141"/>
    </row>
    <row r="4542" s="138" customFormat="1" ht="15.75" customHeight="1" spans="3:237">
      <c r="C4542" s="103"/>
      <c r="D4542" s="103"/>
      <c r="F4542" s="142"/>
      <c r="HV4542" s="141"/>
      <c r="HW4542" s="141"/>
      <c r="HX4542" s="141"/>
      <c r="HY4542" s="141"/>
      <c r="HZ4542" s="141"/>
      <c r="IA4542" s="141"/>
      <c r="IB4542" s="141"/>
      <c r="IC4542" s="141"/>
    </row>
    <row r="4543" s="138" customFormat="1" ht="15.75" customHeight="1" spans="3:237">
      <c r="C4543" s="103"/>
      <c r="D4543" s="103"/>
      <c r="F4543" s="142"/>
      <c r="HV4543" s="141"/>
      <c r="HW4543" s="141"/>
      <c r="HX4543" s="141"/>
      <c r="HY4543" s="141"/>
      <c r="HZ4543" s="141"/>
      <c r="IA4543" s="141"/>
      <c r="IB4543" s="141"/>
      <c r="IC4543" s="141"/>
    </row>
    <row r="4544" s="138" customFormat="1" ht="15.75" customHeight="1" spans="3:237">
      <c r="C4544" s="103"/>
      <c r="D4544" s="103"/>
      <c r="F4544" s="142"/>
      <c r="HV4544" s="141"/>
      <c r="HW4544" s="141"/>
      <c r="HX4544" s="141"/>
      <c r="HY4544" s="141"/>
      <c r="HZ4544" s="141"/>
      <c r="IA4544" s="141"/>
      <c r="IB4544" s="141"/>
      <c r="IC4544" s="141"/>
    </row>
    <row r="4545" s="138" customFormat="1" ht="15.75" customHeight="1" spans="3:237">
      <c r="C4545" s="103"/>
      <c r="D4545" s="103"/>
      <c r="F4545" s="142"/>
      <c r="HV4545" s="141"/>
      <c r="HW4545" s="141"/>
      <c r="HX4545" s="141"/>
      <c r="HY4545" s="141"/>
      <c r="HZ4545" s="141"/>
      <c r="IA4545" s="141"/>
      <c r="IB4545" s="141"/>
      <c r="IC4545" s="141"/>
    </row>
    <row r="4546" s="138" customFormat="1" ht="15.75" customHeight="1" spans="3:237">
      <c r="C4546" s="103"/>
      <c r="D4546" s="103"/>
      <c r="F4546" s="142"/>
      <c r="HV4546" s="141"/>
      <c r="HW4546" s="141"/>
      <c r="HX4546" s="141"/>
      <c r="HY4546" s="141"/>
      <c r="HZ4546" s="141"/>
      <c r="IA4546" s="141"/>
      <c r="IB4546" s="141"/>
      <c r="IC4546" s="141"/>
    </row>
    <row r="4547" s="138" customFormat="1" ht="15.75" customHeight="1" spans="3:237">
      <c r="C4547" s="103"/>
      <c r="D4547" s="103"/>
      <c r="F4547" s="142"/>
      <c r="HV4547" s="141"/>
      <c r="HW4547" s="141"/>
      <c r="HX4547" s="141"/>
      <c r="HY4547" s="141"/>
      <c r="HZ4547" s="141"/>
      <c r="IA4547" s="141"/>
      <c r="IB4547" s="141"/>
      <c r="IC4547" s="141"/>
    </row>
    <row r="4548" s="138" customFormat="1" ht="15.75" customHeight="1" spans="3:237">
      <c r="C4548" s="103"/>
      <c r="D4548" s="103"/>
      <c r="F4548" s="142"/>
      <c r="HV4548" s="141"/>
      <c r="HW4548" s="141"/>
      <c r="HX4548" s="141"/>
      <c r="HY4548" s="141"/>
      <c r="HZ4548" s="141"/>
      <c r="IA4548" s="141"/>
      <c r="IB4548" s="141"/>
      <c r="IC4548" s="141"/>
    </row>
    <row r="4549" s="138" customFormat="1" ht="15.75" customHeight="1" spans="3:237">
      <c r="C4549" s="103"/>
      <c r="D4549" s="103"/>
      <c r="F4549" s="142"/>
      <c r="HV4549" s="141"/>
      <c r="HW4549" s="141"/>
      <c r="HX4549" s="141"/>
      <c r="HY4549" s="141"/>
      <c r="HZ4549" s="141"/>
      <c r="IA4549" s="141"/>
      <c r="IB4549" s="141"/>
      <c r="IC4549" s="141"/>
    </row>
    <row r="4550" s="138" customFormat="1" ht="15.75" customHeight="1" spans="3:237">
      <c r="C4550" s="103"/>
      <c r="D4550" s="103"/>
      <c r="F4550" s="142"/>
      <c r="HV4550" s="141"/>
      <c r="HW4550" s="141"/>
      <c r="HX4550" s="141"/>
      <c r="HY4550" s="141"/>
      <c r="HZ4550" s="141"/>
      <c r="IA4550" s="141"/>
      <c r="IB4550" s="141"/>
      <c r="IC4550" s="141"/>
    </row>
    <row r="4551" s="138" customFormat="1" ht="15.75" customHeight="1" spans="3:237">
      <c r="C4551" s="103"/>
      <c r="D4551" s="103"/>
      <c r="F4551" s="142"/>
      <c r="HV4551" s="141"/>
      <c r="HW4551" s="141"/>
      <c r="HX4551" s="141"/>
      <c r="HY4551" s="141"/>
      <c r="HZ4551" s="141"/>
      <c r="IA4551" s="141"/>
      <c r="IB4551" s="141"/>
      <c r="IC4551" s="141"/>
    </row>
    <row r="4552" s="138" customFormat="1" ht="15.75" customHeight="1" spans="3:237">
      <c r="C4552" s="103"/>
      <c r="D4552" s="103"/>
      <c r="F4552" s="142"/>
      <c r="HV4552" s="141"/>
      <c r="HW4552" s="141"/>
      <c r="HX4552" s="141"/>
      <c r="HY4552" s="141"/>
      <c r="HZ4552" s="141"/>
      <c r="IA4552" s="141"/>
      <c r="IB4552" s="141"/>
      <c r="IC4552" s="141"/>
    </row>
    <row r="4553" s="138" customFormat="1" ht="15.75" customHeight="1" spans="3:237">
      <c r="C4553" s="103"/>
      <c r="D4553" s="103"/>
      <c r="F4553" s="142"/>
      <c r="HV4553" s="141"/>
      <c r="HW4553" s="141"/>
      <c r="HX4553" s="141"/>
      <c r="HY4553" s="141"/>
      <c r="HZ4553" s="141"/>
      <c r="IA4553" s="141"/>
      <c r="IB4553" s="141"/>
      <c r="IC4553" s="141"/>
    </row>
    <row r="4554" s="138" customFormat="1" ht="15.75" customHeight="1" spans="3:237">
      <c r="C4554" s="103"/>
      <c r="D4554" s="103"/>
      <c r="F4554" s="142"/>
      <c r="HV4554" s="141"/>
      <c r="HW4554" s="141"/>
      <c r="HX4554" s="141"/>
      <c r="HY4554" s="141"/>
      <c r="HZ4554" s="141"/>
      <c r="IA4554" s="141"/>
      <c r="IB4554" s="141"/>
      <c r="IC4554" s="141"/>
    </row>
    <row r="4555" s="138" customFormat="1" ht="15.75" customHeight="1" spans="3:237">
      <c r="C4555" s="103"/>
      <c r="D4555" s="103"/>
      <c r="F4555" s="142"/>
      <c r="HV4555" s="141"/>
      <c r="HW4555" s="141"/>
      <c r="HX4555" s="141"/>
      <c r="HY4555" s="141"/>
      <c r="HZ4555" s="141"/>
      <c r="IA4555" s="141"/>
      <c r="IB4555" s="141"/>
      <c r="IC4555" s="141"/>
    </row>
    <row r="4556" s="138" customFormat="1" ht="15.75" customHeight="1" spans="3:237">
      <c r="C4556" s="103"/>
      <c r="D4556" s="103"/>
      <c r="F4556" s="142"/>
      <c r="HV4556" s="141"/>
      <c r="HW4556" s="141"/>
      <c r="HX4556" s="141"/>
      <c r="HY4556" s="141"/>
      <c r="HZ4556" s="141"/>
      <c r="IA4556" s="141"/>
      <c r="IB4556" s="141"/>
      <c r="IC4556" s="141"/>
    </row>
    <row r="4557" s="138" customFormat="1" ht="15.75" customHeight="1" spans="3:237">
      <c r="C4557" s="103"/>
      <c r="D4557" s="103"/>
      <c r="F4557" s="142"/>
      <c r="HV4557" s="141"/>
      <c r="HW4557" s="141"/>
      <c r="HX4557" s="141"/>
      <c r="HY4557" s="141"/>
      <c r="HZ4557" s="141"/>
      <c r="IA4557" s="141"/>
      <c r="IB4557" s="141"/>
      <c r="IC4557" s="141"/>
    </row>
    <row r="4558" s="138" customFormat="1" ht="15.75" customHeight="1" spans="3:237">
      <c r="C4558" s="103"/>
      <c r="D4558" s="103"/>
      <c r="F4558" s="142"/>
      <c r="HV4558" s="141"/>
      <c r="HW4558" s="141"/>
      <c r="HX4558" s="141"/>
      <c r="HY4558" s="141"/>
      <c r="HZ4558" s="141"/>
      <c r="IA4558" s="141"/>
      <c r="IB4558" s="141"/>
      <c r="IC4558" s="141"/>
    </row>
    <row r="4559" s="138" customFormat="1" ht="15.75" customHeight="1" spans="3:237">
      <c r="C4559" s="103"/>
      <c r="D4559" s="103"/>
      <c r="F4559" s="142"/>
      <c r="HV4559" s="141"/>
      <c r="HW4559" s="141"/>
      <c r="HX4559" s="141"/>
      <c r="HY4559" s="141"/>
      <c r="HZ4559" s="141"/>
      <c r="IA4559" s="141"/>
      <c r="IB4559" s="141"/>
      <c r="IC4559" s="141"/>
    </row>
    <row r="4560" s="138" customFormat="1" ht="15.75" customHeight="1" spans="3:237">
      <c r="C4560" s="103"/>
      <c r="D4560" s="103"/>
      <c r="F4560" s="142"/>
      <c r="HV4560" s="141"/>
      <c r="HW4560" s="141"/>
      <c r="HX4560" s="141"/>
      <c r="HY4560" s="141"/>
      <c r="HZ4560" s="141"/>
      <c r="IA4560" s="141"/>
      <c r="IB4560" s="141"/>
      <c r="IC4560" s="141"/>
    </row>
    <row r="4561" s="138" customFormat="1" ht="15.75" customHeight="1" spans="3:237">
      <c r="C4561" s="103"/>
      <c r="D4561" s="103"/>
      <c r="F4561" s="142"/>
      <c r="HV4561" s="141"/>
      <c r="HW4561" s="141"/>
      <c r="HX4561" s="141"/>
      <c r="HY4561" s="141"/>
      <c r="HZ4561" s="141"/>
      <c r="IA4561" s="141"/>
      <c r="IB4561" s="141"/>
      <c r="IC4561" s="141"/>
    </row>
    <row r="4562" s="138" customFormat="1" ht="15.75" customHeight="1" spans="3:237">
      <c r="C4562" s="103"/>
      <c r="D4562" s="103"/>
      <c r="F4562" s="142"/>
      <c r="HV4562" s="141"/>
      <c r="HW4562" s="141"/>
      <c r="HX4562" s="141"/>
      <c r="HY4562" s="141"/>
      <c r="HZ4562" s="141"/>
      <c r="IA4562" s="141"/>
      <c r="IB4562" s="141"/>
      <c r="IC4562" s="141"/>
    </row>
    <row r="4563" s="138" customFormat="1" ht="15.75" customHeight="1" spans="3:237">
      <c r="C4563" s="103"/>
      <c r="D4563" s="103"/>
      <c r="F4563" s="142"/>
      <c r="HV4563" s="141"/>
      <c r="HW4563" s="141"/>
      <c r="HX4563" s="141"/>
      <c r="HY4563" s="141"/>
      <c r="HZ4563" s="141"/>
      <c r="IA4563" s="141"/>
      <c r="IB4563" s="141"/>
      <c r="IC4563" s="141"/>
    </row>
    <row r="4564" s="138" customFormat="1" ht="15.75" customHeight="1" spans="3:237">
      <c r="C4564" s="103"/>
      <c r="D4564" s="103"/>
      <c r="F4564" s="142"/>
      <c r="HV4564" s="141"/>
      <c r="HW4564" s="141"/>
      <c r="HX4564" s="141"/>
      <c r="HY4564" s="141"/>
      <c r="HZ4564" s="141"/>
      <c r="IA4564" s="141"/>
      <c r="IB4564" s="141"/>
      <c r="IC4564" s="141"/>
    </row>
    <row r="4565" s="138" customFormat="1" ht="15.75" customHeight="1" spans="3:237">
      <c r="C4565" s="103"/>
      <c r="D4565" s="103"/>
      <c r="F4565" s="142"/>
      <c r="HV4565" s="141"/>
      <c r="HW4565" s="141"/>
      <c r="HX4565" s="141"/>
      <c r="HY4565" s="141"/>
      <c r="HZ4565" s="141"/>
      <c r="IA4565" s="141"/>
      <c r="IB4565" s="141"/>
      <c r="IC4565" s="141"/>
    </row>
    <row r="4566" s="138" customFormat="1" ht="15.75" customHeight="1" spans="3:237">
      <c r="C4566" s="103"/>
      <c r="D4566" s="103"/>
      <c r="F4566" s="142"/>
      <c r="HV4566" s="141"/>
      <c r="HW4566" s="141"/>
      <c r="HX4566" s="141"/>
      <c r="HY4566" s="141"/>
      <c r="HZ4566" s="141"/>
      <c r="IA4566" s="141"/>
      <c r="IB4566" s="141"/>
      <c r="IC4566" s="141"/>
    </row>
    <row r="4567" s="138" customFormat="1" ht="15.75" customHeight="1" spans="3:237">
      <c r="C4567" s="103"/>
      <c r="D4567" s="103"/>
      <c r="F4567" s="142"/>
      <c r="HV4567" s="141"/>
      <c r="HW4567" s="141"/>
      <c r="HX4567" s="141"/>
      <c r="HY4567" s="141"/>
      <c r="HZ4567" s="141"/>
      <c r="IA4567" s="141"/>
      <c r="IB4567" s="141"/>
      <c r="IC4567" s="141"/>
    </row>
    <row r="4568" s="138" customFormat="1" ht="15.75" customHeight="1" spans="3:237">
      <c r="C4568" s="103"/>
      <c r="D4568" s="103"/>
      <c r="F4568" s="142"/>
      <c r="HV4568" s="141"/>
      <c r="HW4568" s="141"/>
      <c r="HX4568" s="141"/>
      <c r="HY4568" s="141"/>
      <c r="HZ4568" s="141"/>
      <c r="IA4568" s="141"/>
      <c r="IB4568" s="141"/>
      <c r="IC4568" s="141"/>
    </row>
    <row r="4569" s="138" customFormat="1" ht="15.75" customHeight="1" spans="3:237">
      <c r="C4569" s="103"/>
      <c r="D4569" s="103"/>
      <c r="F4569" s="142"/>
      <c r="HV4569" s="141"/>
      <c r="HW4569" s="141"/>
      <c r="HX4569" s="141"/>
      <c r="HY4569" s="141"/>
      <c r="HZ4569" s="141"/>
      <c r="IA4569" s="141"/>
      <c r="IB4569" s="141"/>
      <c r="IC4569" s="141"/>
    </row>
    <row r="4570" s="138" customFormat="1" ht="15.75" customHeight="1" spans="3:237">
      <c r="C4570" s="103"/>
      <c r="D4570" s="103"/>
      <c r="F4570" s="142"/>
      <c r="HV4570" s="141"/>
      <c r="HW4570" s="141"/>
      <c r="HX4570" s="141"/>
      <c r="HY4570" s="141"/>
      <c r="HZ4570" s="141"/>
      <c r="IA4570" s="141"/>
      <c r="IB4570" s="141"/>
      <c r="IC4570" s="141"/>
    </row>
    <row r="4571" s="138" customFormat="1" ht="15.75" customHeight="1" spans="3:237">
      <c r="C4571" s="103"/>
      <c r="D4571" s="103"/>
      <c r="F4571" s="142"/>
      <c r="HV4571" s="141"/>
      <c r="HW4571" s="141"/>
      <c r="HX4571" s="141"/>
      <c r="HY4571" s="141"/>
      <c r="HZ4571" s="141"/>
      <c r="IA4571" s="141"/>
      <c r="IB4571" s="141"/>
      <c r="IC4571" s="141"/>
    </row>
    <row r="4572" s="138" customFormat="1" ht="15.75" customHeight="1" spans="3:237">
      <c r="C4572" s="103"/>
      <c r="D4572" s="103"/>
      <c r="F4572" s="142"/>
      <c r="HV4572" s="141"/>
      <c r="HW4572" s="141"/>
      <c r="HX4572" s="141"/>
      <c r="HY4572" s="141"/>
      <c r="HZ4572" s="141"/>
      <c r="IA4572" s="141"/>
      <c r="IB4572" s="141"/>
      <c r="IC4572" s="141"/>
    </row>
    <row r="4573" s="138" customFormat="1" ht="15.75" customHeight="1" spans="3:237">
      <c r="C4573" s="103"/>
      <c r="D4573" s="103"/>
      <c r="F4573" s="142"/>
      <c r="HV4573" s="141"/>
      <c r="HW4573" s="141"/>
      <c r="HX4573" s="141"/>
      <c r="HY4573" s="141"/>
      <c r="HZ4573" s="141"/>
      <c r="IA4573" s="141"/>
      <c r="IB4573" s="141"/>
      <c r="IC4573" s="141"/>
    </row>
    <row r="4574" s="138" customFormat="1" ht="15.75" customHeight="1" spans="3:237">
      <c r="C4574" s="103"/>
      <c r="D4574" s="103"/>
      <c r="F4574" s="142"/>
      <c r="HV4574" s="141"/>
      <c r="HW4574" s="141"/>
      <c r="HX4574" s="141"/>
      <c r="HY4574" s="141"/>
      <c r="HZ4574" s="141"/>
      <c r="IA4574" s="141"/>
      <c r="IB4574" s="141"/>
      <c r="IC4574" s="141"/>
    </row>
    <row r="4575" s="138" customFormat="1" ht="15.75" customHeight="1" spans="3:237">
      <c r="C4575" s="103"/>
      <c r="D4575" s="103"/>
      <c r="F4575" s="142"/>
      <c r="HV4575" s="141"/>
      <c r="HW4575" s="141"/>
      <c r="HX4575" s="141"/>
      <c r="HY4575" s="141"/>
      <c r="HZ4575" s="141"/>
      <c r="IA4575" s="141"/>
      <c r="IB4575" s="141"/>
      <c r="IC4575" s="141"/>
    </row>
    <row r="4576" s="138" customFormat="1" ht="15.75" customHeight="1" spans="3:237">
      <c r="C4576" s="103"/>
      <c r="D4576" s="103"/>
      <c r="F4576" s="142"/>
      <c r="HV4576" s="141"/>
      <c r="HW4576" s="141"/>
      <c r="HX4576" s="141"/>
      <c r="HY4576" s="141"/>
      <c r="HZ4576" s="141"/>
      <c r="IA4576" s="141"/>
      <c r="IB4576" s="141"/>
      <c r="IC4576" s="141"/>
    </row>
    <row r="4577" s="138" customFormat="1" ht="15.75" customHeight="1" spans="3:237">
      <c r="C4577" s="103"/>
      <c r="D4577" s="103"/>
      <c r="F4577" s="142"/>
      <c r="HV4577" s="141"/>
      <c r="HW4577" s="141"/>
      <c r="HX4577" s="141"/>
      <c r="HY4577" s="141"/>
      <c r="HZ4577" s="141"/>
      <c r="IA4577" s="141"/>
      <c r="IB4577" s="141"/>
      <c r="IC4577" s="141"/>
    </row>
    <row r="4578" s="138" customFormat="1" ht="15.75" customHeight="1" spans="3:237">
      <c r="C4578" s="103"/>
      <c r="D4578" s="103"/>
      <c r="F4578" s="142"/>
      <c r="HV4578" s="141"/>
      <c r="HW4578" s="141"/>
      <c r="HX4578" s="141"/>
      <c r="HY4578" s="141"/>
      <c r="HZ4578" s="141"/>
      <c r="IA4578" s="141"/>
      <c r="IB4578" s="141"/>
      <c r="IC4578" s="141"/>
    </row>
    <row r="4579" s="138" customFormat="1" ht="15.75" customHeight="1" spans="3:237">
      <c r="C4579" s="103"/>
      <c r="D4579" s="103"/>
      <c r="F4579" s="142"/>
      <c r="HV4579" s="141"/>
      <c r="HW4579" s="141"/>
      <c r="HX4579" s="141"/>
      <c r="HY4579" s="141"/>
      <c r="HZ4579" s="141"/>
      <c r="IA4579" s="141"/>
      <c r="IB4579" s="141"/>
      <c r="IC4579" s="141"/>
    </row>
    <row r="4580" s="138" customFormat="1" ht="15.75" customHeight="1" spans="3:237">
      <c r="C4580" s="103"/>
      <c r="D4580" s="103"/>
      <c r="F4580" s="142"/>
      <c r="HV4580" s="141"/>
      <c r="HW4580" s="141"/>
      <c r="HX4580" s="141"/>
      <c r="HY4580" s="141"/>
      <c r="HZ4580" s="141"/>
      <c r="IA4580" s="141"/>
      <c r="IB4580" s="141"/>
      <c r="IC4580" s="141"/>
    </row>
    <row r="4581" s="138" customFormat="1" ht="15.75" customHeight="1" spans="3:237">
      <c r="C4581" s="103"/>
      <c r="D4581" s="103"/>
      <c r="F4581" s="142"/>
      <c r="HV4581" s="141"/>
      <c r="HW4581" s="141"/>
      <c r="HX4581" s="141"/>
      <c r="HY4581" s="141"/>
      <c r="HZ4581" s="141"/>
      <c r="IA4581" s="141"/>
      <c r="IB4581" s="141"/>
      <c r="IC4581" s="141"/>
    </row>
    <row r="4582" s="138" customFormat="1" ht="15.75" customHeight="1" spans="3:237">
      <c r="C4582" s="103"/>
      <c r="D4582" s="103"/>
      <c r="F4582" s="142"/>
      <c r="HV4582" s="141"/>
      <c r="HW4582" s="141"/>
      <c r="HX4582" s="141"/>
      <c r="HY4582" s="141"/>
      <c r="HZ4582" s="141"/>
      <c r="IA4582" s="141"/>
      <c r="IB4582" s="141"/>
      <c r="IC4582" s="141"/>
    </row>
    <row r="4583" s="138" customFormat="1" ht="15.75" customHeight="1" spans="3:237">
      <c r="C4583" s="103"/>
      <c r="D4583" s="103"/>
      <c r="F4583" s="142"/>
      <c r="HV4583" s="141"/>
      <c r="HW4583" s="141"/>
      <c r="HX4583" s="141"/>
      <c r="HY4583" s="141"/>
      <c r="HZ4583" s="141"/>
      <c r="IA4583" s="141"/>
      <c r="IB4583" s="141"/>
      <c r="IC4583" s="141"/>
    </row>
    <row r="4584" s="138" customFormat="1" ht="15.75" customHeight="1" spans="3:237">
      <c r="C4584" s="103"/>
      <c r="D4584" s="103"/>
      <c r="F4584" s="142"/>
      <c r="HV4584" s="141"/>
      <c r="HW4584" s="141"/>
      <c r="HX4584" s="141"/>
      <c r="HY4584" s="141"/>
      <c r="HZ4584" s="141"/>
      <c r="IA4584" s="141"/>
      <c r="IB4584" s="141"/>
      <c r="IC4584" s="141"/>
    </row>
    <row r="4585" s="138" customFormat="1" ht="15.75" customHeight="1" spans="3:237">
      <c r="C4585" s="103"/>
      <c r="D4585" s="103"/>
      <c r="F4585" s="142"/>
      <c r="HV4585" s="141"/>
      <c r="HW4585" s="141"/>
      <c r="HX4585" s="141"/>
      <c r="HY4585" s="141"/>
      <c r="HZ4585" s="141"/>
      <c r="IA4585" s="141"/>
      <c r="IB4585" s="141"/>
      <c r="IC4585" s="141"/>
    </row>
    <row r="4586" s="138" customFormat="1" ht="15.75" customHeight="1" spans="3:237">
      <c r="C4586" s="103"/>
      <c r="D4586" s="103"/>
      <c r="F4586" s="142"/>
      <c r="HV4586" s="141"/>
      <c r="HW4586" s="141"/>
      <c r="HX4586" s="141"/>
      <c r="HY4586" s="141"/>
      <c r="HZ4586" s="141"/>
      <c r="IA4586" s="141"/>
      <c r="IB4586" s="141"/>
      <c r="IC4586" s="141"/>
    </row>
    <row r="4587" s="138" customFormat="1" ht="15.75" customHeight="1" spans="3:237">
      <c r="C4587" s="103"/>
      <c r="D4587" s="103"/>
      <c r="F4587" s="142"/>
      <c r="HV4587" s="141"/>
      <c r="HW4587" s="141"/>
      <c r="HX4587" s="141"/>
      <c r="HY4587" s="141"/>
      <c r="HZ4587" s="141"/>
      <c r="IA4587" s="141"/>
      <c r="IB4587" s="141"/>
      <c r="IC4587" s="141"/>
    </row>
    <row r="4588" s="138" customFormat="1" ht="15.75" customHeight="1" spans="3:237">
      <c r="C4588" s="103"/>
      <c r="D4588" s="103"/>
      <c r="F4588" s="142"/>
      <c r="HV4588" s="141"/>
      <c r="HW4588" s="141"/>
      <c r="HX4588" s="141"/>
      <c r="HY4588" s="141"/>
      <c r="HZ4588" s="141"/>
      <c r="IA4588" s="141"/>
      <c r="IB4588" s="141"/>
      <c r="IC4588" s="141"/>
    </row>
    <row r="4589" s="138" customFormat="1" ht="15.75" customHeight="1" spans="3:237">
      <c r="C4589" s="103"/>
      <c r="D4589" s="103"/>
      <c r="F4589" s="142"/>
      <c r="HV4589" s="141"/>
      <c r="HW4589" s="141"/>
      <c r="HX4589" s="141"/>
      <c r="HY4589" s="141"/>
      <c r="HZ4589" s="141"/>
      <c r="IA4589" s="141"/>
      <c r="IB4589" s="141"/>
      <c r="IC4589" s="141"/>
    </row>
    <row r="4590" s="138" customFormat="1" ht="15.75" customHeight="1" spans="3:237">
      <c r="C4590" s="103"/>
      <c r="D4590" s="103"/>
      <c r="F4590" s="142"/>
      <c r="HV4590" s="141"/>
      <c r="HW4590" s="141"/>
      <c r="HX4590" s="141"/>
      <c r="HY4590" s="141"/>
      <c r="HZ4590" s="141"/>
      <c r="IA4590" s="141"/>
      <c r="IB4590" s="141"/>
      <c r="IC4590" s="141"/>
    </row>
    <row r="4591" s="138" customFormat="1" ht="15.75" customHeight="1" spans="3:237">
      <c r="C4591" s="103"/>
      <c r="D4591" s="103"/>
      <c r="F4591" s="142"/>
      <c r="HV4591" s="141"/>
      <c r="HW4591" s="141"/>
      <c r="HX4591" s="141"/>
      <c r="HY4591" s="141"/>
      <c r="HZ4591" s="141"/>
      <c r="IA4591" s="141"/>
      <c r="IB4591" s="141"/>
      <c r="IC4591" s="141"/>
    </row>
    <row r="4592" s="138" customFormat="1" ht="15.75" customHeight="1" spans="3:237">
      <c r="C4592" s="103"/>
      <c r="D4592" s="103"/>
      <c r="F4592" s="142"/>
      <c r="HV4592" s="141"/>
      <c r="HW4592" s="141"/>
      <c r="HX4592" s="141"/>
      <c r="HY4592" s="141"/>
      <c r="HZ4592" s="141"/>
      <c r="IA4592" s="141"/>
      <c r="IB4592" s="141"/>
      <c r="IC4592" s="141"/>
    </row>
    <row r="4593" s="138" customFormat="1" ht="15.75" customHeight="1" spans="3:237">
      <c r="C4593" s="103"/>
      <c r="D4593" s="103"/>
      <c r="F4593" s="142"/>
      <c r="HV4593" s="141"/>
      <c r="HW4593" s="141"/>
      <c r="HX4593" s="141"/>
      <c r="HY4593" s="141"/>
      <c r="HZ4593" s="141"/>
      <c r="IA4593" s="141"/>
      <c r="IB4593" s="141"/>
      <c r="IC4593" s="141"/>
    </row>
    <row r="4594" s="138" customFormat="1" ht="15.75" customHeight="1" spans="3:237">
      <c r="C4594" s="103"/>
      <c r="D4594" s="103"/>
      <c r="F4594" s="142"/>
      <c r="HV4594" s="141"/>
      <c r="HW4594" s="141"/>
      <c r="HX4594" s="141"/>
      <c r="HY4594" s="141"/>
      <c r="HZ4594" s="141"/>
      <c r="IA4594" s="141"/>
      <c r="IB4594" s="141"/>
      <c r="IC4594" s="141"/>
    </row>
    <row r="4595" s="138" customFormat="1" ht="15.75" customHeight="1" spans="3:237">
      <c r="C4595" s="103"/>
      <c r="D4595" s="103"/>
      <c r="F4595" s="142"/>
      <c r="HV4595" s="141"/>
      <c r="HW4595" s="141"/>
      <c r="HX4595" s="141"/>
      <c r="HY4595" s="141"/>
      <c r="HZ4595" s="141"/>
      <c r="IA4595" s="141"/>
      <c r="IB4595" s="141"/>
      <c r="IC4595" s="141"/>
    </row>
    <row r="4596" s="138" customFormat="1" ht="15.75" customHeight="1" spans="3:237">
      <c r="C4596" s="103"/>
      <c r="D4596" s="103"/>
      <c r="F4596" s="142"/>
      <c r="HV4596" s="141"/>
      <c r="HW4596" s="141"/>
      <c r="HX4596" s="141"/>
      <c r="HY4596" s="141"/>
      <c r="HZ4596" s="141"/>
      <c r="IA4596" s="141"/>
      <c r="IB4596" s="141"/>
      <c r="IC4596" s="141"/>
    </row>
    <row r="4597" s="138" customFormat="1" ht="15.75" customHeight="1" spans="3:237">
      <c r="C4597" s="103"/>
      <c r="D4597" s="103"/>
      <c r="F4597" s="142"/>
      <c r="HV4597" s="141"/>
      <c r="HW4597" s="141"/>
      <c r="HX4597" s="141"/>
      <c r="HY4597" s="141"/>
      <c r="HZ4597" s="141"/>
      <c r="IA4597" s="141"/>
      <c r="IB4597" s="141"/>
      <c r="IC4597" s="141"/>
    </row>
    <row r="4598" s="138" customFormat="1" ht="15.75" customHeight="1" spans="3:237">
      <c r="C4598" s="103"/>
      <c r="D4598" s="103"/>
      <c r="F4598" s="142"/>
      <c r="HV4598" s="141"/>
      <c r="HW4598" s="141"/>
      <c r="HX4598" s="141"/>
      <c r="HY4598" s="141"/>
      <c r="HZ4598" s="141"/>
      <c r="IA4598" s="141"/>
      <c r="IB4598" s="141"/>
      <c r="IC4598" s="141"/>
    </row>
    <row r="4599" s="138" customFormat="1" ht="15.75" customHeight="1" spans="3:237">
      <c r="C4599" s="103"/>
      <c r="D4599" s="103"/>
      <c r="F4599" s="142"/>
      <c r="HV4599" s="141"/>
      <c r="HW4599" s="141"/>
      <c r="HX4599" s="141"/>
      <c r="HY4599" s="141"/>
      <c r="HZ4599" s="141"/>
      <c r="IA4599" s="141"/>
      <c r="IB4599" s="141"/>
      <c r="IC4599" s="141"/>
    </row>
    <row r="4600" s="138" customFormat="1" ht="15.75" customHeight="1" spans="3:237">
      <c r="C4600" s="103"/>
      <c r="D4600" s="103"/>
      <c r="F4600" s="142"/>
      <c r="HV4600" s="141"/>
      <c r="HW4600" s="141"/>
      <c r="HX4600" s="141"/>
      <c r="HY4600" s="141"/>
      <c r="HZ4600" s="141"/>
      <c r="IA4600" s="141"/>
      <c r="IB4600" s="141"/>
      <c r="IC4600" s="141"/>
    </row>
    <row r="4601" s="138" customFormat="1" ht="15.75" customHeight="1" spans="3:237">
      <c r="C4601" s="103"/>
      <c r="D4601" s="103"/>
      <c r="F4601" s="142"/>
      <c r="HV4601" s="141"/>
      <c r="HW4601" s="141"/>
      <c r="HX4601" s="141"/>
      <c r="HY4601" s="141"/>
      <c r="HZ4601" s="141"/>
      <c r="IA4601" s="141"/>
      <c r="IB4601" s="141"/>
      <c r="IC4601" s="141"/>
    </row>
    <row r="4602" s="138" customFormat="1" ht="15.75" customHeight="1" spans="3:237">
      <c r="C4602" s="103"/>
      <c r="D4602" s="103"/>
      <c r="F4602" s="142"/>
      <c r="HV4602" s="141"/>
      <c r="HW4602" s="141"/>
      <c r="HX4602" s="141"/>
      <c r="HY4602" s="141"/>
      <c r="HZ4602" s="141"/>
      <c r="IA4602" s="141"/>
      <c r="IB4602" s="141"/>
      <c r="IC4602" s="141"/>
    </row>
    <row r="4603" s="138" customFormat="1" ht="15.75" customHeight="1" spans="3:237">
      <c r="C4603" s="103"/>
      <c r="D4603" s="103"/>
      <c r="F4603" s="142"/>
      <c r="HV4603" s="141"/>
      <c r="HW4603" s="141"/>
      <c r="HX4603" s="141"/>
      <c r="HY4603" s="141"/>
      <c r="HZ4603" s="141"/>
      <c r="IA4603" s="141"/>
      <c r="IB4603" s="141"/>
      <c r="IC4603" s="141"/>
    </row>
    <row r="4604" s="138" customFormat="1" ht="15.75" customHeight="1" spans="3:237">
      <c r="C4604" s="103"/>
      <c r="D4604" s="103"/>
      <c r="F4604" s="142"/>
      <c r="HV4604" s="141"/>
      <c r="HW4604" s="141"/>
      <c r="HX4604" s="141"/>
      <c r="HY4604" s="141"/>
      <c r="HZ4604" s="141"/>
      <c r="IA4604" s="141"/>
      <c r="IB4604" s="141"/>
      <c r="IC4604" s="141"/>
    </row>
    <row r="4605" s="138" customFormat="1" ht="15.75" customHeight="1" spans="3:237">
      <c r="C4605" s="103"/>
      <c r="D4605" s="103"/>
      <c r="F4605" s="142"/>
      <c r="HV4605" s="141"/>
      <c r="HW4605" s="141"/>
      <c r="HX4605" s="141"/>
      <c r="HY4605" s="141"/>
      <c r="HZ4605" s="141"/>
      <c r="IA4605" s="141"/>
      <c r="IB4605" s="141"/>
      <c r="IC4605" s="141"/>
    </row>
    <row r="4606" s="138" customFormat="1" ht="15.75" customHeight="1" spans="3:237">
      <c r="C4606" s="103"/>
      <c r="D4606" s="103"/>
      <c r="F4606" s="142"/>
      <c r="HV4606" s="141"/>
      <c r="HW4606" s="141"/>
      <c r="HX4606" s="141"/>
      <c r="HY4606" s="141"/>
      <c r="HZ4606" s="141"/>
      <c r="IA4606" s="141"/>
      <c r="IB4606" s="141"/>
      <c r="IC4606" s="141"/>
    </row>
    <row r="4607" s="138" customFormat="1" ht="15.75" customHeight="1" spans="3:237">
      <c r="C4607" s="103"/>
      <c r="D4607" s="103"/>
      <c r="F4607" s="142"/>
      <c r="HV4607" s="141"/>
      <c r="HW4607" s="141"/>
      <c r="HX4607" s="141"/>
      <c r="HY4607" s="141"/>
      <c r="HZ4607" s="141"/>
      <c r="IA4607" s="141"/>
      <c r="IB4607" s="141"/>
      <c r="IC4607" s="141"/>
    </row>
    <row r="4608" s="138" customFormat="1" ht="15.75" customHeight="1" spans="3:237">
      <c r="C4608" s="103"/>
      <c r="D4608" s="103"/>
      <c r="F4608" s="142"/>
      <c r="HV4608" s="141"/>
      <c r="HW4608" s="141"/>
      <c r="HX4608" s="141"/>
      <c r="HY4608" s="141"/>
      <c r="HZ4608" s="141"/>
      <c r="IA4608" s="141"/>
      <c r="IB4608" s="141"/>
      <c r="IC4608" s="141"/>
    </row>
    <row r="4609" s="138" customFormat="1" ht="15.75" customHeight="1" spans="3:237">
      <c r="C4609" s="103"/>
      <c r="D4609" s="103"/>
      <c r="F4609" s="142"/>
      <c r="HV4609" s="141"/>
      <c r="HW4609" s="141"/>
      <c r="HX4609" s="141"/>
      <c r="HY4609" s="141"/>
      <c r="HZ4609" s="141"/>
      <c r="IA4609" s="141"/>
      <c r="IB4609" s="141"/>
      <c r="IC4609" s="141"/>
    </row>
    <row r="4610" s="138" customFormat="1" ht="15.75" customHeight="1" spans="3:237">
      <c r="C4610" s="103"/>
      <c r="D4610" s="103"/>
      <c r="F4610" s="142"/>
      <c r="HV4610" s="141"/>
      <c r="HW4610" s="141"/>
      <c r="HX4610" s="141"/>
      <c r="HY4610" s="141"/>
      <c r="HZ4610" s="141"/>
      <c r="IA4610" s="141"/>
      <c r="IB4610" s="141"/>
      <c r="IC4610" s="141"/>
    </row>
    <row r="4611" s="138" customFormat="1" ht="15.75" customHeight="1" spans="3:237">
      <c r="C4611" s="103"/>
      <c r="D4611" s="103"/>
      <c r="F4611" s="142"/>
      <c r="HV4611" s="141"/>
      <c r="HW4611" s="141"/>
      <c r="HX4611" s="141"/>
      <c r="HY4611" s="141"/>
      <c r="HZ4611" s="141"/>
      <c r="IA4611" s="141"/>
      <c r="IB4611" s="141"/>
      <c r="IC4611" s="141"/>
    </row>
    <row r="4612" s="138" customFormat="1" ht="15.75" customHeight="1" spans="3:237">
      <c r="C4612" s="103"/>
      <c r="D4612" s="103"/>
      <c r="F4612" s="142"/>
      <c r="HV4612" s="141"/>
      <c r="HW4612" s="141"/>
      <c r="HX4612" s="141"/>
      <c r="HY4612" s="141"/>
      <c r="HZ4612" s="141"/>
      <c r="IA4612" s="141"/>
      <c r="IB4612" s="141"/>
      <c r="IC4612" s="141"/>
    </row>
    <row r="4613" s="138" customFormat="1" ht="15.75" customHeight="1" spans="3:237">
      <c r="C4613" s="103"/>
      <c r="D4613" s="103"/>
      <c r="F4613" s="142"/>
      <c r="HV4613" s="141"/>
      <c r="HW4613" s="141"/>
      <c r="HX4613" s="141"/>
      <c r="HY4613" s="141"/>
      <c r="HZ4613" s="141"/>
      <c r="IA4613" s="141"/>
      <c r="IB4613" s="141"/>
      <c r="IC4613" s="141"/>
    </row>
    <row r="4614" s="138" customFormat="1" ht="15.75" customHeight="1" spans="3:237">
      <c r="C4614" s="103"/>
      <c r="D4614" s="103"/>
      <c r="F4614" s="142"/>
      <c r="HV4614" s="141"/>
      <c r="HW4614" s="141"/>
      <c r="HX4614" s="141"/>
      <c r="HY4614" s="141"/>
      <c r="HZ4614" s="141"/>
      <c r="IA4614" s="141"/>
      <c r="IB4614" s="141"/>
      <c r="IC4614" s="141"/>
    </row>
    <row r="4615" s="138" customFormat="1" ht="15.75" customHeight="1" spans="3:237">
      <c r="C4615" s="103"/>
      <c r="D4615" s="103"/>
      <c r="F4615" s="142"/>
      <c r="HV4615" s="141"/>
      <c r="HW4615" s="141"/>
      <c r="HX4615" s="141"/>
      <c r="HY4615" s="141"/>
      <c r="HZ4615" s="141"/>
      <c r="IA4615" s="141"/>
      <c r="IB4615" s="141"/>
      <c r="IC4615" s="141"/>
    </row>
    <row r="4616" s="138" customFormat="1" ht="15.75" customHeight="1" spans="3:237">
      <c r="C4616" s="103"/>
      <c r="D4616" s="103"/>
      <c r="F4616" s="142"/>
      <c r="HV4616" s="141"/>
      <c r="HW4616" s="141"/>
      <c r="HX4616" s="141"/>
      <c r="HY4616" s="141"/>
      <c r="HZ4616" s="141"/>
      <c r="IA4616" s="141"/>
      <c r="IB4616" s="141"/>
      <c r="IC4616" s="141"/>
    </row>
    <row r="4617" s="138" customFormat="1" ht="15.75" customHeight="1" spans="3:237">
      <c r="C4617" s="103"/>
      <c r="D4617" s="103"/>
      <c r="F4617" s="142"/>
      <c r="HV4617" s="141"/>
      <c r="HW4617" s="141"/>
      <c r="HX4617" s="141"/>
      <c r="HY4617" s="141"/>
      <c r="HZ4617" s="141"/>
      <c r="IA4617" s="141"/>
      <c r="IB4617" s="141"/>
      <c r="IC4617" s="141"/>
    </row>
    <row r="4618" s="138" customFormat="1" ht="15.75" customHeight="1" spans="3:237">
      <c r="C4618" s="103"/>
      <c r="D4618" s="103"/>
      <c r="F4618" s="142"/>
      <c r="HV4618" s="141"/>
      <c r="HW4618" s="141"/>
      <c r="HX4618" s="141"/>
      <c r="HY4618" s="141"/>
      <c r="HZ4618" s="141"/>
      <c r="IA4618" s="141"/>
      <c r="IB4618" s="141"/>
      <c r="IC4618" s="141"/>
    </row>
    <row r="4619" s="138" customFormat="1" ht="15.75" customHeight="1" spans="3:237">
      <c r="C4619" s="103"/>
      <c r="D4619" s="103"/>
      <c r="F4619" s="142"/>
      <c r="HV4619" s="141"/>
      <c r="HW4619" s="141"/>
      <c r="HX4619" s="141"/>
      <c r="HY4619" s="141"/>
      <c r="HZ4619" s="141"/>
      <c r="IA4619" s="141"/>
      <c r="IB4619" s="141"/>
      <c r="IC4619" s="141"/>
    </row>
    <row r="4620" s="138" customFormat="1" ht="15.75" customHeight="1" spans="3:237">
      <c r="C4620" s="103"/>
      <c r="D4620" s="103"/>
      <c r="F4620" s="142"/>
      <c r="HV4620" s="141"/>
      <c r="HW4620" s="141"/>
      <c r="HX4620" s="141"/>
      <c r="HY4620" s="141"/>
      <c r="HZ4620" s="141"/>
      <c r="IA4620" s="141"/>
      <c r="IB4620" s="141"/>
      <c r="IC4620" s="141"/>
    </row>
    <row r="4621" s="138" customFormat="1" ht="15.75" customHeight="1" spans="3:237">
      <c r="C4621" s="103"/>
      <c r="D4621" s="103"/>
      <c r="F4621" s="142"/>
      <c r="HV4621" s="141"/>
      <c r="HW4621" s="141"/>
      <c r="HX4621" s="141"/>
      <c r="HY4621" s="141"/>
      <c r="HZ4621" s="141"/>
      <c r="IA4621" s="141"/>
      <c r="IB4621" s="141"/>
      <c r="IC4621" s="141"/>
    </row>
    <row r="4622" s="138" customFormat="1" ht="15.75" customHeight="1" spans="3:237">
      <c r="C4622" s="103"/>
      <c r="D4622" s="103"/>
      <c r="F4622" s="142"/>
      <c r="HV4622" s="141"/>
      <c r="HW4622" s="141"/>
      <c r="HX4622" s="141"/>
      <c r="HY4622" s="141"/>
      <c r="HZ4622" s="141"/>
      <c r="IA4622" s="141"/>
      <c r="IB4622" s="141"/>
      <c r="IC4622" s="141"/>
    </row>
    <row r="4623" s="138" customFormat="1" ht="15.75" customHeight="1" spans="3:237">
      <c r="C4623" s="103"/>
      <c r="D4623" s="103"/>
      <c r="F4623" s="142"/>
      <c r="HV4623" s="141"/>
      <c r="HW4623" s="141"/>
      <c r="HX4623" s="141"/>
      <c r="HY4623" s="141"/>
      <c r="HZ4623" s="141"/>
      <c r="IA4623" s="141"/>
      <c r="IB4623" s="141"/>
      <c r="IC4623" s="141"/>
    </row>
    <row r="4624" s="138" customFormat="1" ht="15.75" customHeight="1" spans="3:237">
      <c r="C4624" s="103"/>
      <c r="D4624" s="103"/>
      <c r="F4624" s="142"/>
      <c r="HV4624" s="141"/>
      <c r="HW4624" s="141"/>
      <c r="HX4624" s="141"/>
      <c r="HY4624" s="141"/>
      <c r="HZ4624" s="141"/>
      <c r="IA4624" s="141"/>
      <c r="IB4624" s="141"/>
      <c r="IC4624" s="141"/>
    </row>
    <row r="4625" s="138" customFormat="1" ht="15.75" customHeight="1" spans="3:237">
      <c r="C4625" s="103"/>
      <c r="D4625" s="103"/>
      <c r="F4625" s="142"/>
      <c r="HV4625" s="141"/>
      <c r="HW4625" s="141"/>
      <c r="HX4625" s="141"/>
      <c r="HY4625" s="141"/>
      <c r="HZ4625" s="141"/>
      <c r="IA4625" s="141"/>
      <c r="IB4625" s="141"/>
      <c r="IC4625" s="141"/>
    </row>
    <row r="4626" s="138" customFormat="1" ht="15.75" customHeight="1" spans="3:237">
      <c r="C4626" s="103"/>
      <c r="D4626" s="103"/>
      <c r="F4626" s="142"/>
      <c r="HV4626" s="141"/>
      <c r="HW4626" s="141"/>
      <c r="HX4626" s="141"/>
      <c r="HY4626" s="141"/>
      <c r="HZ4626" s="141"/>
      <c r="IA4626" s="141"/>
      <c r="IB4626" s="141"/>
      <c r="IC4626" s="141"/>
    </row>
    <row r="4627" s="138" customFormat="1" ht="15.75" customHeight="1" spans="3:237">
      <c r="C4627" s="103"/>
      <c r="D4627" s="103"/>
      <c r="F4627" s="142"/>
      <c r="HV4627" s="141"/>
      <c r="HW4627" s="141"/>
      <c r="HX4627" s="141"/>
      <c r="HY4627" s="141"/>
      <c r="HZ4627" s="141"/>
      <c r="IA4627" s="141"/>
      <c r="IB4627" s="141"/>
      <c r="IC4627" s="141"/>
    </row>
    <row r="4628" s="138" customFormat="1" ht="15.75" customHeight="1" spans="3:237">
      <c r="C4628" s="103"/>
      <c r="D4628" s="103"/>
      <c r="F4628" s="142"/>
      <c r="HV4628" s="141"/>
      <c r="HW4628" s="141"/>
      <c r="HX4628" s="141"/>
      <c r="HY4628" s="141"/>
      <c r="HZ4628" s="141"/>
      <c r="IA4628" s="141"/>
      <c r="IB4628" s="141"/>
      <c r="IC4628" s="141"/>
    </row>
    <row r="4629" s="138" customFormat="1" ht="15.75" customHeight="1" spans="3:237">
      <c r="C4629" s="103"/>
      <c r="D4629" s="103"/>
      <c r="F4629" s="142"/>
      <c r="HV4629" s="141"/>
      <c r="HW4629" s="141"/>
      <c r="HX4629" s="141"/>
      <c r="HY4629" s="141"/>
      <c r="HZ4629" s="141"/>
      <c r="IA4629" s="141"/>
      <c r="IB4629" s="141"/>
      <c r="IC4629" s="141"/>
    </row>
    <row r="4630" s="138" customFormat="1" ht="15.75" customHeight="1" spans="3:237">
      <c r="C4630" s="103"/>
      <c r="D4630" s="103"/>
      <c r="F4630" s="142"/>
      <c r="HV4630" s="141"/>
      <c r="HW4630" s="141"/>
      <c r="HX4630" s="141"/>
      <c r="HY4630" s="141"/>
      <c r="HZ4630" s="141"/>
      <c r="IA4630" s="141"/>
      <c r="IB4630" s="141"/>
      <c r="IC4630" s="141"/>
    </row>
    <row r="4631" s="138" customFormat="1" ht="15.75" customHeight="1" spans="3:237">
      <c r="C4631" s="103"/>
      <c r="D4631" s="103"/>
      <c r="F4631" s="142"/>
      <c r="HV4631" s="141"/>
      <c r="HW4631" s="141"/>
      <c r="HX4631" s="141"/>
      <c r="HY4631" s="141"/>
      <c r="HZ4631" s="141"/>
      <c r="IA4631" s="141"/>
      <c r="IB4631" s="141"/>
      <c r="IC4631" s="141"/>
    </row>
    <row r="4632" s="138" customFormat="1" ht="15.75" customHeight="1" spans="3:237">
      <c r="C4632" s="103"/>
      <c r="D4632" s="103"/>
      <c r="F4632" s="142"/>
      <c r="HV4632" s="141"/>
      <c r="HW4632" s="141"/>
      <c r="HX4632" s="141"/>
      <c r="HY4632" s="141"/>
      <c r="HZ4632" s="141"/>
      <c r="IA4632" s="141"/>
      <c r="IB4632" s="141"/>
      <c r="IC4632" s="141"/>
    </row>
    <row r="4633" s="138" customFormat="1" ht="15.75" customHeight="1" spans="3:237">
      <c r="C4633" s="103"/>
      <c r="D4633" s="103"/>
      <c r="F4633" s="142"/>
      <c r="HV4633" s="141"/>
      <c r="HW4633" s="141"/>
      <c r="HX4633" s="141"/>
      <c r="HY4633" s="141"/>
      <c r="HZ4633" s="141"/>
      <c r="IA4633" s="141"/>
      <c r="IB4633" s="141"/>
      <c r="IC4633" s="141"/>
    </row>
    <row r="4634" s="138" customFormat="1" ht="15.75" customHeight="1" spans="3:237">
      <c r="C4634" s="103"/>
      <c r="D4634" s="103"/>
      <c r="F4634" s="142"/>
      <c r="HV4634" s="141"/>
      <c r="HW4634" s="141"/>
      <c r="HX4634" s="141"/>
      <c r="HY4634" s="141"/>
      <c r="HZ4634" s="141"/>
      <c r="IA4634" s="141"/>
      <c r="IB4634" s="141"/>
      <c r="IC4634" s="141"/>
    </row>
    <row r="4635" s="138" customFormat="1" ht="15.75" customHeight="1" spans="3:237">
      <c r="C4635" s="103"/>
      <c r="D4635" s="103"/>
      <c r="F4635" s="142"/>
      <c r="HV4635" s="141"/>
      <c r="HW4635" s="141"/>
      <c r="HX4635" s="141"/>
      <c r="HY4635" s="141"/>
      <c r="HZ4635" s="141"/>
      <c r="IA4635" s="141"/>
      <c r="IB4635" s="141"/>
      <c r="IC4635" s="141"/>
    </row>
    <row r="4636" s="138" customFormat="1" ht="15.75" customHeight="1" spans="3:237">
      <c r="C4636" s="103"/>
      <c r="D4636" s="103"/>
      <c r="F4636" s="142"/>
      <c r="HV4636" s="141"/>
      <c r="HW4636" s="141"/>
      <c r="HX4636" s="141"/>
      <c r="HY4636" s="141"/>
      <c r="HZ4636" s="141"/>
      <c r="IA4636" s="141"/>
      <c r="IB4636" s="141"/>
      <c r="IC4636" s="141"/>
    </row>
    <row r="4637" s="138" customFormat="1" ht="15.75" customHeight="1" spans="3:237">
      <c r="C4637" s="103"/>
      <c r="D4637" s="103"/>
      <c r="F4637" s="142"/>
      <c r="HV4637" s="141"/>
      <c r="HW4637" s="141"/>
      <c r="HX4637" s="141"/>
      <c r="HY4637" s="141"/>
      <c r="HZ4637" s="141"/>
      <c r="IA4637" s="141"/>
      <c r="IB4637" s="141"/>
      <c r="IC4637" s="141"/>
    </row>
    <row r="4638" s="138" customFormat="1" ht="15.75" customHeight="1" spans="3:237">
      <c r="C4638" s="103"/>
      <c r="D4638" s="103"/>
      <c r="F4638" s="142"/>
      <c r="HV4638" s="141"/>
      <c r="HW4638" s="141"/>
      <c r="HX4638" s="141"/>
      <c r="HY4638" s="141"/>
      <c r="HZ4638" s="141"/>
      <c r="IA4638" s="141"/>
      <c r="IB4638" s="141"/>
      <c r="IC4638" s="141"/>
    </row>
    <row r="4639" s="138" customFormat="1" ht="15.75" customHeight="1" spans="3:237">
      <c r="C4639" s="103"/>
      <c r="D4639" s="103"/>
      <c r="F4639" s="142"/>
      <c r="HV4639" s="141"/>
      <c r="HW4639" s="141"/>
      <c r="HX4639" s="141"/>
      <c r="HY4639" s="141"/>
      <c r="HZ4639" s="141"/>
      <c r="IA4639" s="141"/>
      <c r="IB4639" s="141"/>
      <c r="IC4639" s="141"/>
    </row>
    <row r="4640" s="138" customFormat="1" ht="15.75" customHeight="1" spans="3:237">
      <c r="C4640" s="103"/>
      <c r="D4640" s="103"/>
      <c r="F4640" s="142"/>
      <c r="HV4640" s="141"/>
      <c r="HW4640" s="141"/>
      <c r="HX4640" s="141"/>
      <c r="HY4640" s="141"/>
      <c r="HZ4640" s="141"/>
      <c r="IA4640" s="141"/>
      <c r="IB4640" s="141"/>
      <c r="IC4640" s="141"/>
    </row>
    <row r="4641" s="138" customFormat="1" ht="15.75" customHeight="1" spans="3:237">
      <c r="C4641" s="103"/>
      <c r="D4641" s="103"/>
      <c r="F4641" s="142"/>
      <c r="HV4641" s="141"/>
      <c r="HW4641" s="141"/>
      <c r="HX4641" s="141"/>
      <c r="HY4641" s="141"/>
      <c r="HZ4641" s="141"/>
      <c r="IA4641" s="141"/>
      <c r="IB4641" s="141"/>
      <c r="IC4641" s="141"/>
    </row>
    <row r="4642" s="138" customFormat="1" ht="15.75" customHeight="1" spans="3:237">
      <c r="C4642" s="103"/>
      <c r="D4642" s="103"/>
      <c r="F4642" s="142"/>
      <c r="HV4642" s="141"/>
      <c r="HW4642" s="141"/>
      <c r="HX4642" s="141"/>
      <c r="HY4642" s="141"/>
      <c r="HZ4642" s="141"/>
      <c r="IA4642" s="141"/>
      <c r="IB4642" s="141"/>
      <c r="IC4642" s="141"/>
    </row>
    <row r="4643" s="138" customFormat="1" ht="15.75" customHeight="1" spans="3:237">
      <c r="C4643" s="103"/>
      <c r="D4643" s="103"/>
      <c r="F4643" s="142"/>
      <c r="HV4643" s="141"/>
      <c r="HW4643" s="141"/>
      <c r="HX4643" s="141"/>
      <c r="HY4643" s="141"/>
      <c r="HZ4643" s="141"/>
      <c r="IA4643" s="141"/>
      <c r="IB4643" s="141"/>
      <c r="IC4643" s="141"/>
    </row>
    <row r="4644" s="138" customFormat="1" ht="15.75" customHeight="1" spans="3:237">
      <c r="C4644" s="103"/>
      <c r="D4644" s="103"/>
      <c r="F4644" s="142"/>
      <c r="HV4644" s="141"/>
      <c r="HW4644" s="141"/>
      <c r="HX4644" s="141"/>
      <c r="HY4644" s="141"/>
      <c r="HZ4644" s="141"/>
      <c r="IA4644" s="141"/>
      <c r="IB4644" s="141"/>
      <c r="IC4644" s="141"/>
    </row>
    <row r="4645" s="138" customFormat="1" ht="15.75" customHeight="1" spans="3:237">
      <c r="C4645" s="103"/>
      <c r="D4645" s="103"/>
      <c r="F4645" s="142"/>
      <c r="HV4645" s="141"/>
      <c r="HW4645" s="141"/>
      <c r="HX4645" s="141"/>
      <c r="HY4645" s="141"/>
      <c r="HZ4645" s="141"/>
      <c r="IA4645" s="141"/>
      <c r="IB4645" s="141"/>
      <c r="IC4645" s="141"/>
    </row>
    <row r="4646" s="138" customFormat="1" ht="15.75" customHeight="1" spans="3:237">
      <c r="C4646" s="103"/>
      <c r="D4646" s="103"/>
      <c r="F4646" s="142"/>
      <c r="HV4646" s="141"/>
      <c r="HW4646" s="141"/>
      <c r="HX4646" s="141"/>
      <c r="HY4646" s="141"/>
      <c r="HZ4646" s="141"/>
      <c r="IA4646" s="141"/>
      <c r="IB4646" s="141"/>
      <c r="IC4646" s="141"/>
    </row>
    <row r="4647" s="138" customFormat="1" ht="15.75" customHeight="1" spans="3:237">
      <c r="C4647" s="103"/>
      <c r="D4647" s="103"/>
      <c r="F4647" s="142"/>
      <c r="HV4647" s="141"/>
      <c r="HW4647" s="141"/>
      <c r="HX4647" s="141"/>
      <c r="HY4647" s="141"/>
      <c r="HZ4647" s="141"/>
      <c r="IA4647" s="141"/>
      <c r="IB4647" s="141"/>
      <c r="IC4647" s="141"/>
    </row>
    <row r="4648" s="138" customFormat="1" ht="15.75" customHeight="1" spans="3:237">
      <c r="C4648" s="103"/>
      <c r="D4648" s="103"/>
      <c r="F4648" s="142"/>
      <c r="HV4648" s="141"/>
      <c r="HW4648" s="141"/>
      <c r="HX4648" s="141"/>
      <c r="HY4648" s="141"/>
      <c r="HZ4648" s="141"/>
      <c r="IA4648" s="141"/>
      <c r="IB4648" s="141"/>
      <c r="IC4648" s="141"/>
    </row>
    <row r="4649" s="138" customFormat="1" ht="15.75" customHeight="1" spans="3:237">
      <c r="C4649" s="103"/>
      <c r="D4649" s="103"/>
      <c r="F4649" s="142"/>
      <c r="HV4649" s="141"/>
      <c r="HW4649" s="141"/>
      <c r="HX4649" s="141"/>
      <c r="HY4649" s="141"/>
      <c r="HZ4649" s="141"/>
      <c r="IA4649" s="141"/>
      <c r="IB4649" s="141"/>
      <c r="IC4649" s="141"/>
    </row>
    <row r="4650" s="138" customFormat="1" ht="15.75" customHeight="1" spans="3:237">
      <c r="C4650" s="103"/>
      <c r="D4650" s="103"/>
      <c r="F4650" s="142"/>
      <c r="HV4650" s="141"/>
      <c r="HW4650" s="141"/>
      <c r="HX4650" s="141"/>
      <c r="HY4650" s="141"/>
      <c r="HZ4650" s="141"/>
      <c r="IA4650" s="141"/>
      <c r="IB4650" s="141"/>
      <c r="IC4650" s="141"/>
    </row>
    <row r="4651" s="138" customFormat="1" ht="15.75" customHeight="1" spans="3:237">
      <c r="C4651" s="103"/>
      <c r="D4651" s="103"/>
      <c r="F4651" s="142"/>
      <c r="HV4651" s="141"/>
      <c r="HW4651" s="141"/>
      <c r="HX4651" s="141"/>
      <c r="HY4651" s="141"/>
      <c r="HZ4651" s="141"/>
      <c r="IA4651" s="141"/>
      <c r="IB4651" s="141"/>
      <c r="IC4651" s="141"/>
    </row>
    <row r="4652" s="138" customFormat="1" ht="15.75" customHeight="1" spans="3:237">
      <c r="C4652" s="103"/>
      <c r="D4652" s="103"/>
      <c r="F4652" s="142"/>
      <c r="HV4652" s="141"/>
      <c r="HW4652" s="141"/>
      <c r="HX4652" s="141"/>
      <c r="HY4652" s="141"/>
      <c r="HZ4652" s="141"/>
      <c r="IA4652" s="141"/>
      <c r="IB4652" s="141"/>
      <c r="IC4652" s="141"/>
    </row>
    <row r="4653" s="138" customFormat="1" ht="15.75" customHeight="1" spans="3:237">
      <c r="C4653" s="103"/>
      <c r="D4653" s="103"/>
      <c r="F4653" s="142"/>
      <c r="HV4653" s="141"/>
      <c r="HW4653" s="141"/>
      <c r="HX4653" s="141"/>
      <c r="HY4653" s="141"/>
      <c r="HZ4653" s="141"/>
      <c r="IA4653" s="141"/>
      <c r="IB4653" s="141"/>
      <c r="IC4653" s="141"/>
    </row>
    <row r="4654" s="138" customFormat="1" ht="15.75" customHeight="1" spans="3:237">
      <c r="C4654" s="103"/>
      <c r="D4654" s="103"/>
      <c r="F4654" s="142"/>
      <c r="HV4654" s="141"/>
      <c r="HW4654" s="141"/>
      <c r="HX4654" s="141"/>
      <c r="HY4654" s="141"/>
      <c r="HZ4654" s="141"/>
      <c r="IA4654" s="141"/>
      <c r="IB4654" s="141"/>
      <c r="IC4654" s="141"/>
    </row>
    <row r="4655" s="138" customFormat="1" ht="15.75" customHeight="1" spans="3:237">
      <c r="C4655" s="103"/>
      <c r="D4655" s="103"/>
      <c r="F4655" s="142"/>
      <c r="HV4655" s="141"/>
      <c r="HW4655" s="141"/>
      <c r="HX4655" s="141"/>
      <c r="HY4655" s="141"/>
      <c r="HZ4655" s="141"/>
      <c r="IA4655" s="141"/>
      <c r="IB4655" s="141"/>
      <c r="IC4655" s="141"/>
    </row>
    <row r="4656" s="138" customFormat="1" ht="15.75" customHeight="1" spans="3:237">
      <c r="C4656" s="103"/>
      <c r="D4656" s="103"/>
      <c r="F4656" s="142"/>
      <c r="HV4656" s="141"/>
      <c r="HW4656" s="141"/>
      <c r="HX4656" s="141"/>
      <c r="HY4656" s="141"/>
      <c r="HZ4656" s="141"/>
      <c r="IA4656" s="141"/>
      <c r="IB4656" s="141"/>
      <c r="IC4656" s="141"/>
    </row>
    <row r="4657" s="138" customFormat="1" ht="15.75" customHeight="1" spans="3:237">
      <c r="C4657" s="103"/>
      <c r="D4657" s="103"/>
      <c r="F4657" s="142"/>
      <c r="HV4657" s="141"/>
      <c r="HW4657" s="141"/>
      <c r="HX4657" s="141"/>
      <c r="HY4657" s="141"/>
      <c r="HZ4657" s="141"/>
      <c r="IA4657" s="141"/>
      <c r="IB4657" s="141"/>
      <c r="IC4657" s="141"/>
    </row>
    <row r="4658" s="138" customFormat="1" ht="15.75" customHeight="1" spans="3:237">
      <c r="C4658" s="103"/>
      <c r="D4658" s="103"/>
      <c r="F4658" s="142"/>
      <c r="HV4658" s="141"/>
      <c r="HW4658" s="141"/>
      <c r="HX4658" s="141"/>
      <c r="HY4658" s="141"/>
      <c r="HZ4658" s="141"/>
      <c r="IA4658" s="141"/>
      <c r="IB4658" s="141"/>
      <c r="IC4658" s="141"/>
    </row>
    <row r="4659" s="138" customFormat="1" ht="15.75" customHeight="1" spans="3:237">
      <c r="C4659" s="103"/>
      <c r="D4659" s="103"/>
      <c r="F4659" s="142"/>
      <c r="HV4659" s="141"/>
      <c r="HW4659" s="141"/>
      <c r="HX4659" s="141"/>
      <c r="HY4659" s="141"/>
      <c r="HZ4659" s="141"/>
      <c r="IA4659" s="141"/>
      <c r="IB4659" s="141"/>
      <c r="IC4659" s="141"/>
    </row>
    <row r="4660" s="138" customFormat="1" ht="15.75" customHeight="1" spans="3:237">
      <c r="C4660" s="103"/>
      <c r="D4660" s="103"/>
      <c r="F4660" s="142"/>
      <c r="HV4660" s="141"/>
      <c r="HW4660" s="141"/>
      <c r="HX4660" s="141"/>
      <c r="HY4660" s="141"/>
      <c r="HZ4660" s="141"/>
      <c r="IA4660" s="141"/>
      <c r="IB4660" s="141"/>
      <c r="IC4660" s="141"/>
    </row>
    <row r="4661" s="138" customFormat="1" ht="15.75" customHeight="1" spans="3:237">
      <c r="C4661" s="103"/>
      <c r="D4661" s="103"/>
      <c r="F4661" s="142"/>
      <c r="HV4661" s="141"/>
      <c r="HW4661" s="141"/>
      <c r="HX4661" s="141"/>
      <c r="HY4661" s="141"/>
      <c r="HZ4661" s="141"/>
      <c r="IA4661" s="141"/>
      <c r="IB4661" s="141"/>
      <c r="IC4661" s="141"/>
    </row>
    <row r="4662" s="138" customFormat="1" ht="15.75" customHeight="1" spans="3:237">
      <c r="C4662" s="103"/>
      <c r="D4662" s="103"/>
      <c r="F4662" s="142"/>
      <c r="HV4662" s="141"/>
      <c r="HW4662" s="141"/>
      <c r="HX4662" s="141"/>
      <c r="HY4662" s="141"/>
      <c r="HZ4662" s="141"/>
      <c r="IA4662" s="141"/>
      <c r="IB4662" s="141"/>
      <c r="IC4662" s="141"/>
    </row>
    <row r="4663" s="138" customFormat="1" ht="15.75" customHeight="1" spans="3:237">
      <c r="C4663" s="103"/>
      <c r="D4663" s="103"/>
      <c r="F4663" s="142"/>
      <c r="HV4663" s="141"/>
      <c r="HW4663" s="141"/>
      <c r="HX4663" s="141"/>
      <c r="HY4663" s="141"/>
      <c r="HZ4663" s="141"/>
      <c r="IA4663" s="141"/>
      <c r="IB4663" s="141"/>
      <c r="IC4663" s="141"/>
    </row>
    <row r="4664" s="138" customFormat="1" ht="15.75" customHeight="1" spans="3:237">
      <c r="C4664" s="103"/>
      <c r="D4664" s="103"/>
      <c r="F4664" s="142"/>
      <c r="HV4664" s="141"/>
      <c r="HW4664" s="141"/>
      <c r="HX4664" s="141"/>
      <c r="HY4664" s="141"/>
      <c r="HZ4664" s="141"/>
      <c r="IA4664" s="141"/>
      <c r="IB4664" s="141"/>
      <c r="IC4664" s="141"/>
    </row>
    <row r="4665" s="138" customFormat="1" ht="15.75" customHeight="1" spans="3:237">
      <c r="C4665" s="103"/>
      <c r="D4665" s="103"/>
      <c r="F4665" s="142"/>
      <c r="HV4665" s="141"/>
      <c r="HW4665" s="141"/>
      <c r="HX4665" s="141"/>
      <c r="HY4665" s="141"/>
      <c r="HZ4665" s="141"/>
      <c r="IA4665" s="141"/>
      <c r="IB4665" s="141"/>
      <c r="IC4665" s="141"/>
    </row>
    <row r="4666" s="138" customFormat="1" ht="15.75" customHeight="1" spans="3:237">
      <c r="C4666" s="103"/>
      <c r="D4666" s="103"/>
      <c r="F4666" s="142"/>
      <c r="HV4666" s="141"/>
      <c r="HW4666" s="141"/>
      <c r="HX4666" s="141"/>
      <c r="HY4666" s="141"/>
      <c r="HZ4666" s="141"/>
      <c r="IA4666" s="141"/>
      <c r="IB4666" s="141"/>
      <c r="IC4666" s="141"/>
    </row>
    <row r="4667" s="138" customFormat="1" ht="15.75" customHeight="1" spans="3:237">
      <c r="C4667" s="103"/>
      <c r="D4667" s="103"/>
      <c r="F4667" s="142"/>
      <c r="HV4667" s="141"/>
      <c r="HW4667" s="141"/>
      <c r="HX4667" s="141"/>
      <c r="HY4667" s="141"/>
      <c r="HZ4667" s="141"/>
      <c r="IA4667" s="141"/>
      <c r="IB4667" s="141"/>
      <c r="IC4667" s="141"/>
    </row>
    <row r="4668" s="138" customFormat="1" ht="15.75" customHeight="1" spans="3:237">
      <c r="C4668" s="103"/>
      <c r="D4668" s="103"/>
      <c r="F4668" s="142"/>
      <c r="HV4668" s="141"/>
      <c r="HW4668" s="141"/>
      <c r="HX4668" s="141"/>
      <c r="HY4668" s="141"/>
      <c r="HZ4668" s="141"/>
      <c r="IA4668" s="141"/>
      <c r="IB4668" s="141"/>
      <c r="IC4668" s="141"/>
    </row>
    <row r="4669" s="138" customFormat="1" ht="15.75" customHeight="1" spans="3:237">
      <c r="C4669" s="103"/>
      <c r="D4669" s="103"/>
      <c r="F4669" s="142"/>
      <c r="HV4669" s="141"/>
      <c r="HW4669" s="141"/>
      <c r="HX4669" s="141"/>
      <c r="HY4669" s="141"/>
      <c r="HZ4669" s="141"/>
      <c r="IA4669" s="141"/>
      <c r="IB4669" s="141"/>
      <c r="IC4669" s="141"/>
    </row>
    <row r="4670" s="138" customFormat="1" ht="15.75" customHeight="1" spans="3:237">
      <c r="C4670" s="103"/>
      <c r="D4670" s="103"/>
      <c r="F4670" s="142"/>
      <c r="HV4670" s="141"/>
      <c r="HW4670" s="141"/>
      <c r="HX4670" s="141"/>
      <c r="HY4670" s="141"/>
      <c r="HZ4670" s="141"/>
      <c r="IA4670" s="141"/>
      <c r="IB4670" s="141"/>
      <c r="IC4670" s="141"/>
    </row>
    <row r="4671" s="138" customFormat="1" ht="15.75" customHeight="1" spans="3:237">
      <c r="C4671" s="103"/>
      <c r="D4671" s="103"/>
      <c r="F4671" s="142"/>
      <c r="HV4671" s="141"/>
      <c r="HW4671" s="141"/>
      <c r="HX4671" s="141"/>
      <c r="HY4671" s="141"/>
      <c r="HZ4671" s="141"/>
      <c r="IA4671" s="141"/>
      <c r="IB4671" s="141"/>
      <c r="IC4671" s="141"/>
    </row>
    <row r="4672" s="138" customFormat="1" ht="15.75" customHeight="1" spans="3:237">
      <c r="C4672" s="103"/>
      <c r="D4672" s="103"/>
      <c r="F4672" s="142"/>
      <c r="HV4672" s="141"/>
      <c r="HW4672" s="141"/>
      <c r="HX4672" s="141"/>
      <c r="HY4672" s="141"/>
      <c r="HZ4672" s="141"/>
      <c r="IA4672" s="141"/>
      <c r="IB4672" s="141"/>
      <c r="IC4672" s="141"/>
    </row>
    <row r="4673" s="138" customFormat="1" ht="15.75" customHeight="1" spans="3:237">
      <c r="C4673" s="103"/>
      <c r="D4673" s="103"/>
      <c r="F4673" s="142"/>
      <c r="HV4673" s="141"/>
      <c r="HW4673" s="141"/>
      <c r="HX4673" s="141"/>
      <c r="HY4673" s="141"/>
      <c r="HZ4673" s="141"/>
      <c r="IA4673" s="141"/>
      <c r="IB4673" s="141"/>
      <c r="IC4673" s="141"/>
    </row>
    <row r="4674" s="138" customFormat="1" ht="15.75" customHeight="1" spans="3:237">
      <c r="C4674" s="103"/>
      <c r="D4674" s="103"/>
      <c r="F4674" s="142"/>
      <c r="HV4674" s="141"/>
      <c r="HW4674" s="141"/>
      <c r="HX4674" s="141"/>
      <c r="HY4674" s="141"/>
      <c r="HZ4674" s="141"/>
      <c r="IA4674" s="141"/>
      <c r="IB4674" s="141"/>
      <c r="IC4674" s="141"/>
    </row>
    <row r="4675" s="138" customFormat="1" ht="15.75" customHeight="1" spans="3:237">
      <c r="C4675" s="103"/>
      <c r="D4675" s="103"/>
      <c r="F4675" s="142"/>
      <c r="HV4675" s="141"/>
      <c r="HW4675" s="141"/>
      <c r="HX4675" s="141"/>
      <c r="HY4675" s="141"/>
      <c r="HZ4675" s="141"/>
      <c r="IA4675" s="141"/>
      <c r="IB4675" s="141"/>
      <c r="IC4675" s="141"/>
    </row>
    <row r="4676" s="138" customFormat="1" ht="15.75" customHeight="1" spans="3:237">
      <c r="C4676" s="103"/>
      <c r="D4676" s="103"/>
      <c r="F4676" s="142"/>
      <c r="HV4676" s="141"/>
      <c r="HW4676" s="141"/>
      <c r="HX4676" s="141"/>
      <c r="HY4676" s="141"/>
      <c r="HZ4676" s="141"/>
      <c r="IA4676" s="141"/>
      <c r="IB4676" s="141"/>
      <c r="IC4676" s="141"/>
    </row>
    <row r="4677" s="138" customFormat="1" ht="15.75" customHeight="1" spans="3:237">
      <c r="C4677" s="103"/>
      <c r="D4677" s="103"/>
      <c r="F4677" s="142"/>
      <c r="HV4677" s="141"/>
      <c r="HW4677" s="141"/>
      <c r="HX4677" s="141"/>
      <c r="HY4677" s="141"/>
      <c r="HZ4677" s="141"/>
      <c r="IA4677" s="141"/>
      <c r="IB4677" s="141"/>
      <c r="IC4677" s="141"/>
    </row>
    <row r="4678" s="138" customFormat="1" ht="15.75" customHeight="1" spans="3:237">
      <c r="C4678" s="103"/>
      <c r="D4678" s="103"/>
      <c r="F4678" s="142"/>
      <c r="HV4678" s="141"/>
      <c r="HW4678" s="141"/>
      <c r="HX4678" s="141"/>
      <c r="HY4678" s="141"/>
      <c r="HZ4678" s="141"/>
      <c r="IA4678" s="141"/>
      <c r="IB4678" s="141"/>
      <c r="IC4678" s="141"/>
    </row>
    <row r="4679" s="138" customFormat="1" ht="15.75" customHeight="1" spans="3:237">
      <c r="C4679" s="103"/>
      <c r="D4679" s="103"/>
      <c r="F4679" s="142"/>
      <c r="HV4679" s="141"/>
      <c r="HW4679" s="141"/>
      <c r="HX4679" s="141"/>
      <c r="HY4679" s="141"/>
      <c r="HZ4679" s="141"/>
      <c r="IA4679" s="141"/>
      <c r="IB4679" s="141"/>
      <c r="IC4679" s="141"/>
    </row>
    <row r="4680" s="138" customFormat="1" ht="15.75" customHeight="1" spans="3:237">
      <c r="C4680" s="103"/>
      <c r="D4680" s="103"/>
      <c r="F4680" s="142"/>
      <c r="HV4680" s="141"/>
      <c r="HW4680" s="141"/>
      <c r="HX4680" s="141"/>
      <c r="HY4680" s="141"/>
      <c r="HZ4680" s="141"/>
      <c r="IA4680" s="141"/>
      <c r="IB4680" s="141"/>
      <c r="IC4680" s="141"/>
    </row>
    <row r="4681" s="138" customFormat="1" ht="15.75" customHeight="1" spans="3:237">
      <c r="C4681" s="103"/>
      <c r="D4681" s="103"/>
      <c r="F4681" s="142"/>
      <c r="HV4681" s="141"/>
      <c r="HW4681" s="141"/>
      <c r="HX4681" s="141"/>
      <c r="HY4681" s="141"/>
      <c r="HZ4681" s="141"/>
      <c r="IA4681" s="141"/>
      <c r="IB4681" s="141"/>
      <c r="IC4681" s="141"/>
    </row>
    <row r="4682" s="138" customFormat="1" ht="15.75" customHeight="1" spans="3:237">
      <c r="C4682" s="103"/>
      <c r="D4682" s="103"/>
      <c r="F4682" s="142"/>
      <c r="HV4682" s="141"/>
      <c r="HW4682" s="141"/>
      <c r="HX4682" s="141"/>
      <c r="HY4682" s="141"/>
      <c r="HZ4682" s="141"/>
      <c r="IA4682" s="141"/>
      <c r="IB4682" s="141"/>
      <c r="IC4682" s="141"/>
    </row>
    <row r="4683" s="138" customFormat="1" ht="15.75" customHeight="1" spans="3:237">
      <c r="C4683" s="103"/>
      <c r="D4683" s="103"/>
      <c r="F4683" s="142"/>
      <c r="HV4683" s="141"/>
      <c r="HW4683" s="141"/>
      <c r="HX4683" s="141"/>
      <c r="HY4683" s="141"/>
      <c r="HZ4683" s="141"/>
      <c r="IA4683" s="141"/>
      <c r="IB4683" s="141"/>
      <c r="IC4683" s="141"/>
    </row>
    <row r="4684" s="138" customFormat="1" ht="15.75" customHeight="1" spans="3:237">
      <c r="C4684" s="103"/>
      <c r="D4684" s="103"/>
      <c r="F4684" s="142"/>
      <c r="HV4684" s="141"/>
      <c r="HW4684" s="141"/>
      <c r="HX4684" s="141"/>
      <c r="HY4684" s="141"/>
      <c r="HZ4684" s="141"/>
      <c r="IA4684" s="141"/>
      <c r="IB4684" s="141"/>
      <c r="IC4684" s="141"/>
    </row>
    <row r="4685" s="138" customFormat="1" ht="15.75" customHeight="1" spans="3:237">
      <c r="C4685" s="103"/>
      <c r="D4685" s="103"/>
      <c r="F4685" s="142"/>
      <c r="HV4685" s="141"/>
      <c r="HW4685" s="141"/>
      <c r="HX4685" s="141"/>
      <c r="HY4685" s="141"/>
      <c r="HZ4685" s="141"/>
      <c r="IA4685" s="141"/>
      <c r="IB4685" s="141"/>
      <c r="IC4685" s="141"/>
    </row>
    <row r="4686" s="138" customFormat="1" ht="15.75" customHeight="1" spans="3:237">
      <c r="C4686" s="103"/>
      <c r="D4686" s="103"/>
      <c r="F4686" s="142"/>
      <c r="HV4686" s="141"/>
      <c r="HW4686" s="141"/>
      <c r="HX4686" s="141"/>
      <c r="HY4686" s="141"/>
      <c r="HZ4686" s="141"/>
      <c r="IA4686" s="141"/>
      <c r="IB4686" s="141"/>
      <c r="IC4686" s="141"/>
    </row>
    <row r="4687" s="138" customFormat="1" ht="15.75" customHeight="1" spans="3:237">
      <c r="C4687" s="103"/>
      <c r="D4687" s="103"/>
      <c r="F4687" s="142"/>
      <c r="HV4687" s="141"/>
      <c r="HW4687" s="141"/>
      <c r="HX4687" s="141"/>
      <c r="HY4687" s="141"/>
      <c r="HZ4687" s="141"/>
      <c r="IA4687" s="141"/>
      <c r="IB4687" s="141"/>
      <c r="IC4687" s="141"/>
    </row>
    <row r="4688" s="138" customFormat="1" ht="15.75" customHeight="1" spans="3:237">
      <c r="C4688" s="103"/>
      <c r="D4688" s="103"/>
      <c r="F4688" s="142"/>
      <c r="HV4688" s="141"/>
      <c r="HW4688" s="141"/>
      <c r="HX4688" s="141"/>
      <c r="HY4688" s="141"/>
      <c r="HZ4688" s="141"/>
      <c r="IA4688" s="141"/>
      <c r="IB4688" s="141"/>
      <c r="IC4688" s="141"/>
    </row>
    <row r="4689" s="138" customFormat="1" ht="15.75" customHeight="1" spans="3:237">
      <c r="C4689" s="103"/>
      <c r="D4689" s="103"/>
      <c r="F4689" s="142"/>
      <c r="HV4689" s="141"/>
      <c r="HW4689" s="141"/>
      <c r="HX4689" s="141"/>
      <c r="HY4689" s="141"/>
      <c r="HZ4689" s="141"/>
      <c r="IA4689" s="141"/>
      <c r="IB4689" s="141"/>
      <c r="IC4689" s="141"/>
    </row>
    <row r="4690" s="138" customFormat="1" ht="15.75" customHeight="1" spans="3:237">
      <c r="C4690" s="103"/>
      <c r="D4690" s="103"/>
      <c r="F4690" s="142"/>
      <c r="HV4690" s="141"/>
      <c r="HW4690" s="141"/>
      <c r="HX4690" s="141"/>
      <c r="HY4690" s="141"/>
      <c r="HZ4690" s="141"/>
      <c r="IA4690" s="141"/>
      <c r="IB4690" s="141"/>
      <c r="IC4690" s="141"/>
    </row>
    <row r="4691" s="138" customFormat="1" ht="15.75" customHeight="1" spans="3:237">
      <c r="C4691" s="103"/>
      <c r="D4691" s="103"/>
      <c r="F4691" s="142"/>
      <c r="HV4691" s="141"/>
      <c r="HW4691" s="141"/>
      <c r="HX4691" s="141"/>
      <c r="HY4691" s="141"/>
      <c r="HZ4691" s="141"/>
      <c r="IA4691" s="141"/>
      <c r="IB4691" s="141"/>
      <c r="IC4691" s="141"/>
    </row>
    <row r="4692" s="138" customFormat="1" ht="15.75" customHeight="1" spans="3:237">
      <c r="C4692" s="103"/>
      <c r="D4692" s="103"/>
      <c r="F4692" s="142"/>
      <c r="HV4692" s="141"/>
      <c r="HW4692" s="141"/>
      <c r="HX4692" s="141"/>
      <c r="HY4692" s="141"/>
      <c r="HZ4692" s="141"/>
      <c r="IA4692" s="141"/>
      <c r="IB4692" s="141"/>
      <c r="IC4692" s="141"/>
    </row>
    <row r="4693" s="138" customFormat="1" ht="15.75" customHeight="1" spans="3:237">
      <c r="C4693" s="103"/>
      <c r="D4693" s="103"/>
      <c r="F4693" s="142"/>
      <c r="HV4693" s="141"/>
      <c r="HW4693" s="141"/>
      <c r="HX4693" s="141"/>
      <c r="HY4693" s="141"/>
      <c r="HZ4693" s="141"/>
      <c r="IA4693" s="141"/>
      <c r="IB4693" s="141"/>
      <c r="IC4693" s="141"/>
    </row>
    <row r="4694" s="138" customFormat="1" ht="15.75" customHeight="1" spans="3:237">
      <c r="C4694" s="103"/>
      <c r="D4694" s="103"/>
      <c r="F4694" s="142"/>
      <c r="HV4694" s="141"/>
      <c r="HW4694" s="141"/>
      <c r="HX4694" s="141"/>
      <c r="HY4694" s="141"/>
      <c r="HZ4694" s="141"/>
      <c r="IA4694" s="141"/>
      <c r="IB4694" s="141"/>
      <c r="IC4694" s="141"/>
    </row>
    <row r="4695" s="138" customFormat="1" ht="15.75" customHeight="1" spans="3:237">
      <c r="C4695" s="103"/>
      <c r="D4695" s="103"/>
      <c r="F4695" s="142"/>
      <c r="HV4695" s="141"/>
      <c r="HW4695" s="141"/>
      <c r="HX4695" s="141"/>
      <c r="HY4695" s="141"/>
      <c r="HZ4695" s="141"/>
      <c r="IA4695" s="141"/>
      <c r="IB4695" s="141"/>
      <c r="IC4695" s="141"/>
    </row>
    <row r="4696" s="138" customFormat="1" ht="15.75" customHeight="1" spans="3:237">
      <c r="C4696" s="103"/>
      <c r="D4696" s="103"/>
      <c r="F4696" s="142"/>
      <c r="HV4696" s="141"/>
      <c r="HW4696" s="141"/>
      <c r="HX4696" s="141"/>
      <c r="HY4696" s="141"/>
      <c r="HZ4696" s="141"/>
      <c r="IA4696" s="141"/>
      <c r="IB4696" s="141"/>
      <c r="IC4696" s="141"/>
    </row>
    <row r="4697" s="138" customFormat="1" ht="15.75" customHeight="1" spans="3:237">
      <c r="C4697" s="103"/>
      <c r="D4697" s="103"/>
      <c r="F4697" s="142"/>
      <c r="HV4697" s="141"/>
      <c r="HW4697" s="141"/>
      <c r="HX4697" s="141"/>
      <c r="HY4697" s="141"/>
      <c r="HZ4697" s="141"/>
      <c r="IA4697" s="141"/>
      <c r="IB4697" s="141"/>
      <c r="IC4697" s="141"/>
    </row>
    <row r="4698" s="138" customFormat="1" ht="15.75" customHeight="1" spans="3:237">
      <c r="C4698" s="103"/>
      <c r="D4698" s="103"/>
      <c r="F4698" s="142"/>
      <c r="HV4698" s="141"/>
      <c r="HW4698" s="141"/>
      <c r="HX4698" s="141"/>
      <c r="HY4698" s="141"/>
      <c r="HZ4698" s="141"/>
      <c r="IA4698" s="141"/>
      <c r="IB4698" s="141"/>
      <c r="IC4698" s="141"/>
    </row>
    <row r="4699" s="138" customFormat="1" ht="15.75" customHeight="1" spans="3:237">
      <c r="C4699" s="103"/>
      <c r="D4699" s="103"/>
      <c r="F4699" s="142"/>
      <c r="HV4699" s="141"/>
      <c r="HW4699" s="141"/>
      <c r="HX4699" s="141"/>
      <c r="HY4699" s="141"/>
      <c r="HZ4699" s="141"/>
      <c r="IA4699" s="141"/>
      <c r="IB4699" s="141"/>
      <c r="IC4699" s="141"/>
    </row>
    <row r="4700" s="138" customFormat="1" ht="15.75" customHeight="1" spans="3:237">
      <c r="C4700" s="103"/>
      <c r="D4700" s="103"/>
      <c r="F4700" s="142"/>
      <c r="HV4700" s="141"/>
      <c r="HW4700" s="141"/>
      <c r="HX4700" s="141"/>
      <c r="HY4700" s="141"/>
      <c r="HZ4700" s="141"/>
      <c r="IA4700" s="141"/>
      <c r="IB4700" s="141"/>
      <c r="IC4700" s="141"/>
    </row>
    <row r="4701" s="138" customFormat="1" ht="15.75" customHeight="1" spans="3:237">
      <c r="C4701" s="103"/>
      <c r="D4701" s="103"/>
      <c r="F4701" s="142"/>
      <c r="HV4701" s="141"/>
      <c r="HW4701" s="141"/>
      <c r="HX4701" s="141"/>
      <c r="HY4701" s="141"/>
      <c r="HZ4701" s="141"/>
      <c r="IA4701" s="141"/>
      <c r="IB4701" s="141"/>
      <c r="IC4701" s="141"/>
    </row>
    <row r="4702" s="138" customFormat="1" ht="15.75" customHeight="1" spans="3:237">
      <c r="C4702" s="103"/>
      <c r="D4702" s="103"/>
      <c r="F4702" s="142"/>
      <c r="HV4702" s="141"/>
      <c r="HW4702" s="141"/>
      <c r="HX4702" s="141"/>
      <c r="HY4702" s="141"/>
      <c r="HZ4702" s="141"/>
      <c r="IA4702" s="141"/>
      <c r="IB4702" s="141"/>
      <c r="IC4702" s="141"/>
    </row>
    <row r="4703" s="138" customFormat="1" ht="15.75" customHeight="1" spans="3:237">
      <c r="C4703" s="103"/>
      <c r="D4703" s="103"/>
      <c r="F4703" s="142"/>
      <c r="HV4703" s="141"/>
      <c r="HW4703" s="141"/>
      <c r="HX4703" s="141"/>
      <c r="HY4703" s="141"/>
      <c r="HZ4703" s="141"/>
      <c r="IA4703" s="141"/>
      <c r="IB4703" s="141"/>
      <c r="IC4703" s="141"/>
    </row>
    <row r="4704" s="138" customFormat="1" ht="15.75" customHeight="1" spans="3:237">
      <c r="C4704" s="103"/>
      <c r="D4704" s="103"/>
      <c r="F4704" s="142"/>
      <c r="HV4704" s="141"/>
      <c r="HW4704" s="141"/>
      <c r="HX4704" s="141"/>
      <c r="HY4704" s="141"/>
      <c r="HZ4704" s="141"/>
      <c r="IA4704" s="141"/>
      <c r="IB4704" s="141"/>
      <c r="IC4704" s="141"/>
    </row>
    <row r="4705" s="138" customFormat="1" ht="15.75" customHeight="1" spans="3:237">
      <c r="C4705" s="103"/>
      <c r="D4705" s="103"/>
      <c r="F4705" s="142"/>
      <c r="HV4705" s="141"/>
      <c r="HW4705" s="141"/>
      <c r="HX4705" s="141"/>
      <c r="HY4705" s="141"/>
      <c r="HZ4705" s="141"/>
      <c r="IA4705" s="141"/>
      <c r="IB4705" s="141"/>
      <c r="IC4705" s="141"/>
    </row>
    <row r="4706" s="138" customFormat="1" ht="15.75" customHeight="1" spans="3:237">
      <c r="C4706" s="103"/>
      <c r="D4706" s="103"/>
      <c r="F4706" s="142"/>
      <c r="HV4706" s="141"/>
      <c r="HW4706" s="141"/>
      <c r="HX4706" s="141"/>
      <c r="HY4706" s="141"/>
      <c r="HZ4706" s="141"/>
      <c r="IA4706" s="141"/>
      <c r="IB4706" s="141"/>
      <c r="IC4706" s="141"/>
    </row>
    <row r="4707" s="138" customFormat="1" ht="15.75" customHeight="1" spans="3:237">
      <c r="C4707" s="103"/>
      <c r="D4707" s="103"/>
      <c r="F4707" s="142"/>
      <c r="HV4707" s="141"/>
      <c r="HW4707" s="141"/>
      <c r="HX4707" s="141"/>
      <c r="HY4707" s="141"/>
      <c r="HZ4707" s="141"/>
      <c r="IA4707" s="141"/>
      <c r="IB4707" s="141"/>
      <c r="IC4707" s="141"/>
    </row>
    <row r="4708" s="138" customFormat="1" ht="15.75" customHeight="1" spans="3:237">
      <c r="C4708" s="103"/>
      <c r="D4708" s="103"/>
      <c r="F4708" s="142"/>
      <c r="HV4708" s="141"/>
      <c r="HW4708" s="141"/>
      <c r="HX4708" s="141"/>
      <c r="HY4708" s="141"/>
      <c r="HZ4708" s="141"/>
      <c r="IA4708" s="141"/>
      <c r="IB4708" s="141"/>
      <c r="IC4708" s="141"/>
    </row>
    <row r="4709" s="138" customFormat="1" ht="15.75" customHeight="1" spans="3:237">
      <c r="C4709" s="103"/>
      <c r="D4709" s="103"/>
      <c r="F4709" s="142"/>
      <c r="HV4709" s="141"/>
      <c r="HW4709" s="141"/>
      <c r="HX4709" s="141"/>
      <c r="HY4709" s="141"/>
      <c r="HZ4709" s="141"/>
      <c r="IA4709" s="141"/>
      <c r="IB4709" s="141"/>
      <c r="IC4709" s="141"/>
    </row>
    <row r="4710" s="138" customFormat="1" ht="15.75" customHeight="1" spans="3:237">
      <c r="C4710" s="103"/>
      <c r="D4710" s="103"/>
      <c r="F4710" s="142"/>
      <c r="HV4710" s="141"/>
      <c r="HW4710" s="141"/>
      <c r="HX4710" s="141"/>
      <c r="HY4710" s="141"/>
      <c r="HZ4710" s="141"/>
      <c r="IA4710" s="141"/>
      <c r="IB4710" s="141"/>
      <c r="IC4710" s="141"/>
    </row>
    <row r="4711" s="138" customFormat="1" ht="15.75" customHeight="1" spans="3:237">
      <c r="C4711" s="103"/>
      <c r="D4711" s="103"/>
      <c r="F4711" s="142"/>
      <c r="HV4711" s="141"/>
      <c r="HW4711" s="141"/>
      <c r="HX4711" s="141"/>
      <c r="HY4711" s="141"/>
      <c r="HZ4711" s="141"/>
      <c r="IA4711" s="141"/>
      <c r="IB4711" s="141"/>
      <c r="IC4711" s="141"/>
    </row>
    <row r="4712" s="138" customFormat="1" ht="15.75" customHeight="1" spans="3:237">
      <c r="C4712" s="103"/>
      <c r="D4712" s="103"/>
      <c r="F4712" s="142"/>
      <c r="HV4712" s="141"/>
      <c r="HW4712" s="141"/>
      <c r="HX4712" s="141"/>
      <c r="HY4712" s="141"/>
      <c r="HZ4712" s="141"/>
      <c r="IA4712" s="141"/>
      <c r="IB4712" s="141"/>
      <c r="IC4712" s="141"/>
    </row>
    <row r="4713" s="138" customFormat="1" ht="15.75" customHeight="1" spans="3:237">
      <c r="C4713" s="103"/>
      <c r="D4713" s="103"/>
      <c r="F4713" s="142"/>
      <c r="HV4713" s="141"/>
      <c r="HW4713" s="141"/>
      <c r="HX4713" s="141"/>
      <c r="HY4713" s="141"/>
      <c r="HZ4713" s="141"/>
      <c r="IA4713" s="141"/>
      <c r="IB4713" s="141"/>
      <c r="IC4713" s="141"/>
    </row>
    <row r="4714" s="138" customFormat="1" ht="15.75" customHeight="1" spans="3:237">
      <c r="C4714" s="103"/>
      <c r="D4714" s="103"/>
      <c r="F4714" s="142"/>
      <c r="HV4714" s="141"/>
      <c r="HW4714" s="141"/>
      <c r="HX4714" s="141"/>
      <c r="HY4714" s="141"/>
      <c r="HZ4714" s="141"/>
      <c r="IA4714" s="141"/>
      <c r="IB4714" s="141"/>
      <c r="IC4714" s="141"/>
    </row>
    <row r="4715" s="138" customFormat="1" ht="15.75" customHeight="1" spans="3:237">
      <c r="C4715" s="103"/>
      <c r="D4715" s="103"/>
      <c r="F4715" s="142"/>
      <c r="HV4715" s="141"/>
      <c r="HW4715" s="141"/>
      <c r="HX4715" s="141"/>
      <c r="HY4715" s="141"/>
      <c r="HZ4715" s="141"/>
      <c r="IA4715" s="141"/>
      <c r="IB4715" s="141"/>
      <c r="IC4715" s="141"/>
    </row>
    <row r="4716" s="138" customFormat="1" ht="15.75" customHeight="1" spans="3:237">
      <c r="C4716" s="103"/>
      <c r="D4716" s="103"/>
      <c r="F4716" s="142"/>
      <c r="HV4716" s="141"/>
      <c r="HW4716" s="141"/>
      <c r="HX4716" s="141"/>
      <c r="HY4716" s="141"/>
      <c r="HZ4716" s="141"/>
      <c r="IA4716" s="141"/>
      <c r="IB4716" s="141"/>
      <c r="IC4716" s="141"/>
    </row>
    <row r="4717" s="138" customFormat="1" ht="15.75" customHeight="1" spans="3:237">
      <c r="C4717" s="103"/>
      <c r="D4717" s="103"/>
      <c r="F4717" s="142"/>
      <c r="HV4717" s="141"/>
      <c r="HW4717" s="141"/>
      <c r="HX4717" s="141"/>
      <c r="HY4717" s="141"/>
      <c r="HZ4717" s="141"/>
      <c r="IA4717" s="141"/>
      <c r="IB4717" s="141"/>
      <c r="IC4717" s="141"/>
    </row>
    <row r="4718" s="138" customFormat="1" ht="15.75" customHeight="1" spans="3:237">
      <c r="C4718" s="103"/>
      <c r="D4718" s="103"/>
      <c r="F4718" s="142"/>
      <c r="HV4718" s="141"/>
      <c r="HW4718" s="141"/>
      <c r="HX4718" s="141"/>
      <c r="HY4718" s="141"/>
      <c r="HZ4718" s="141"/>
      <c r="IA4718" s="141"/>
      <c r="IB4718" s="141"/>
      <c r="IC4718" s="141"/>
    </row>
    <row r="4719" s="138" customFormat="1" ht="15.75" customHeight="1" spans="3:237">
      <c r="C4719" s="103"/>
      <c r="D4719" s="103"/>
      <c r="F4719" s="142"/>
      <c r="HV4719" s="141"/>
      <c r="HW4719" s="141"/>
      <c r="HX4719" s="141"/>
      <c r="HY4719" s="141"/>
      <c r="HZ4719" s="141"/>
      <c r="IA4719" s="141"/>
      <c r="IB4719" s="141"/>
      <c r="IC4719" s="141"/>
    </row>
    <row r="4720" s="138" customFormat="1" ht="15.75" customHeight="1" spans="3:237">
      <c r="C4720" s="103"/>
      <c r="D4720" s="103"/>
      <c r="F4720" s="142"/>
      <c r="HV4720" s="141"/>
      <c r="HW4720" s="141"/>
      <c r="HX4720" s="141"/>
      <c r="HY4720" s="141"/>
      <c r="HZ4720" s="141"/>
      <c r="IA4720" s="141"/>
      <c r="IB4720" s="141"/>
      <c r="IC4720" s="141"/>
    </row>
    <row r="4721" s="138" customFormat="1" ht="15.75" customHeight="1" spans="3:237">
      <c r="C4721" s="103"/>
      <c r="D4721" s="103"/>
      <c r="F4721" s="142"/>
      <c r="HV4721" s="141"/>
      <c r="HW4721" s="141"/>
      <c r="HX4721" s="141"/>
      <c r="HY4721" s="141"/>
      <c r="HZ4721" s="141"/>
      <c r="IA4721" s="141"/>
      <c r="IB4721" s="141"/>
      <c r="IC4721" s="141"/>
    </row>
    <row r="4722" s="138" customFormat="1" ht="15.75" customHeight="1" spans="3:237">
      <c r="C4722" s="103"/>
      <c r="D4722" s="103"/>
      <c r="F4722" s="142"/>
      <c r="HV4722" s="141"/>
      <c r="HW4722" s="141"/>
      <c r="HX4722" s="141"/>
      <c r="HY4722" s="141"/>
      <c r="HZ4722" s="141"/>
      <c r="IA4722" s="141"/>
      <c r="IB4722" s="141"/>
      <c r="IC4722" s="141"/>
    </row>
    <row r="4723" s="138" customFormat="1" ht="15.75" customHeight="1" spans="3:237">
      <c r="C4723" s="103"/>
      <c r="D4723" s="103"/>
      <c r="F4723" s="142"/>
      <c r="HV4723" s="141"/>
      <c r="HW4723" s="141"/>
      <c r="HX4723" s="141"/>
      <c r="HY4723" s="141"/>
      <c r="HZ4723" s="141"/>
      <c r="IA4723" s="141"/>
      <c r="IB4723" s="141"/>
      <c r="IC4723" s="141"/>
    </row>
    <row r="4724" s="138" customFormat="1" ht="15.75" customHeight="1" spans="3:237">
      <c r="C4724" s="103"/>
      <c r="D4724" s="103"/>
      <c r="F4724" s="142"/>
      <c r="HV4724" s="141"/>
      <c r="HW4724" s="141"/>
      <c r="HX4724" s="141"/>
      <c r="HY4724" s="141"/>
      <c r="HZ4724" s="141"/>
      <c r="IA4724" s="141"/>
      <c r="IB4724" s="141"/>
      <c r="IC4724" s="141"/>
    </row>
    <row r="4725" s="138" customFormat="1" ht="15.75" customHeight="1" spans="3:237">
      <c r="C4725" s="103"/>
      <c r="D4725" s="103"/>
      <c r="F4725" s="142"/>
      <c r="HV4725" s="141"/>
      <c r="HW4725" s="141"/>
      <c r="HX4725" s="141"/>
      <c r="HY4725" s="141"/>
      <c r="HZ4725" s="141"/>
      <c r="IA4725" s="141"/>
      <c r="IB4725" s="141"/>
      <c r="IC4725" s="141"/>
    </row>
    <row r="4726" s="138" customFormat="1" ht="15.75" customHeight="1" spans="3:237">
      <c r="C4726" s="103"/>
      <c r="D4726" s="103"/>
      <c r="F4726" s="142"/>
      <c r="HV4726" s="141"/>
      <c r="HW4726" s="141"/>
      <c r="HX4726" s="141"/>
      <c r="HY4726" s="141"/>
      <c r="HZ4726" s="141"/>
      <c r="IA4726" s="141"/>
      <c r="IB4726" s="141"/>
      <c r="IC4726" s="141"/>
    </row>
    <row r="4727" s="138" customFormat="1" ht="15.75" customHeight="1" spans="3:237">
      <c r="C4727" s="103"/>
      <c r="D4727" s="103"/>
      <c r="F4727" s="142"/>
      <c r="HV4727" s="141"/>
      <c r="HW4727" s="141"/>
      <c r="HX4727" s="141"/>
      <c r="HY4727" s="141"/>
      <c r="HZ4727" s="141"/>
      <c r="IA4727" s="141"/>
      <c r="IB4727" s="141"/>
      <c r="IC4727" s="141"/>
    </row>
    <row r="4728" s="138" customFormat="1" ht="15.75" customHeight="1" spans="3:237">
      <c r="C4728" s="103"/>
      <c r="D4728" s="103"/>
      <c r="F4728" s="142"/>
      <c r="HV4728" s="141"/>
      <c r="HW4728" s="141"/>
      <c r="HX4728" s="141"/>
      <c r="HY4728" s="141"/>
      <c r="HZ4728" s="141"/>
      <c r="IA4728" s="141"/>
      <c r="IB4728" s="141"/>
      <c r="IC4728" s="141"/>
    </row>
    <row r="4729" s="138" customFormat="1" ht="15.75" customHeight="1" spans="3:237">
      <c r="C4729" s="103"/>
      <c r="D4729" s="103"/>
      <c r="F4729" s="142"/>
      <c r="HV4729" s="141"/>
      <c r="HW4729" s="141"/>
      <c r="HX4729" s="141"/>
      <c r="HY4729" s="141"/>
      <c r="HZ4729" s="141"/>
      <c r="IA4729" s="141"/>
      <c r="IB4729" s="141"/>
      <c r="IC4729" s="141"/>
    </row>
    <row r="4730" s="138" customFormat="1" ht="15.75" customHeight="1" spans="3:237">
      <c r="C4730" s="103"/>
      <c r="D4730" s="103"/>
      <c r="F4730" s="142"/>
      <c r="HV4730" s="141"/>
      <c r="HW4730" s="141"/>
      <c r="HX4730" s="141"/>
      <c r="HY4730" s="141"/>
      <c r="HZ4730" s="141"/>
      <c r="IA4730" s="141"/>
      <c r="IB4730" s="141"/>
      <c r="IC4730" s="141"/>
    </row>
    <row r="4731" s="138" customFormat="1" ht="15.75" customHeight="1" spans="3:237">
      <c r="C4731" s="103"/>
      <c r="D4731" s="103"/>
      <c r="F4731" s="142"/>
      <c r="HV4731" s="141"/>
      <c r="HW4731" s="141"/>
      <c r="HX4731" s="141"/>
      <c r="HY4731" s="141"/>
      <c r="HZ4731" s="141"/>
      <c r="IA4731" s="141"/>
      <c r="IB4731" s="141"/>
      <c r="IC4731" s="141"/>
    </row>
    <row r="4732" s="138" customFormat="1" ht="15.75" customHeight="1" spans="3:237">
      <c r="C4732" s="103"/>
      <c r="D4732" s="103"/>
      <c r="F4732" s="142"/>
      <c r="HV4732" s="141"/>
      <c r="HW4732" s="141"/>
      <c r="HX4732" s="141"/>
      <c r="HY4732" s="141"/>
      <c r="HZ4732" s="141"/>
      <c r="IA4732" s="141"/>
      <c r="IB4732" s="141"/>
      <c r="IC4732" s="141"/>
    </row>
    <row r="4733" s="138" customFormat="1" ht="15.75" customHeight="1" spans="3:237">
      <c r="C4733" s="103"/>
      <c r="D4733" s="103"/>
      <c r="F4733" s="142"/>
      <c r="HV4733" s="141"/>
      <c r="HW4733" s="141"/>
      <c r="HX4733" s="141"/>
      <c r="HY4733" s="141"/>
      <c r="HZ4733" s="141"/>
      <c r="IA4733" s="141"/>
      <c r="IB4733" s="141"/>
      <c r="IC4733" s="141"/>
    </row>
    <row r="4734" s="138" customFormat="1" ht="15.75" customHeight="1" spans="3:237">
      <c r="C4734" s="103"/>
      <c r="D4734" s="103"/>
      <c r="F4734" s="142"/>
      <c r="HV4734" s="141"/>
      <c r="HW4734" s="141"/>
      <c r="HX4734" s="141"/>
      <c r="HY4734" s="141"/>
      <c r="HZ4734" s="141"/>
      <c r="IA4734" s="141"/>
      <c r="IB4734" s="141"/>
      <c r="IC4734" s="141"/>
    </row>
    <row r="4735" s="138" customFormat="1" ht="15.75" customHeight="1" spans="3:237">
      <c r="C4735" s="103"/>
      <c r="D4735" s="103"/>
      <c r="F4735" s="142"/>
      <c r="HV4735" s="141"/>
      <c r="HW4735" s="141"/>
      <c r="HX4735" s="141"/>
      <c r="HY4735" s="141"/>
      <c r="HZ4735" s="141"/>
      <c r="IA4735" s="141"/>
      <c r="IB4735" s="141"/>
      <c r="IC4735" s="141"/>
    </row>
    <row r="4736" s="138" customFormat="1" ht="15.75" customHeight="1"/>
    <row r="4737" s="138" customFormat="1" ht="15.75" customHeight="1"/>
    <row r="4738" s="138" customFormat="1" ht="15.75" customHeight="1"/>
    <row r="4739" s="138" customFormat="1" ht="15.75" customHeight="1"/>
    <row r="4740" s="138" customFormat="1" ht="15.75" customHeight="1"/>
    <row r="4741" s="138" customFormat="1" ht="15.75" customHeight="1"/>
    <row r="4742" s="138" customFormat="1" ht="15.75" customHeight="1"/>
    <row r="4743" s="138" customFormat="1" ht="15.75" customHeight="1"/>
    <row r="4744" s="138" customFormat="1" ht="15.75" customHeight="1"/>
    <row r="4745" s="138" customFormat="1" ht="15.75" customHeight="1"/>
    <row r="4746" s="138" customFormat="1" ht="15.75" customHeight="1"/>
    <row r="4747" s="138" customFormat="1" ht="15.75" customHeight="1"/>
    <row r="4748" s="138" customFormat="1" ht="15.75" customHeight="1"/>
    <row r="4749" s="138" customFormat="1" ht="15.75" customHeight="1"/>
    <row r="4750" s="138" customFormat="1" ht="15.75" customHeight="1"/>
    <row r="4751" s="138" customFormat="1" ht="15.75" customHeight="1"/>
    <row r="4752" s="138" customFormat="1" ht="15.75" customHeight="1"/>
    <row r="4753" s="138" customFormat="1" ht="15.75" customHeight="1"/>
    <row r="4754" s="138" customFormat="1" ht="15.75" customHeight="1"/>
    <row r="4755" s="138" customFormat="1" ht="15.75" customHeight="1"/>
    <row r="4756" s="138" customFormat="1" ht="15.75" customHeight="1"/>
    <row r="4757" s="138" customFormat="1" ht="15.75" customHeight="1"/>
    <row r="4758" s="138" customFormat="1" ht="15.75" customHeight="1"/>
    <row r="4759" s="138" customFormat="1" ht="15.75" customHeight="1"/>
    <row r="4760" s="138" customFormat="1" ht="15.75" customHeight="1"/>
    <row r="4761" s="138" customFormat="1" ht="15.75" customHeight="1"/>
    <row r="4762" s="138" customFormat="1" ht="15.75" customHeight="1"/>
    <row r="4763" s="138" customFormat="1" ht="15.75" customHeight="1"/>
    <row r="4764" s="138" customFormat="1" ht="15.75" customHeight="1"/>
    <row r="4765" s="138" customFormat="1" ht="15.75" customHeight="1"/>
    <row r="4766" s="138" customFormat="1" ht="15.75" customHeight="1"/>
    <row r="4767" s="138" customFormat="1" ht="15.75" customHeight="1"/>
    <row r="4768" s="138" customFormat="1" ht="15.75" customHeight="1"/>
    <row r="4769" s="138" customFormat="1" ht="15.75" customHeight="1"/>
    <row r="4770" s="138" customFormat="1" ht="15.75" customHeight="1"/>
    <row r="4771" s="138" customFormat="1" ht="15.75" customHeight="1"/>
    <row r="4772" s="138" customFormat="1" ht="15.75" customHeight="1"/>
    <row r="4773" s="138" customFormat="1" ht="15.75" customHeight="1"/>
    <row r="4774" s="138" customFormat="1" ht="15.75" customHeight="1"/>
    <row r="4775" s="138" customFormat="1" ht="15.75" customHeight="1"/>
    <row r="4776" s="138" customFormat="1" ht="15.75" customHeight="1"/>
    <row r="4777" s="138" customFormat="1" ht="15.75" customHeight="1"/>
    <row r="4778" s="138" customFormat="1" ht="15.75" customHeight="1"/>
    <row r="4779" s="138" customFormat="1" ht="15.75" customHeight="1"/>
    <row r="4780" s="138" customFormat="1" ht="15.75" customHeight="1"/>
    <row r="4781" s="138" customFormat="1" ht="15.75" customHeight="1"/>
    <row r="4782" s="138" customFormat="1" ht="15.75" customHeight="1"/>
    <row r="4783" s="138" customFormat="1" ht="15.75" customHeight="1"/>
    <row r="4784" s="138" customFormat="1" ht="15.75" customHeight="1"/>
    <row r="4785" s="138" customFormat="1" ht="15.75" customHeight="1"/>
    <row r="4786" s="138" customFormat="1" ht="15.75" customHeight="1"/>
    <row r="4787" s="138" customFormat="1" ht="15.75" customHeight="1"/>
    <row r="4788" s="138" customFormat="1" ht="15.75" customHeight="1"/>
    <row r="4789" s="138" customFormat="1" ht="15.75" customHeight="1"/>
    <row r="4790" s="138" customFormat="1" ht="15.75" customHeight="1"/>
    <row r="4791" s="138" customFormat="1" ht="15.75" customHeight="1"/>
    <row r="4792" s="138" customFormat="1" ht="15.75" customHeight="1"/>
    <row r="4793" s="138" customFormat="1" ht="15.75" customHeight="1"/>
    <row r="4794" s="138" customFormat="1" ht="15.75" customHeight="1"/>
    <row r="4795" s="138" customFormat="1" ht="15.75" customHeight="1"/>
    <row r="4796" s="138" customFormat="1" ht="15.75" customHeight="1"/>
    <row r="4797" s="138" customFormat="1" ht="15.75" customHeight="1"/>
    <row r="4798" s="138" customFormat="1" ht="15.75" customHeight="1"/>
    <row r="4799" s="138" customFormat="1" ht="15.75" customHeight="1"/>
    <row r="4800" s="138" customFormat="1" ht="15.75" customHeight="1"/>
    <row r="4801" s="138" customFormat="1" ht="15.75" customHeight="1"/>
    <row r="4802" s="138" customFormat="1" ht="15.75" customHeight="1"/>
    <row r="4803" s="138" customFormat="1" ht="15.75" customHeight="1"/>
    <row r="4804" s="138" customFormat="1" ht="15.75" customHeight="1"/>
    <row r="4805" s="138" customFormat="1" ht="15.75" customHeight="1"/>
    <row r="4806" s="138" customFormat="1" ht="15.75" customHeight="1"/>
    <row r="4807" s="138" customFormat="1" ht="15.75" customHeight="1"/>
    <row r="4808" s="138" customFormat="1" ht="15.75" customHeight="1"/>
    <row r="4809" s="138" customFormat="1" ht="15.75" customHeight="1"/>
    <row r="4810" s="138" customFormat="1" ht="15.75" customHeight="1"/>
    <row r="4811" s="138" customFormat="1" ht="15.75" customHeight="1"/>
    <row r="4812" s="138" customFormat="1" ht="15.75" customHeight="1"/>
    <row r="4813" s="138" customFormat="1" ht="15.75" customHeight="1"/>
    <row r="4814" s="138" customFormat="1" ht="15.75" customHeight="1"/>
    <row r="4815" s="138" customFormat="1" ht="15.75" customHeight="1"/>
    <row r="4816" s="138" customFormat="1" ht="15.75" customHeight="1"/>
    <row r="4817" s="138" customFormat="1" ht="15.75" customHeight="1"/>
    <row r="4818" s="138" customFormat="1" ht="15.75" customHeight="1"/>
    <row r="4819" s="138" customFormat="1" ht="15.75" customHeight="1"/>
    <row r="4820" s="138" customFormat="1" ht="15.75" customHeight="1"/>
    <row r="4821" s="138" customFormat="1" ht="15.75" customHeight="1"/>
    <row r="4822" s="138" customFormat="1" ht="15.75" customHeight="1"/>
    <row r="4823" s="138" customFormat="1" ht="15.75" customHeight="1"/>
    <row r="4824" s="138" customFormat="1" ht="15.75" customHeight="1"/>
    <row r="4825" s="138" customFormat="1" ht="15.75" customHeight="1"/>
    <row r="4826" s="138" customFormat="1" ht="15.75" customHeight="1"/>
    <row r="4827" s="138" customFormat="1" ht="15.75" customHeight="1"/>
    <row r="4828" s="138" customFormat="1" ht="15.75" customHeight="1"/>
    <row r="4829" s="138" customFormat="1" ht="15.75" customHeight="1"/>
    <row r="4830" s="138" customFormat="1" ht="15.75" customHeight="1"/>
    <row r="4831" s="138" customFormat="1" ht="15.75" customHeight="1"/>
    <row r="4832" s="138" customFormat="1" ht="15.75" customHeight="1"/>
    <row r="4833" s="138" customFormat="1" ht="15.75" customHeight="1"/>
    <row r="4834" s="138" customFormat="1" ht="15.75" customHeight="1"/>
    <row r="4835" s="138" customFormat="1" ht="15.75" customHeight="1"/>
    <row r="4836" s="138" customFormat="1" ht="15.75" customHeight="1"/>
    <row r="4837" s="138" customFormat="1" ht="15.75" customHeight="1"/>
    <row r="4838" s="138" customFormat="1" ht="15.75" customHeight="1"/>
    <row r="4839" s="138" customFormat="1" ht="15.75" customHeight="1"/>
    <row r="4840" s="138" customFormat="1" ht="15.75" customHeight="1"/>
    <row r="4841" s="138" customFormat="1" ht="15.75" customHeight="1"/>
    <row r="4842" s="138" customFormat="1" ht="15.75" customHeight="1"/>
    <row r="4843" s="138" customFormat="1" ht="15.75" customHeight="1"/>
    <row r="4844" s="138" customFormat="1" ht="15.75" customHeight="1"/>
    <row r="4845" s="138" customFormat="1" ht="15.75" customHeight="1"/>
    <row r="4846" s="138" customFormat="1" ht="15.75" customHeight="1"/>
    <row r="4847" s="138" customFormat="1" ht="15.75" customHeight="1"/>
    <row r="4848" s="138" customFormat="1" ht="15.75" customHeight="1"/>
    <row r="4849" s="138" customFormat="1" ht="15.75" customHeight="1"/>
    <row r="4850" s="138" customFormat="1" ht="15.75" customHeight="1"/>
    <row r="4851" s="138" customFormat="1" ht="15.75" customHeight="1"/>
    <row r="4852" s="138" customFormat="1" ht="15.75" customHeight="1"/>
    <row r="4853" s="138" customFormat="1" ht="15.75" customHeight="1"/>
    <row r="4854" s="138" customFormat="1" ht="15.75" customHeight="1"/>
    <row r="4855" s="138" customFormat="1" ht="15.75" customHeight="1"/>
    <row r="4856" s="138" customFormat="1" ht="15.75" customHeight="1"/>
    <row r="4857" s="138" customFormat="1" ht="15.75" customHeight="1"/>
    <row r="4858" s="138" customFormat="1" ht="15.75" customHeight="1"/>
    <row r="4859" s="138" customFormat="1" ht="15.75" customHeight="1"/>
    <row r="4860" s="138" customFormat="1" ht="15.75" customHeight="1"/>
    <row r="4861" s="138" customFormat="1" ht="15.75" customHeight="1"/>
    <row r="4862" s="138" customFormat="1" ht="15.75" customHeight="1"/>
    <row r="4863" s="138" customFormat="1" ht="15.75" customHeight="1"/>
    <row r="4864" s="138" customFormat="1" ht="15.75" customHeight="1"/>
    <row r="4865" s="138" customFormat="1" ht="15.75" customHeight="1"/>
    <row r="4866" s="138" customFormat="1" ht="15.75" customHeight="1"/>
    <row r="4867" s="138" customFormat="1" ht="15.75" customHeight="1"/>
    <row r="4868" s="138" customFormat="1" ht="15.75" customHeight="1"/>
    <row r="4869" s="138" customFormat="1" ht="15.75" customHeight="1"/>
    <row r="4870" s="138" customFormat="1" ht="15.75" customHeight="1"/>
    <row r="4871" s="138" customFormat="1" ht="15.75" customHeight="1"/>
    <row r="4872" s="138" customFormat="1" ht="15.75" customHeight="1"/>
    <row r="4873" s="138" customFormat="1" ht="15.75" customHeight="1"/>
    <row r="4874" s="138" customFormat="1" ht="15.75" customHeight="1"/>
    <row r="4875" s="138" customFormat="1" ht="15.75" customHeight="1"/>
    <row r="4876" s="138" customFormat="1" ht="15.75" customHeight="1"/>
    <row r="4877" s="138" customFormat="1" ht="15.75" customHeight="1"/>
    <row r="4878" s="138" customFormat="1" ht="15.75" customHeight="1"/>
    <row r="4879" s="138" customFormat="1" ht="15.75" customHeight="1"/>
    <row r="4880" s="138" customFormat="1" ht="15.75" customHeight="1"/>
    <row r="4881" s="138" customFormat="1" ht="15.75" customHeight="1"/>
    <row r="4882" s="138" customFormat="1" ht="15.75" customHeight="1"/>
    <row r="4883" s="138" customFormat="1" ht="15.75" customHeight="1"/>
    <row r="4884" s="138" customFormat="1" ht="15.75" customHeight="1"/>
    <row r="4885" s="138" customFormat="1" ht="15.75" customHeight="1"/>
    <row r="4886" s="138" customFormat="1" ht="15.75" customHeight="1"/>
    <row r="4887" s="138" customFormat="1" ht="15.75" customHeight="1"/>
    <row r="4888" s="138" customFormat="1" ht="15.75" customHeight="1"/>
    <row r="4889" s="138" customFormat="1" ht="15.75" customHeight="1"/>
    <row r="4890" s="138" customFormat="1" ht="15.75" customHeight="1"/>
    <row r="4891" s="138" customFormat="1" ht="15.75" customHeight="1"/>
    <row r="4892" s="138" customFormat="1" ht="15.75" customHeight="1"/>
    <row r="4893" s="138" customFormat="1" ht="15.75" customHeight="1"/>
    <row r="4894" s="138" customFormat="1" ht="15.75" customHeight="1"/>
    <row r="4895" s="138" customFormat="1" ht="15.75" customHeight="1"/>
    <row r="4896" s="138" customFormat="1" ht="15.75" customHeight="1"/>
    <row r="4897" s="138" customFormat="1" ht="15.75" customHeight="1"/>
    <row r="4898" s="138" customFormat="1" ht="15.75" customHeight="1"/>
    <row r="4899" s="138" customFormat="1" ht="15.75" customHeight="1"/>
    <row r="4900" s="138" customFormat="1" ht="15.75" customHeight="1"/>
    <row r="4901" s="138" customFormat="1" ht="15.75" customHeight="1"/>
    <row r="4902" s="138" customFormat="1" ht="15.75" customHeight="1"/>
    <row r="4903" s="138" customFormat="1" ht="15.75" customHeight="1"/>
    <row r="4904" s="138" customFormat="1" ht="15.75" customHeight="1"/>
    <row r="4905" s="138" customFormat="1" ht="15.75" customHeight="1"/>
    <row r="4906" s="138" customFormat="1" ht="15.75" customHeight="1"/>
    <row r="4907" s="138" customFormat="1" ht="15.75" customHeight="1"/>
    <row r="4908" s="138" customFormat="1" ht="15.75" customHeight="1"/>
    <row r="4909" s="138" customFormat="1" ht="15.75" customHeight="1"/>
    <row r="4910" s="138" customFormat="1" ht="15.75" customHeight="1"/>
    <row r="4911" s="138" customFormat="1" ht="15.75" customHeight="1"/>
    <row r="4912" s="138" customFormat="1" ht="15.75" customHeight="1"/>
    <row r="4913" s="138" customFormat="1" ht="15.75" customHeight="1"/>
    <row r="4914" s="138" customFormat="1" ht="15.75" customHeight="1"/>
    <row r="4915" s="138" customFormat="1" ht="15.75" customHeight="1"/>
    <row r="4916" s="138" customFormat="1" ht="15.75" customHeight="1"/>
    <row r="4917" s="138" customFormat="1" ht="15.75" customHeight="1"/>
    <row r="4918" s="138" customFormat="1" ht="15.75" customHeight="1"/>
    <row r="4919" s="138" customFormat="1" ht="15.75" customHeight="1"/>
    <row r="4920" s="138" customFormat="1" ht="15.75" customHeight="1"/>
    <row r="4921" s="138" customFormat="1" ht="15.75" customHeight="1"/>
    <row r="4922" s="138" customFormat="1" ht="15.75" customHeight="1"/>
    <row r="4923" s="138" customFormat="1" ht="15.75" customHeight="1"/>
    <row r="4924" s="138" customFormat="1" ht="15.75" customHeight="1"/>
    <row r="4925" s="138" customFormat="1" ht="15.75" customHeight="1"/>
    <row r="4926" s="138" customFormat="1" ht="15.75" customHeight="1"/>
    <row r="4927" s="138" customFormat="1" ht="15.75" customHeight="1"/>
    <row r="4928" s="138" customFormat="1" ht="15.75" customHeight="1"/>
    <row r="4929" s="138" customFormat="1" ht="15.75" customHeight="1"/>
    <row r="4930" s="138" customFormat="1" ht="15.75" customHeight="1"/>
    <row r="4931" s="138" customFormat="1" ht="15.75" customHeight="1"/>
    <row r="4932" s="138" customFormat="1" ht="15.75" customHeight="1"/>
    <row r="4933" s="138" customFormat="1" ht="15.75" customHeight="1"/>
    <row r="4934" s="138" customFormat="1" ht="15.75" customHeight="1"/>
    <row r="4935" s="138" customFormat="1" ht="15.75" customHeight="1"/>
    <row r="4936" s="138" customFormat="1" ht="15.75" customHeight="1"/>
    <row r="4937" s="138" customFormat="1" ht="15.75" customHeight="1"/>
    <row r="4938" s="138" customFormat="1" ht="15.75" customHeight="1"/>
    <row r="4939" s="138" customFormat="1" ht="15.75" customHeight="1"/>
    <row r="4940" s="138" customFormat="1" ht="15.75" customHeight="1"/>
    <row r="4941" s="138" customFormat="1" ht="15.75" customHeight="1"/>
    <row r="4942" s="138" customFormat="1" ht="15.75" customHeight="1"/>
    <row r="4943" s="138" customFormat="1" ht="15.75" customHeight="1"/>
    <row r="4944" s="138" customFormat="1" ht="15.75" customHeight="1"/>
    <row r="4945" s="138" customFormat="1" ht="15.75" customHeight="1"/>
    <row r="4946" s="138" customFormat="1" ht="15.75" customHeight="1"/>
    <row r="4947" s="138" customFormat="1" ht="15.75" customHeight="1"/>
    <row r="4948" s="138" customFormat="1" ht="15.75" customHeight="1"/>
    <row r="4949" s="138" customFormat="1" ht="15.75" customHeight="1"/>
    <row r="4950" s="138" customFormat="1" ht="15.75" customHeight="1"/>
    <row r="4951" s="138" customFormat="1" ht="15.75" customHeight="1"/>
    <row r="4952" s="138" customFormat="1" ht="15.75" customHeight="1"/>
    <row r="4953" s="138" customFormat="1" ht="15.75" customHeight="1"/>
    <row r="4954" s="138" customFormat="1" ht="15.75" customHeight="1"/>
    <row r="4955" s="138" customFormat="1" ht="15.75" customHeight="1"/>
    <row r="4956" s="138" customFormat="1" ht="15.75" customHeight="1"/>
    <row r="4957" s="138" customFormat="1" ht="15.75" customHeight="1"/>
    <row r="4958" s="138" customFormat="1" ht="15.75" customHeight="1"/>
    <row r="4959" s="138" customFormat="1" ht="15.75" customHeight="1"/>
    <row r="4960" s="138" customFormat="1" ht="15.75" customHeight="1"/>
    <row r="4961" s="138" customFormat="1" ht="15.75" customHeight="1"/>
    <row r="4962" s="138" customFormat="1" ht="15.75" customHeight="1"/>
    <row r="4963" s="138" customFormat="1" ht="15.75" customHeight="1"/>
    <row r="4964" s="138" customFormat="1" ht="15.75" customHeight="1"/>
    <row r="4965" s="138" customFormat="1" ht="15.75" customHeight="1"/>
    <row r="4966" s="138" customFormat="1" ht="15.75" customHeight="1"/>
    <row r="4967" s="138" customFormat="1" ht="15.75" customHeight="1"/>
    <row r="4968" s="138" customFormat="1" ht="15.75" customHeight="1"/>
    <row r="4969" s="138" customFormat="1" ht="15.75" customHeight="1"/>
    <row r="4970" s="138" customFormat="1" ht="15.75" customHeight="1"/>
    <row r="4971" s="138" customFormat="1" ht="15.75" customHeight="1"/>
    <row r="4972" s="138" customFormat="1" ht="15.75" customHeight="1"/>
    <row r="4973" s="138" customFormat="1" ht="15.75" customHeight="1"/>
    <row r="4974" s="138" customFormat="1" ht="15.75" customHeight="1"/>
    <row r="4975" s="138" customFormat="1" ht="15.75" customHeight="1"/>
    <row r="4976" s="138" customFormat="1" ht="15.75" customHeight="1"/>
    <row r="4977" s="138" customFormat="1" ht="15.75" customHeight="1"/>
    <row r="4978" s="138" customFormat="1" ht="15.75" customHeight="1"/>
    <row r="4979" s="138" customFormat="1" ht="15.75" customHeight="1"/>
    <row r="4980" s="138" customFormat="1" ht="15.75" customHeight="1"/>
    <row r="4981" s="138" customFormat="1" ht="15.75" customHeight="1"/>
    <row r="4982" s="138" customFormat="1" ht="15.75" customHeight="1"/>
    <row r="4983" s="138" customFormat="1" ht="15.75" customHeight="1"/>
    <row r="4984" s="138" customFormat="1" ht="15.75" customHeight="1"/>
    <row r="4985" s="138" customFormat="1" ht="15.75" customHeight="1"/>
    <row r="4986" s="138" customFormat="1" ht="15.75" customHeight="1"/>
    <row r="4987" s="138" customFormat="1" ht="15.75" customHeight="1"/>
    <row r="4988" s="138" customFormat="1" ht="15.75" customHeight="1"/>
    <row r="4989" s="138" customFormat="1" ht="15.75" customHeight="1"/>
    <row r="4990" s="138" customFormat="1" ht="15.75" customHeight="1"/>
    <row r="4991" s="138" customFormat="1" ht="15.75" customHeight="1"/>
    <row r="4992" s="138" customFormat="1" ht="15.75" customHeight="1"/>
    <row r="4993" s="138" customFormat="1" ht="15.75" customHeight="1"/>
    <row r="4994" s="138" customFormat="1" ht="15.75" customHeight="1"/>
    <row r="4995" s="138" customFormat="1" ht="15.75" customHeight="1"/>
    <row r="4996" s="138" customFormat="1" ht="15.75" customHeight="1"/>
    <row r="4997" s="138" customFormat="1" ht="15.75" customHeight="1"/>
    <row r="4998" s="138" customFormat="1" ht="15.75" customHeight="1"/>
    <row r="4999" s="138" customFormat="1" ht="15.75" customHeight="1"/>
    <row r="5000" s="138" customFormat="1" ht="15.75" customHeight="1"/>
    <row r="5001" s="138" customFormat="1" ht="15.75" customHeight="1"/>
    <row r="5002" s="138" customFormat="1" ht="15.75" customHeight="1"/>
    <row r="5003" s="138" customFormat="1" ht="15.75" customHeight="1"/>
    <row r="5004" s="138" customFormat="1" ht="15.75" customHeight="1"/>
    <row r="5005" s="138" customFormat="1" ht="15.75" customHeight="1"/>
    <row r="5006" s="138" customFormat="1" ht="15.75" customHeight="1"/>
    <row r="5007" s="138" customFormat="1" ht="15.75" customHeight="1"/>
    <row r="5008" s="138" customFormat="1" ht="15.75" customHeight="1"/>
    <row r="5009" s="138" customFormat="1" ht="15.75" customHeight="1"/>
    <row r="5010" s="138" customFormat="1" ht="15.75" customHeight="1"/>
    <row r="5011" s="138" customFormat="1" ht="15.75" customHeight="1"/>
    <row r="5012" s="138" customFormat="1" ht="15.75" customHeight="1"/>
    <row r="5013" s="138" customFormat="1" ht="15.75" customHeight="1"/>
    <row r="5014" s="138" customFormat="1" ht="15.75" customHeight="1"/>
    <row r="5015" s="138" customFormat="1" ht="15.75" customHeight="1"/>
    <row r="5016" s="138" customFormat="1" ht="15.75" customHeight="1"/>
    <row r="5017" s="138" customFormat="1" ht="15.75" customHeight="1"/>
    <row r="5018" s="138" customFormat="1" ht="15.75" customHeight="1"/>
    <row r="5019" s="138" customFormat="1" ht="15.75" customHeight="1"/>
    <row r="5020" s="138" customFormat="1" ht="15.75" customHeight="1"/>
    <row r="5021" s="138" customFormat="1" ht="15.75" customHeight="1"/>
    <row r="5022" s="138" customFormat="1" ht="15.75" customHeight="1"/>
    <row r="5023" s="138" customFormat="1" ht="15.75" customHeight="1"/>
    <row r="5024" s="138" customFormat="1" ht="15.75" customHeight="1"/>
    <row r="5025" s="138" customFormat="1" ht="15.75" customHeight="1"/>
    <row r="5026" s="138" customFormat="1" ht="15.75" customHeight="1"/>
    <row r="5027" s="138" customFormat="1" ht="15.75" customHeight="1"/>
    <row r="5028" s="138" customFormat="1" ht="15.75" customHeight="1"/>
    <row r="5029" s="138" customFormat="1" ht="15.75" customHeight="1"/>
    <row r="5030" s="138" customFormat="1" ht="15.75" customHeight="1"/>
    <row r="5031" s="138" customFormat="1" ht="15.75" customHeight="1"/>
    <row r="5032" s="138" customFormat="1" ht="15.75" customHeight="1"/>
    <row r="5033" s="138" customFormat="1" ht="15.75" customHeight="1"/>
    <row r="5034" s="138" customFormat="1" ht="15.75" customHeight="1"/>
    <row r="5035" s="138" customFormat="1" ht="15.75" customHeight="1"/>
    <row r="5036" s="138" customFormat="1" ht="15.75" customHeight="1"/>
    <row r="5037" s="138" customFormat="1" ht="15.75" customHeight="1"/>
    <row r="5038" s="138" customFormat="1" ht="15.75" customHeight="1"/>
    <row r="5039" s="138" customFormat="1" ht="15.75" customHeight="1"/>
    <row r="5040" s="138" customFormat="1" ht="15.75" customHeight="1"/>
    <row r="5041" s="138" customFormat="1" ht="15.75" customHeight="1"/>
    <row r="5042" s="138" customFormat="1" ht="15.75" customHeight="1"/>
    <row r="5043" s="138" customFormat="1" ht="15.75" customHeight="1"/>
    <row r="5044" s="138" customFormat="1" ht="15.75" customHeight="1"/>
    <row r="5045" s="138" customFormat="1" ht="15.75" customHeight="1"/>
    <row r="5046" s="138" customFormat="1" ht="15.75" customHeight="1"/>
    <row r="5047" s="138" customFormat="1" ht="15.75" customHeight="1"/>
    <row r="5048" s="138" customFormat="1" ht="15.75" customHeight="1"/>
    <row r="5049" s="138" customFormat="1" ht="15.75" customHeight="1"/>
    <row r="5050" s="138" customFormat="1" ht="15.75" customHeight="1"/>
    <row r="5051" s="138" customFormat="1" ht="15.75" customHeight="1"/>
    <row r="5052" s="138" customFormat="1" ht="15.75" customHeight="1"/>
    <row r="5053" s="138" customFormat="1" ht="15.75" customHeight="1"/>
    <row r="5054" s="138" customFormat="1" ht="15.75" customHeight="1"/>
    <row r="5055" s="138" customFormat="1" ht="15.75" customHeight="1"/>
    <row r="5056" s="138" customFormat="1" ht="15.75" customHeight="1"/>
    <row r="5057" s="138" customFormat="1" ht="15.75" customHeight="1"/>
    <row r="5058" s="138" customFormat="1" ht="15.75" customHeight="1"/>
    <row r="5059" s="138" customFormat="1" ht="15.75" customHeight="1"/>
    <row r="5060" s="138" customFormat="1" ht="15.75" customHeight="1"/>
    <row r="5061" s="138" customFormat="1" ht="15.75" customHeight="1"/>
    <row r="5062" s="138" customFormat="1" ht="15.75" customHeight="1"/>
    <row r="5063" s="138" customFormat="1" ht="15.75" customHeight="1"/>
    <row r="5064" s="138" customFormat="1" ht="15.75" customHeight="1"/>
    <row r="5065" s="138" customFormat="1" ht="15.75" customHeight="1"/>
    <row r="5066" s="138" customFormat="1" ht="15.75" customHeight="1"/>
    <row r="5067" s="138" customFormat="1" ht="15.75" customHeight="1"/>
    <row r="5068" s="138" customFormat="1" ht="15.75" customHeight="1"/>
    <row r="5069" s="138" customFormat="1" ht="15.75" customHeight="1"/>
    <row r="5070" s="138" customFormat="1" ht="15.75" customHeight="1"/>
    <row r="5071" s="138" customFormat="1" ht="15.75" customHeight="1"/>
    <row r="5072" s="138" customFormat="1" ht="15.75" customHeight="1"/>
    <row r="5073" s="138" customFormat="1" ht="15.75" customHeight="1"/>
    <row r="5074" s="138" customFormat="1" ht="15.75" customHeight="1"/>
    <row r="5075" s="138" customFormat="1" ht="15.75" customHeight="1"/>
    <row r="5076" s="138" customFormat="1" ht="15.75" customHeight="1"/>
    <row r="5077" s="138" customFormat="1" ht="15.75" customHeight="1"/>
    <row r="5078" s="138" customFormat="1" ht="15.75" customHeight="1"/>
    <row r="5079" s="138" customFormat="1" ht="15.75" customHeight="1"/>
    <row r="5080" s="138" customFormat="1" ht="15.75" customHeight="1"/>
    <row r="5081" s="138" customFormat="1" ht="15.75" customHeight="1"/>
    <row r="5082" s="138" customFormat="1" ht="15.75" customHeight="1"/>
    <row r="5083" s="138" customFormat="1" ht="15.75" customHeight="1"/>
    <row r="5084" s="138" customFormat="1" ht="15.75" customHeight="1"/>
    <row r="5085" s="138" customFormat="1" ht="15.75" customHeight="1"/>
    <row r="5086" s="138" customFormat="1" ht="15.75" customHeight="1"/>
    <row r="5087" s="138" customFormat="1" ht="15.75" customHeight="1"/>
    <row r="5088" s="138" customFormat="1" ht="15.75" customHeight="1"/>
    <row r="5089" s="138" customFormat="1" ht="15.75" customHeight="1"/>
    <row r="5090" s="138" customFormat="1" ht="15.75" customHeight="1"/>
    <row r="5091" s="138" customFormat="1" ht="15.75" customHeight="1"/>
    <row r="5092" s="138" customFormat="1" ht="15.75" customHeight="1"/>
    <row r="5093" s="138" customFormat="1" ht="15.75" customHeight="1"/>
    <row r="5094" s="138" customFormat="1" ht="15.75" customHeight="1"/>
    <row r="5095" s="138" customFormat="1" ht="15.75" customHeight="1"/>
    <row r="5096" s="138" customFormat="1" ht="15.75" customHeight="1"/>
    <row r="5097" s="138" customFormat="1" ht="15.75" customHeight="1"/>
    <row r="5098" s="138" customFormat="1" ht="15.75" customHeight="1"/>
    <row r="5099" s="138" customFormat="1" ht="15.75" customHeight="1"/>
    <row r="5100" s="138" customFormat="1" ht="15.75" customHeight="1"/>
    <row r="5101" s="138" customFormat="1" ht="15.75" customHeight="1"/>
    <row r="5102" s="138" customFormat="1" ht="15.75" customHeight="1"/>
    <row r="5103" s="138" customFormat="1" ht="15.75" customHeight="1"/>
    <row r="5104" s="138" customFormat="1" ht="15.75" customHeight="1"/>
    <row r="5105" s="138" customFormat="1" ht="15.75" customHeight="1"/>
    <row r="5106" s="138" customFormat="1" ht="15.75" customHeight="1"/>
    <row r="5107" s="138" customFormat="1" ht="15.75" customHeight="1"/>
    <row r="5108" s="138" customFormat="1" ht="15.75" customHeight="1"/>
    <row r="5109" s="138" customFormat="1" ht="15.75" customHeight="1"/>
    <row r="5110" s="138" customFormat="1" ht="15.75" customHeight="1"/>
    <row r="5111" s="138" customFormat="1" ht="15.75" customHeight="1"/>
    <row r="5112" s="138" customFormat="1" ht="15.75" customHeight="1"/>
    <row r="5113" s="138" customFormat="1" ht="15.75" customHeight="1"/>
    <row r="5114" s="138" customFormat="1" ht="15.75" customHeight="1"/>
    <row r="5115" s="138" customFormat="1" ht="15.75" customHeight="1"/>
    <row r="5116" s="138" customFormat="1" ht="15.75" customHeight="1"/>
    <row r="5117" s="138" customFormat="1" ht="15.75" customHeight="1"/>
    <row r="5118" s="138" customFormat="1" ht="15.75" customHeight="1"/>
    <row r="5119" s="138" customFormat="1" ht="15.75" customHeight="1"/>
    <row r="5120" s="138" customFormat="1" ht="15.75" customHeight="1"/>
    <row r="5121" s="138" customFormat="1" ht="15.75" customHeight="1"/>
    <row r="5122" s="138" customFormat="1" ht="15.75" customHeight="1"/>
    <row r="5123" s="138" customFormat="1" ht="15.75" customHeight="1"/>
    <row r="5124" s="138" customFormat="1" ht="15.75" customHeight="1"/>
    <row r="5125" s="138" customFormat="1" ht="15.75" customHeight="1"/>
    <row r="5126" s="138" customFormat="1" ht="15.75" customHeight="1"/>
    <row r="5127" s="138" customFormat="1" ht="15.75" customHeight="1"/>
    <row r="5128" s="138" customFormat="1" ht="15.75" customHeight="1"/>
    <row r="5129" s="138" customFormat="1" ht="15.75" customHeight="1"/>
    <row r="5130" s="138" customFormat="1" ht="15.75" customHeight="1"/>
    <row r="5131" s="138" customFormat="1" ht="15.75" customHeight="1"/>
    <row r="5132" s="138" customFormat="1" ht="15.75" customHeight="1"/>
    <row r="5133" s="138" customFormat="1" ht="15.75" customHeight="1"/>
    <row r="5134" s="138" customFormat="1" ht="15.75" customHeight="1"/>
    <row r="5135" s="138" customFormat="1" ht="15.75" customHeight="1"/>
    <row r="5136" s="138" customFormat="1" ht="15.75" customHeight="1"/>
    <row r="5137" s="138" customFormat="1" ht="15.75" customHeight="1"/>
    <row r="5138" s="138" customFormat="1" ht="15.75" customHeight="1"/>
    <row r="5139" s="138" customFormat="1" ht="15.75" customHeight="1"/>
    <row r="5140" s="138" customFormat="1" ht="15.75" customHeight="1"/>
    <row r="5141" s="138" customFormat="1" ht="15.75" customHeight="1"/>
    <row r="5142" s="138" customFormat="1" ht="15.75" customHeight="1"/>
    <row r="5143" s="138" customFormat="1" ht="15.75" customHeight="1"/>
    <row r="5144" s="138" customFormat="1" ht="15.75" customHeight="1"/>
    <row r="5145" s="138" customFormat="1" ht="15.75" customHeight="1"/>
    <row r="5146" s="138" customFormat="1" ht="15.75" customHeight="1"/>
    <row r="5147" s="138" customFormat="1" ht="15.75" customHeight="1"/>
    <row r="5148" s="138" customFormat="1" ht="15.75" customHeight="1"/>
    <row r="5149" s="138" customFormat="1" ht="15.75" customHeight="1"/>
    <row r="5150" s="138" customFormat="1" ht="15.75" customHeight="1"/>
    <row r="5151" s="138" customFormat="1" ht="15.75" customHeight="1"/>
    <row r="5152" s="138" customFormat="1" ht="15.75" customHeight="1"/>
    <row r="5153" s="138" customFormat="1" ht="15.75" customHeight="1"/>
    <row r="5154" s="138" customFormat="1" ht="15.75" customHeight="1"/>
    <row r="5155" s="138" customFormat="1" ht="15.75" customHeight="1"/>
    <row r="5156" s="138" customFormat="1" ht="15.75" customHeight="1"/>
    <row r="5157" s="138" customFormat="1" ht="15.75" customHeight="1"/>
    <row r="5158" s="138" customFormat="1" ht="15.75" customHeight="1"/>
    <row r="5159" s="138" customFormat="1" ht="15.75" customHeight="1"/>
    <row r="5160" s="138" customFormat="1" ht="15.75" customHeight="1"/>
    <row r="5161" s="138" customFormat="1" ht="15.75" customHeight="1"/>
    <row r="5162" s="138" customFormat="1" ht="15.75" customHeight="1"/>
    <row r="5163" s="138" customFormat="1" ht="15.75" customHeight="1"/>
    <row r="5164" s="138" customFormat="1" ht="15.75" customHeight="1"/>
    <row r="5165" s="138" customFormat="1" ht="15.75" customHeight="1"/>
    <row r="5166" s="138" customFormat="1" ht="15.75" customHeight="1"/>
    <row r="5167" s="138" customFormat="1" ht="15.75" customHeight="1"/>
    <row r="5168" s="138" customFormat="1" ht="15.75" customHeight="1"/>
    <row r="5169" s="138" customFormat="1" ht="15.75" customHeight="1"/>
    <row r="5170" s="138" customFormat="1" ht="15.75" customHeight="1"/>
    <row r="5171" s="138" customFormat="1" ht="15.75" customHeight="1"/>
    <row r="5172" s="138" customFormat="1" ht="15.75" customHeight="1"/>
    <row r="5173" s="138" customFormat="1" ht="15.75" customHeight="1"/>
    <row r="5174" s="138" customFormat="1" ht="15.75" customHeight="1"/>
    <row r="5175" s="138" customFormat="1" ht="15.75" customHeight="1"/>
    <row r="5176" s="138" customFormat="1" ht="15.75" customHeight="1"/>
    <row r="5177" s="138" customFormat="1" ht="15.75" customHeight="1"/>
    <row r="5178" s="138" customFormat="1" ht="15.75" customHeight="1"/>
    <row r="5179" s="138" customFormat="1" ht="15.75" customHeight="1"/>
    <row r="5180" s="138" customFormat="1" ht="15.75" customHeight="1"/>
    <row r="5181" s="138" customFormat="1" ht="15.75" customHeight="1"/>
    <row r="5182" s="138" customFormat="1" ht="15.75" customHeight="1"/>
    <row r="5183" s="138" customFormat="1" ht="15.75" customHeight="1"/>
    <row r="5184" s="138" customFormat="1" ht="15.75" customHeight="1"/>
    <row r="5185" s="138" customFormat="1" ht="15.75" customHeight="1"/>
    <row r="5186" s="138" customFormat="1" ht="15.75" customHeight="1"/>
    <row r="5187" s="138" customFormat="1" ht="15.75" customHeight="1"/>
    <row r="5188" s="138" customFormat="1" ht="15.75" customHeight="1"/>
    <row r="5189" s="138" customFormat="1" ht="15.75" customHeight="1"/>
    <row r="5190" s="138" customFormat="1" ht="15.75" customHeight="1"/>
    <row r="5191" s="138" customFormat="1" ht="15.75" customHeight="1"/>
    <row r="5192" s="138" customFormat="1" ht="15.75" customHeight="1"/>
    <row r="5193" s="138" customFormat="1" ht="15.75" customHeight="1"/>
    <row r="5194" s="138" customFormat="1" ht="15.75" customHeight="1"/>
    <row r="5195" s="138" customFormat="1" ht="15.75" customHeight="1"/>
    <row r="5196" s="138" customFormat="1" ht="15.75" customHeight="1"/>
    <row r="5197" s="138" customFormat="1" ht="15.75" customHeight="1"/>
    <row r="5198" s="138" customFormat="1" ht="15.75" customHeight="1"/>
    <row r="5199" s="138" customFormat="1" ht="15.75" customHeight="1"/>
    <row r="5200" s="138" customFormat="1" ht="15.75" customHeight="1"/>
    <row r="5201" s="138" customFormat="1" ht="15.75" customHeight="1"/>
    <row r="5202" s="138" customFormat="1" ht="15.75" customHeight="1"/>
    <row r="5203" s="138" customFormat="1" ht="15.75" customHeight="1"/>
    <row r="5204" s="138" customFormat="1" ht="15.75" customHeight="1"/>
    <row r="5205" s="138" customFormat="1" ht="15.75" customHeight="1"/>
    <row r="5206" s="138" customFormat="1" ht="15.75" customHeight="1"/>
    <row r="5207" s="138" customFormat="1" ht="15.75" customHeight="1"/>
    <row r="5208" s="138" customFormat="1" ht="15.75" customHeight="1"/>
    <row r="5209" s="138" customFormat="1" ht="15.75" customHeight="1"/>
    <row r="5210" s="138" customFormat="1" ht="15.75" customHeight="1"/>
    <row r="5211" s="138" customFormat="1" ht="15.75" customHeight="1"/>
    <row r="5212" s="138" customFormat="1" ht="15.75" customHeight="1"/>
    <row r="5213" s="138" customFormat="1" ht="15.75" customHeight="1"/>
    <row r="5214" s="138" customFormat="1" ht="15.75" customHeight="1"/>
    <row r="5215" s="138" customFormat="1" ht="15.75" customHeight="1"/>
    <row r="5216" s="138" customFormat="1" ht="15.75" customHeight="1"/>
    <row r="5217" s="138" customFormat="1" ht="15.75" customHeight="1"/>
    <row r="5218" s="138" customFormat="1" ht="15.75" customHeight="1"/>
    <row r="5219" s="138" customFormat="1" ht="15.75" customHeight="1"/>
    <row r="5220" s="138" customFormat="1" ht="15.75" customHeight="1"/>
    <row r="5221" s="138" customFormat="1" ht="15.75" customHeight="1"/>
    <row r="5222" s="138" customFormat="1" ht="15.75" customHeight="1"/>
    <row r="5223" s="138" customFormat="1" ht="15.75" customHeight="1"/>
    <row r="5224" s="138" customFormat="1" ht="15.75" customHeight="1"/>
    <row r="5225" s="138" customFormat="1" ht="15.75" customHeight="1"/>
    <row r="5226" s="138" customFormat="1" ht="15.75" customHeight="1"/>
    <row r="5227" s="138" customFormat="1" ht="15.75" customHeight="1"/>
    <row r="5228" s="138" customFormat="1" ht="15.75" customHeight="1"/>
    <row r="5229" s="138" customFormat="1" ht="15.75" customHeight="1"/>
    <row r="5230" s="138" customFormat="1" ht="15.75" customHeight="1"/>
    <row r="5231" s="138" customFormat="1" ht="15.75" customHeight="1"/>
    <row r="5232" s="138" customFormat="1" ht="15.75" customHeight="1"/>
    <row r="5233" s="138" customFormat="1" ht="15.75" customHeight="1"/>
    <row r="5234" s="138" customFormat="1" ht="15.75" customHeight="1"/>
    <row r="5235" s="138" customFormat="1" ht="15.75" customHeight="1"/>
    <row r="5236" s="138" customFormat="1" ht="15.75" customHeight="1"/>
    <row r="5237" s="138" customFormat="1" ht="15.75" customHeight="1"/>
    <row r="5238" s="138" customFormat="1" ht="15.75" customHeight="1"/>
    <row r="5239" s="138" customFormat="1" ht="15.75" customHeight="1"/>
    <row r="5240" s="138" customFormat="1" ht="15.75" customHeight="1"/>
    <row r="5241" s="138" customFormat="1" ht="15.75" customHeight="1"/>
    <row r="5242" s="138" customFormat="1" ht="15.75" customHeight="1"/>
    <row r="5243" s="138" customFormat="1" ht="15.75" customHeight="1"/>
    <row r="5244" s="138" customFormat="1" ht="15.75" customHeight="1"/>
    <row r="5245" s="138" customFormat="1" ht="15.75" customHeight="1"/>
    <row r="5246" s="138" customFormat="1" ht="15.75" customHeight="1"/>
    <row r="5247" s="138" customFormat="1" ht="15.75" customHeight="1"/>
    <row r="5248" s="138" customFormat="1" ht="15.75" customHeight="1"/>
    <row r="5249" s="138" customFormat="1" ht="15.75" customHeight="1"/>
    <row r="5250" s="138" customFormat="1" ht="15.75" customHeight="1"/>
    <row r="5251" s="138" customFormat="1" ht="15.75" customHeight="1"/>
    <row r="5252" s="138" customFormat="1" ht="15.75" customHeight="1"/>
    <row r="5253" s="138" customFormat="1" ht="15.75" customHeight="1"/>
    <row r="5254" s="138" customFormat="1" ht="15.75" customHeight="1"/>
    <row r="5255" s="138" customFormat="1" ht="15.75" customHeight="1"/>
    <row r="5256" s="138" customFormat="1" ht="15.75" customHeight="1"/>
    <row r="5257" s="138" customFormat="1" ht="15.75" customHeight="1"/>
    <row r="5258" s="138" customFormat="1" ht="15.75" customHeight="1"/>
    <row r="5259" s="138" customFormat="1" ht="15.75" customHeight="1"/>
    <row r="5260" s="138" customFormat="1" ht="15.75" customHeight="1"/>
    <row r="5261" s="138" customFormat="1" ht="15.75" customHeight="1"/>
    <row r="5262" s="138" customFormat="1" ht="15.75" customHeight="1"/>
    <row r="5263" s="138" customFormat="1" ht="15.75" customHeight="1"/>
    <row r="5264" s="138" customFormat="1" ht="15.75" customHeight="1"/>
    <row r="5265" s="138" customFormat="1" ht="15.75" customHeight="1"/>
    <row r="5266" s="138" customFormat="1" ht="15.75" customHeight="1"/>
    <row r="5267" s="138" customFormat="1" ht="15.75" customHeight="1"/>
    <row r="5268" s="138" customFormat="1" ht="15.75" customHeight="1"/>
    <row r="5269" s="138" customFormat="1" ht="15.75" customHeight="1"/>
    <row r="5270" s="138" customFormat="1" ht="15.75" customHeight="1"/>
    <row r="5271" s="138" customFormat="1" ht="15.75" customHeight="1"/>
    <row r="5272" s="138" customFormat="1" ht="15.75" customHeight="1"/>
    <row r="5273" s="138" customFormat="1" ht="15.75" customHeight="1"/>
    <row r="5274" s="138" customFormat="1" ht="15.75" customHeight="1"/>
    <row r="5275" s="138" customFormat="1" ht="15.75" customHeight="1"/>
    <row r="5276" s="138" customFormat="1" ht="15.75" customHeight="1"/>
    <row r="5277" s="138" customFormat="1" ht="15.75" customHeight="1"/>
    <row r="5278" s="138" customFormat="1" ht="15.75" customHeight="1"/>
    <row r="5279" s="138" customFormat="1" ht="15.75" customHeight="1"/>
    <row r="5280" s="138" customFormat="1" ht="15.75" customHeight="1"/>
    <row r="5281" s="138" customFormat="1" ht="15.75" customHeight="1"/>
    <row r="5282" s="138" customFormat="1" ht="15.75" customHeight="1"/>
    <row r="5283" s="138" customFormat="1" ht="15.75" customHeight="1"/>
    <row r="5284" s="138" customFormat="1" ht="15.75" customHeight="1"/>
    <row r="5285" s="138" customFormat="1" ht="15.75" customHeight="1"/>
    <row r="5286" s="138" customFormat="1" ht="15.75" customHeight="1"/>
    <row r="5287" s="138" customFormat="1" ht="15.75" customHeight="1"/>
    <row r="5288" s="138" customFormat="1" ht="15.75" customHeight="1"/>
    <row r="5289" s="138" customFormat="1" ht="15.75" customHeight="1"/>
    <row r="5290" s="138" customFormat="1" ht="15.75" customHeight="1"/>
    <row r="5291" s="138" customFormat="1" ht="15.75" customHeight="1"/>
    <row r="5292" s="138" customFormat="1" ht="15.75" customHeight="1"/>
    <row r="5293" s="138" customFormat="1" ht="15.75" customHeight="1"/>
    <row r="5294" s="138" customFormat="1" ht="15.75" customHeight="1"/>
    <row r="5295" s="138" customFormat="1" ht="15.75" customHeight="1"/>
    <row r="5296" s="138" customFormat="1" ht="15.75" customHeight="1"/>
    <row r="5297" s="138" customFormat="1" ht="15.75" customHeight="1"/>
    <row r="5298" s="138" customFormat="1" ht="15.75" customHeight="1"/>
    <row r="5299" s="138" customFormat="1" ht="15.75" customHeight="1"/>
    <row r="5300" s="138" customFormat="1" ht="15.75" customHeight="1"/>
    <row r="5301" s="138" customFormat="1" ht="15.75" customHeight="1"/>
    <row r="5302" s="138" customFormat="1" ht="15.75" customHeight="1"/>
    <row r="5303" s="138" customFormat="1" ht="15.75" customHeight="1"/>
    <row r="5304" s="138" customFormat="1" ht="15.75" customHeight="1"/>
    <row r="5305" s="138" customFormat="1" ht="15.75" customHeight="1"/>
    <row r="5306" s="138" customFormat="1" ht="15.75" customHeight="1"/>
    <row r="5307" s="138" customFormat="1" ht="15.75" customHeight="1"/>
    <row r="5308" s="138" customFormat="1" ht="15.75" customHeight="1"/>
    <row r="5309" s="138" customFormat="1" ht="15.75" customHeight="1"/>
    <row r="5310" s="138" customFormat="1" ht="15.75" customHeight="1"/>
    <row r="5311" s="138" customFormat="1" ht="15.75" customHeight="1"/>
    <row r="5312" s="138" customFormat="1" ht="15.75" customHeight="1"/>
    <row r="5313" s="138" customFormat="1" ht="15.75" customHeight="1"/>
    <row r="5314" s="138" customFormat="1" ht="15.75" customHeight="1"/>
    <row r="5315" s="138" customFormat="1" ht="15.75" customHeight="1"/>
    <row r="5316" s="138" customFormat="1" ht="15.75" customHeight="1"/>
    <row r="5317" s="138" customFormat="1" ht="15.75" customHeight="1"/>
    <row r="5318" s="138" customFormat="1" ht="15.75" customHeight="1"/>
    <row r="5319" s="138" customFormat="1" ht="15.75" customHeight="1"/>
    <row r="5320" s="138" customFormat="1" ht="15.75" customHeight="1"/>
    <row r="5321" s="138" customFormat="1" ht="15.75" customHeight="1"/>
    <row r="5322" s="138" customFormat="1" ht="15.75" customHeight="1"/>
    <row r="5323" s="138" customFormat="1" ht="15.75" customHeight="1"/>
    <row r="5324" s="138" customFormat="1" ht="15.75" customHeight="1"/>
    <row r="5325" s="138" customFormat="1" ht="15.75" customHeight="1"/>
    <row r="5326" s="138" customFormat="1" ht="15.75" customHeight="1"/>
    <row r="5327" s="138" customFormat="1" ht="15.75" customHeight="1"/>
    <row r="5328" s="138" customFormat="1" ht="15.75" customHeight="1"/>
    <row r="5329" s="138" customFormat="1" ht="15.75" customHeight="1"/>
    <row r="5330" s="138" customFormat="1" ht="15.75" customHeight="1"/>
    <row r="5331" s="138" customFormat="1" ht="15.75" customHeight="1"/>
    <row r="5332" s="138" customFormat="1" ht="15.75" customHeight="1"/>
    <row r="5333" s="138" customFormat="1" ht="15.75" customHeight="1"/>
    <row r="5334" s="138" customFormat="1" ht="15.75" customHeight="1"/>
    <row r="5335" s="138" customFormat="1" ht="15.75" customHeight="1"/>
    <row r="5336" s="138" customFormat="1" ht="15.75" customHeight="1"/>
    <row r="5337" s="138" customFormat="1" ht="15.75" customHeight="1"/>
    <row r="5338" s="138" customFormat="1" ht="15.75" customHeight="1"/>
    <row r="5339" s="138" customFormat="1" ht="15.75" customHeight="1"/>
    <row r="5340" s="138" customFormat="1" ht="15.75" customHeight="1"/>
    <row r="5341" s="138" customFormat="1" ht="15.75" customHeight="1"/>
    <row r="5342" s="138" customFormat="1" ht="15.75" customHeight="1"/>
    <row r="5343" s="138" customFormat="1" ht="15.75" customHeight="1"/>
    <row r="5344" s="138" customFormat="1" ht="15.75" customHeight="1"/>
    <row r="5345" s="138" customFormat="1" ht="15.75" customHeight="1"/>
    <row r="5346" s="138" customFormat="1" ht="15.75" customHeight="1"/>
    <row r="5347" s="138" customFormat="1" ht="15.75" customHeight="1"/>
    <row r="5348" s="138" customFormat="1" ht="15.75" customHeight="1"/>
    <row r="5349" s="138" customFormat="1" ht="15.75" customHeight="1"/>
    <row r="5350" s="138" customFormat="1" ht="15.75" customHeight="1"/>
    <row r="5351" s="138" customFormat="1" ht="15.75" customHeight="1"/>
    <row r="5352" s="138" customFormat="1" ht="15.75" customHeight="1"/>
    <row r="5353" s="138" customFormat="1" ht="15.75" customHeight="1"/>
    <row r="5354" s="138" customFormat="1" ht="15.75" customHeight="1"/>
    <row r="5355" s="138" customFormat="1" ht="15.75" customHeight="1"/>
    <row r="5356" s="138" customFormat="1" ht="15.75" customHeight="1"/>
    <row r="5357" s="138" customFormat="1" ht="15.75" customHeight="1"/>
    <row r="5358" s="138" customFormat="1" ht="15.75" customHeight="1"/>
    <row r="5359" s="138" customFormat="1" ht="15.75" customHeight="1"/>
    <row r="5360" s="138" customFormat="1" ht="15.75" customHeight="1"/>
    <row r="5361" s="138" customFormat="1" ht="15.75" customHeight="1"/>
    <row r="5362" s="138" customFormat="1" ht="15.75" customHeight="1"/>
    <row r="5363" s="138" customFormat="1" ht="15.75" customHeight="1"/>
    <row r="5364" s="138" customFormat="1" ht="15.75" customHeight="1"/>
    <row r="5365" s="138" customFormat="1" ht="15.75" customHeight="1"/>
    <row r="5366" s="138" customFormat="1" ht="15.75" customHeight="1"/>
    <row r="5367" s="138" customFormat="1" ht="15.75" customHeight="1"/>
    <row r="5368" s="138" customFormat="1" ht="15.75" customHeight="1"/>
    <row r="5369" s="138" customFormat="1" ht="15.75" customHeight="1"/>
    <row r="5370" s="138" customFormat="1" ht="15.75" customHeight="1"/>
    <row r="5371" s="138" customFormat="1" ht="15.75" customHeight="1"/>
    <row r="5372" s="138" customFormat="1" ht="15.75" customHeight="1"/>
    <row r="5373" s="138" customFormat="1" ht="15.75" customHeight="1"/>
    <row r="5374" s="138" customFormat="1" ht="15.75" customHeight="1"/>
    <row r="5375" s="138" customFormat="1" ht="15.75" customHeight="1"/>
    <row r="5376" s="138" customFormat="1" ht="15.75" customHeight="1"/>
    <row r="5377" s="138" customFormat="1" ht="15.75" customHeight="1"/>
    <row r="5378" s="138" customFormat="1" ht="15.75" customHeight="1"/>
    <row r="5379" s="138" customFormat="1" ht="15.75" customHeight="1"/>
    <row r="5380" s="138" customFormat="1" ht="15.75" customHeight="1"/>
    <row r="5381" s="138" customFormat="1" ht="15.75" customHeight="1"/>
    <row r="5382" s="138" customFormat="1" ht="15.75" customHeight="1"/>
    <row r="5383" s="138" customFormat="1" ht="15.75" customHeight="1"/>
    <row r="5384" s="138" customFormat="1" ht="15.75" customHeight="1"/>
    <row r="5385" s="138" customFormat="1" ht="15.75" customHeight="1"/>
    <row r="5386" s="138" customFormat="1" ht="15.75" customHeight="1"/>
    <row r="5387" s="138" customFormat="1" ht="15.75" customHeight="1"/>
    <row r="5388" s="138" customFormat="1" ht="15.75" customHeight="1"/>
    <row r="5389" s="138" customFormat="1" ht="15.75" customHeight="1"/>
    <row r="5390" s="138" customFormat="1" ht="15.75" customHeight="1"/>
    <row r="5391" s="138" customFormat="1" ht="15.75" customHeight="1"/>
    <row r="5392" s="138" customFormat="1" ht="15.75" customHeight="1"/>
    <row r="5393" s="138" customFormat="1" ht="15.75" customHeight="1"/>
    <row r="5394" s="138" customFormat="1" ht="15.75" customHeight="1"/>
    <row r="5395" s="138" customFormat="1" ht="15.75" customHeight="1"/>
    <row r="5396" s="138" customFormat="1" ht="15.75" customHeight="1"/>
    <row r="5397" s="138" customFormat="1" ht="15.75" customHeight="1"/>
    <row r="5398" s="138" customFormat="1" ht="15.75" customHeight="1"/>
    <row r="5399" s="138" customFormat="1" ht="15.75" customHeight="1"/>
    <row r="5400" s="138" customFormat="1" ht="15.75" customHeight="1"/>
    <row r="5401" s="138" customFormat="1" ht="15.75" customHeight="1"/>
    <row r="5402" s="138" customFormat="1" ht="15.75" customHeight="1"/>
    <row r="5403" s="138" customFormat="1" ht="15.75" customHeight="1"/>
    <row r="5404" s="138" customFormat="1" ht="15.75" customHeight="1"/>
    <row r="5405" s="138" customFormat="1" ht="15.75" customHeight="1"/>
    <row r="5406" s="138" customFormat="1" ht="15.75" customHeight="1"/>
    <row r="5407" s="138" customFormat="1" ht="15.75" customHeight="1"/>
    <row r="5408" s="138" customFormat="1" ht="15.75" customHeight="1"/>
    <row r="5409" s="138" customFormat="1" ht="15.75" customHeight="1"/>
    <row r="5410" s="138" customFormat="1" ht="15.75" customHeight="1"/>
    <row r="5411" s="138" customFormat="1" ht="15.75" customHeight="1"/>
    <row r="5412" s="138" customFormat="1" ht="15.75" customHeight="1"/>
    <row r="5413" s="138" customFormat="1" ht="15.75" customHeight="1"/>
    <row r="5414" s="138" customFormat="1" ht="15.75" customHeight="1"/>
    <row r="5415" s="138" customFormat="1" ht="15.75" customHeight="1"/>
    <row r="5416" s="138" customFormat="1" ht="15.75" customHeight="1"/>
    <row r="5417" s="138" customFormat="1" ht="15.75" customHeight="1"/>
    <row r="5418" s="138" customFormat="1" ht="15.75" customHeight="1"/>
    <row r="5419" s="138" customFormat="1" ht="15.75" customHeight="1"/>
    <row r="5420" s="138" customFormat="1" ht="15.75" customHeight="1"/>
    <row r="5421" s="138" customFormat="1" ht="15.75" customHeight="1"/>
    <row r="5422" s="138" customFormat="1" ht="15.75" customHeight="1"/>
    <row r="5423" s="138" customFormat="1" ht="15.75" customHeight="1"/>
    <row r="5424" s="138" customFormat="1" ht="15.75" customHeight="1"/>
    <row r="5425" s="138" customFormat="1" ht="15.75" customHeight="1"/>
    <row r="5426" s="138" customFormat="1" ht="15.75" customHeight="1"/>
    <row r="5427" s="138" customFormat="1" ht="15.75" customHeight="1"/>
    <row r="5428" s="138" customFormat="1" ht="15.75" customHeight="1"/>
    <row r="5429" s="138" customFormat="1" ht="15.75" customHeight="1"/>
    <row r="5430" s="138" customFormat="1" ht="15.75" customHeight="1"/>
    <row r="5431" s="138" customFormat="1" ht="15.75" customHeight="1"/>
    <row r="5432" s="138" customFormat="1" ht="15.75" customHeight="1"/>
    <row r="5433" s="138" customFormat="1" ht="15.75" customHeight="1"/>
    <row r="5434" s="138" customFormat="1" ht="15.75" customHeight="1"/>
    <row r="5435" s="138" customFormat="1" ht="15.75" customHeight="1"/>
    <row r="5436" s="138" customFormat="1" ht="15.75" customHeight="1"/>
    <row r="5437" s="138" customFormat="1" ht="15.75" customHeight="1"/>
    <row r="5438" s="138" customFormat="1" ht="15.75" customHeight="1"/>
    <row r="5439" s="138" customFormat="1" ht="15.75" customHeight="1"/>
    <row r="5440" s="138" customFormat="1" ht="15.75" customHeight="1"/>
    <row r="5441" s="138" customFormat="1" ht="15.75" customHeight="1"/>
    <row r="5442" s="138" customFormat="1" ht="15.75" customHeight="1"/>
    <row r="5443" s="138" customFormat="1" ht="15.75" customHeight="1"/>
    <row r="5444" s="138" customFormat="1" ht="15.75" customHeight="1"/>
    <row r="5445" s="138" customFormat="1" ht="15.75" customHeight="1"/>
    <row r="5446" s="138" customFormat="1" ht="15.75" customHeight="1"/>
    <row r="5447" s="138" customFormat="1" ht="15.75" customHeight="1"/>
    <row r="5448" s="138" customFormat="1" ht="15.75" customHeight="1"/>
    <row r="5449" s="138" customFormat="1" ht="15.75" customHeight="1"/>
    <row r="5450" s="138" customFormat="1" ht="15.75" customHeight="1"/>
    <row r="5451" s="138" customFormat="1" ht="15.75" customHeight="1"/>
    <row r="5452" s="138" customFormat="1" ht="15.75" customHeight="1"/>
    <row r="5453" s="138" customFormat="1" ht="15.75" customHeight="1"/>
    <row r="5454" s="138" customFormat="1" ht="15.75" customHeight="1"/>
    <row r="5455" s="138" customFormat="1" ht="15.75" customHeight="1"/>
    <row r="5456" s="138" customFormat="1" ht="15.75" customHeight="1"/>
    <row r="5457" s="138" customFormat="1" ht="15.75" customHeight="1"/>
    <row r="5458" s="138" customFormat="1" ht="15.75" customHeight="1"/>
    <row r="5459" s="138" customFormat="1" ht="15.75" customHeight="1"/>
    <row r="5460" s="138" customFormat="1" ht="15.75" customHeight="1"/>
    <row r="5461" s="138" customFormat="1" ht="15.75" customHeight="1"/>
    <row r="5462" s="138" customFormat="1" ht="15.75" customHeight="1"/>
    <row r="5463" s="138" customFormat="1" ht="15.75" customHeight="1"/>
    <row r="5464" s="138" customFormat="1" ht="15.75" customHeight="1"/>
    <row r="5465" s="138" customFormat="1" ht="15.75" customHeight="1"/>
    <row r="5466" s="138" customFormat="1" ht="15.75" customHeight="1"/>
    <row r="5467" s="138" customFormat="1" ht="15.75" customHeight="1"/>
    <row r="5468" s="138" customFormat="1" ht="15.75" customHeight="1"/>
    <row r="5469" s="138" customFormat="1" ht="15.75" customHeight="1"/>
    <row r="5470" s="138" customFormat="1" ht="15.75" customHeight="1"/>
    <row r="5471" s="138" customFormat="1" ht="15.75" customHeight="1"/>
    <row r="5472" s="138" customFormat="1" ht="15.75" customHeight="1"/>
    <row r="5473" s="138" customFormat="1" ht="15.75" customHeight="1"/>
    <row r="5474" s="138" customFormat="1" ht="15.75" customHeight="1"/>
    <row r="5475" s="138" customFormat="1" ht="15.75" customHeight="1"/>
    <row r="5476" s="138" customFormat="1" ht="15.75" customHeight="1"/>
    <row r="5477" s="138" customFormat="1" ht="15.75" customHeight="1"/>
    <row r="5478" s="138" customFormat="1" ht="15.75" customHeight="1"/>
    <row r="5479" s="138" customFormat="1" ht="15.75" customHeight="1"/>
    <row r="5480" s="138" customFormat="1" ht="15.75" customHeight="1"/>
    <row r="5481" s="138" customFormat="1" ht="15.75" customHeight="1"/>
    <row r="5482" s="138" customFormat="1" ht="15.75" customHeight="1"/>
    <row r="5483" s="138" customFormat="1" ht="15.75" customHeight="1"/>
    <row r="5484" s="138" customFormat="1" ht="15.75" customHeight="1"/>
    <row r="5485" s="138" customFormat="1" ht="15.75" customHeight="1"/>
    <row r="5486" s="138" customFormat="1" ht="15.75" customHeight="1"/>
    <row r="5487" s="138" customFormat="1" ht="15.75" customHeight="1"/>
    <row r="5488" s="138" customFormat="1" ht="15.75" customHeight="1"/>
    <row r="5489" s="138" customFormat="1" ht="15.75" customHeight="1"/>
    <row r="5490" s="138" customFormat="1" ht="15.75" customHeight="1"/>
    <row r="5491" s="138" customFormat="1" ht="15.75" customHeight="1"/>
    <row r="5492" s="138" customFormat="1" ht="15.75" customHeight="1"/>
    <row r="5493" s="138" customFormat="1" ht="15.75" customHeight="1"/>
    <row r="5494" s="138" customFormat="1" ht="15.75" customHeight="1"/>
    <row r="5495" s="138" customFormat="1" ht="15.75" customHeight="1"/>
    <row r="5496" s="138" customFormat="1" ht="15.75" customHeight="1"/>
    <row r="5497" s="138" customFormat="1" ht="15.75" customHeight="1"/>
    <row r="5498" s="138" customFormat="1" ht="15.75" customHeight="1"/>
    <row r="5499" s="138" customFormat="1" ht="15.75" customHeight="1"/>
    <row r="5500" s="138" customFormat="1" ht="15.75" customHeight="1"/>
    <row r="5501" s="138" customFormat="1" ht="15.75" customHeight="1"/>
    <row r="5502" s="138" customFormat="1" ht="15.75" customHeight="1"/>
    <row r="5503" s="138" customFormat="1" ht="15.75" customHeight="1"/>
    <row r="5504" s="138" customFormat="1" ht="15.75" customHeight="1"/>
    <row r="5505" s="138" customFormat="1" ht="15.75" customHeight="1"/>
    <row r="5506" s="138" customFormat="1" ht="15.75" customHeight="1"/>
    <row r="5507" s="138" customFormat="1" ht="15.75" customHeight="1"/>
    <row r="5508" s="138" customFormat="1" ht="15.75" customHeight="1"/>
    <row r="5509" s="138" customFormat="1" ht="15.75" customHeight="1"/>
    <row r="5510" s="138" customFormat="1" ht="15.75" customHeight="1"/>
    <row r="5511" s="138" customFormat="1" ht="15.75" customHeight="1"/>
    <row r="5512" s="138" customFormat="1" ht="15.75" customHeight="1"/>
    <row r="5513" s="138" customFormat="1" ht="15.75" customHeight="1"/>
    <row r="5514" s="138" customFormat="1" ht="15.75" customHeight="1"/>
    <row r="5515" s="138" customFormat="1" ht="15.75" customHeight="1"/>
    <row r="5516" s="138" customFormat="1" ht="15.75" customHeight="1"/>
    <row r="5517" s="138" customFormat="1" ht="15.75" customHeight="1"/>
    <row r="5518" s="138" customFormat="1" ht="15.75" customHeight="1"/>
    <row r="5519" s="138" customFormat="1" ht="15.75" customHeight="1"/>
    <row r="5520" s="138" customFormat="1" ht="15.75" customHeight="1"/>
    <row r="5521" s="138" customFormat="1" ht="15.75" customHeight="1"/>
    <row r="5522" s="138" customFormat="1" ht="15.75" customHeight="1"/>
    <row r="5523" s="138" customFormat="1" ht="15.75" customHeight="1"/>
    <row r="5524" s="138" customFormat="1" ht="15.75" customHeight="1"/>
    <row r="5525" s="138" customFormat="1" ht="15.75" customHeight="1"/>
    <row r="5526" s="138" customFormat="1" ht="15.75" customHeight="1"/>
    <row r="5527" s="138" customFormat="1" ht="15.75" customHeight="1"/>
    <row r="5528" s="138" customFormat="1" ht="15.75" customHeight="1"/>
    <row r="5529" s="138" customFormat="1" ht="15.75" customHeight="1"/>
    <row r="5530" s="138" customFormat="1" ht="15.75" customHeight="1"/>
    <row r="5531" s="138" customFormat="1" ht="15.75" customHeight="1"/>
    <row r="5532" s="138" customFormat="1" ht="15.75" customHeight="1"/>
    <row r="5533" s="138" customFormat="1" ht="15.75" customHeight="1"/>
    <row r="5534" s="138" customFormat="1" ht="15.75" customHeight="1"/>
    <row r="5535" s="138" customFormat="1" ht="15.75" customHeight="1"/>
    <row r="5536" s="138" customFormat="1" ht="15.75" customHeight="1"/>
    <row r="5537" s="138" customFormat="1" ht="15.75" customHeight="1"/>
    <row r="5538" s="138" customFormat="1" ht="15.75" customHeight="1"/>
    <row r="5539" s="138" customFormat="1" ht="15.75" customHeight="1"/>
    <row r="5540" s="138" customFormat="1" ht="15.75" customHeight="1"/>
    <row r="5541" s="138" customFormat="1" ht="15.75" customHeight="1"/>
    <row r="5542" s="138" customFormat="1" ht="15.75" customHeight="1"/>
    <row r="5543" s="138" customFormat="1" ht="15.75" customHeight="1"/>
    <row r="5544" s="138" customFormat="1" ht="15.75" customHeight="1"/>
    <row r="5545" s="138" customFormat="1" ht="15.75" customHeight="1"/>
    <row r="5546" s="138" customFormat="1" ht="15.75" customHeight="1"/>
    <row r="5547" s="138" customFormat="1" ht="15.75" customHeight="1"/>
    <row r="5548" s="138" customFormat="1" ht="15.75" customHeight="1"/>
    <row r="5549" s="138" customFormat="1" ht="15.75" customHeight="1"/>
    <row r="5550" s="138" customFormat="1" ht="15.75" customHeight="1"/>
    <row r="5551" s="138" customFormat="1" ht="15.75" customHeight="1"/>
    <row r="5552" s="138" customFormat="1" ht="15.75" customHeight="1"/>
    <row r="5553" s="138" customFormat="1" ht="15.75" customHeight="1"/>
    <row r="5554" s="138" customFormat="1" ht="15.75" customHeight="1"/>
    <row r="5555" s="138" customFormat="1" ht="15.75" customHeight="1"/>
    <row r="5556" s="138" customFormat="1" ht="15.75" customHeight="1"/>
    <row r="5557" s="138" customFormat="1" ht="15.75" customHeight="1"/>
    <row r="5558" s="138" customFormat="1" ht="15.75" customHeight="1"/>
    <row r="5559" s="138" customFormat="1" ht="15.75" customHeight="1"/>
    <row r="5560" s="138" customFormat="1" ht="15.75" customHeight="1"/>
    <row r="5561" s="138" customFormat="1" ht="15.75" customHeight="1"/>
    <row r="5562" s="138" customFormat="1" ht="15.75" customHeight="1"/>
    <row r="5563" s="138" customFormat="1" ht="15.75" customHeight="1"/>
    <row r="5564" s="138" customFormat="1" ht="15.75" customHeight="1"/>
    <row r="5565" s="138" customFormat="1" ht="15.75" customHeight="1"/>
    <row r="5566" s="138" customFormat="1" ht="15.75" customHeight="1"/>
    <row r="5567" s="138" customFormat="1" ht="15.75" customHeight="1"/>
    <row r="5568" s="138" customFormat="1" ht="15.75" customHeight="1"/>
    <row r="5569" s="138" customFormat="1" ht="15.75" customHeight="1"/>
    <row r="5570" s="138" customFormat="1" ht="15.75" customHeight="1"/>
    <row r="5571" s="138" customFormat="1" ht="15.75" customHeight="1"/>
    <row r="5572" s="138" customFormat="1" ht="15.75" customHeight="1"/>
    <row r="5573" s="138" customFormat="1" ht="15.75" customHeight="1"/>
    <row r="5574" s="138" customFormat="1" ht="15.75" customHeight="1"/>
    <row r="5575" s="138" customFormat="1" ht="15.75" customHeight="1"/>
    <row r="5576" s="138" customFormat="1" ht="15.75" customHeight="1"/>
    <row r="5577" s="138" customFormat="1" ht="15.75" customHeight="1"/>
    <row r="5578" s="138" customFormat="1" ht="15.75" customHeight="1"/>
    <row r="5579" s="138" customFormat="1" ht="15.75" customHeight="1"/>
    <row r="5580" s="138" customFormat="1" ht="15.75" customHeight="1"/>
    <row r="5581" s="138" customFormat="1" ht="15.75" customHeight="1"/>
    <row r="5582" s="138" customFormat="1" ht="15.75" customHeight="1"/>
    <row r="5583" s="138" customFormat="1" ht="15.75" customHeight="1"/>
    <row r="5584" s="138" customFormat="1" ht="15.75" customHeight="1"/>
    <row r="5585" s="138" customFormat="1" ht="15.75" customHeight="1"/>
    <row r="5586" s="138" customFormat="1" ht="15.75" customHeight="1"/>
    <row r="5587" s="138" customFormat="1" ht="15.75" customHeight="1"/>
    <row r="5588" s="138" customFormat="1" ht="15.75" customHeight="1"/>
    <row r="5589" s="138" customFormat="1" ht="15.75" customHeight="1"/>
    <row r="5590" s="138" customFormat="1" ht="15.75" customHeight="1"/>
    <row r="5591" s="138" customFormat="1" ht="15.75" customHeight="1"/>
    <row r="5592" s="138" customFormat="1" ht="15.75" customHeight="1"/>
    <row r="5593" s="138" customFormat="1" ht="15.75" customHeight="1"/>
    <row r="5594" s="138" customFormat="1" ht="15.75" customHeight="1"/>
    <row r="5595" s="138" customFormat="1" ht="15.75" customHeight="1"/>
    <row r="5596" s="138" customFormat="1" ht="15.75" customHeight="1"/>
    <row r="5597" s="138" customFormat="1" ht="15.75" customHeight="1"/>
    <row r="5598" s="138" customFormat="1" ht="15.75" customHeight="1"/>
    <row r="5599" s="138" customFormat="1" ht="15.75" customHeight="1"/>
    <row r="5600" s="138" customFormat="1" ht="15.75" customHeight="1"/>
    <row r="5601" s="138" customFormat="1" ht="15.75" customHeight="1"/>
    <row r="5602" s="138" customFormat="1" ht="15.75" customHeight="1"/>
    <row r="5603" s="138" customFormat="1" ht="15.75" customHeight="1"/>
    <row r="5604" s="138" customFormat="1" ht="15.75" customHeight="1"/>
    <row r="5605" s="138" customFormat="1" ht="15.75" customHeight="1"/>
    <row r="5606" s="138" customFormat="1" ht="15.75" customHeight="1"/>
    <row r="5607" s="138" customFormat="1" ht="15.75" customHeight="1"/>
    <row r="5608" s="138" customFormat="1" ht="15.75" customHeight="1"/>
    <row r="5609" s="138" customFormat="1" ht="15.75" customHeight="1"/>
    <row r="5610" s="138" customFormat="1" ht="15.75" customHeight="1"/>
    <row r="5611" s="138" customFormat="1" ht="15.75" customHeight="1"/>
    <row r="5612" s="138" customFormat="1" ht="15.75" customHeight="1"/>
    <row r="5613" s="138" customFormat="1" ht="15.75" customHeight="1"/>
    <row r="5614" s="138" customFormat="1" ht="15.75" customHeight="1"/>
    <row r="5615" s="138" customFormat="1" ht="15.75" customHeight="1"/>
    <row r="5616" s="138" customFormat="1" ht="15.75" customHeight="1"/>
    <row r="5617" s="138" customFormat="1" ht="15.75" customHeight="1"/>
    <row r="5618" s="138" customFormat="1" ht="15.75" customHeight="1"/>
    <row r="5619" s="138" customFormat="1" ht="15.75" customHeight="1"/>
    <row r="5620" s="138" customFormat="1" ht="15.75" customHeight="1"/>
    <row r="5621" s="138" customFormat="1" ht="15.75" customHeight="1"/>
    <row r="5622" s="138" customFormat="1" ht="15.75" customHeight="1"/>
    <row r="5623" s="138" customFormat="1" ht="15.75" customHeight="1"/>
    <row r="5624" s="138" customFormat="1" ht="15.75" customHeight="1"/>
    <row r="5625" s="138" customFormat="1" ht="15.75" customHeight="1"/>
    <row r="5626" s="138" customFormat="1" ht="15.75" customHeight="1"/>
    <row r="5627" s="138" customFormat="1" ht="15.75" customHeight="1"/>
    <row r="5628" s="138" customFormat="1" ht="15.75" customHeight="1"/>
    <row r="5629" s="138" customFormat="1" ht="15.75" customHeight="1"/>
    <row r="5630" s="138" customFormat="1" ht="15.75" customHeight="1"/>
    <row r="5631" s="138" customFormat="1" ht="15.75" customHeight="1"/>
    <row r="5632" s="138" customFormat="1" ht="15.75" customHeight="1"/>
    <row r="5633" s="138" customFormat="1" ht="15.75" customHeight="1"/>
    <row r="5634" s="138" customFormat="1" ht="15.75" customHeight="1"/>
    <row r="5635" s="138" customFormat="1" ht="15.75" customHeight="1"/>
    <row r="5636" s="138" customFormat="1" ht="15.75" customHeight="1"/>
    <row r="5637" s="138" customFormat="1" ht="15.75" customHeight="1"/>
    <row r="5638" s="138" customFormat="1" ht="15.75" customHeight="1"/>
    <row r="5639" s="138" customFormat="1" ht="15.75" customHeight="1"/>
    <row r="5640" s="138" customFormat="1" ht="15.75" customHeight="1"/>
    <row r="5641" s="138" customFormat="1" ht="15.75" customHeight="1"/>
    <row r="5642" s="138" customFormat="1" ht="15.75" customHeight="1"/>
    <row r="5643" s="138" customFormat="1" ht="15.75" customHeight="1"/>
    <row r="5644" s="138" customFormat="1" ht="15.75" customHeight="1"/>
    <row r="5645" s="138" customFormat="1" ht="15.75" customHeight="1"/>
    <row r="5646" s="138" customFormat="1" ht="15.75" customHeight="1"/>
    <row r="5647" s="138" customFormat="1" ht="15.75" customHeight="1"/>
    <row r="5648" s="138" customFormat="1" ht="15.75" customHeight="1"/>
    <row r="5649" s="138" customFormat="1" ht="15.75" customHeight="1"/>
    <row r="5650" s="138" customFormat="1" ht="15.75" customHeight="1"/>
    <row r="5651" s="138" customFormat="1" ht="15.75" customHeight="1"/>
    <row r="5652" s="138" customFormat="1" ht="15.75" customHeight="1"/>
    <row r="5653" s="138" customFormat="1" ht="15.75" customHeight="1"/>
    <row r="5654" s="138" customFormat="1" ht="15.75" customHeight="1"/>
    <row r="5655" s="138" customFormat="1" ht="15.75" customHeight="1"/>
    <row r="5656" s="138" customFormat="1" ht="15.75" customHeight="1"/>
    <row r="5657" s="138" customFormat="1" ht="15.75" customHeight="1"/>
    <row r="5658" s="138" customFormat="1" ht="15.75" customHeight="1"/>
    <row r="5659" s="138" customFormat="1" ht="15.75" customHeight="1"/>
    <row r="5660" s="138" customFormat="1" ht="15.75" customHeight="1"/>
    <row r="5661" s="138" customFormat="1" ht="15.75" customHeight="1"/>
    <row r="5662" s="138" customFormat="1" ht="15.75" customHeight="1"/>
    <row r="5663" s="138" customFormat="1" ht="15.75" customHeight="1"/>
    <row r="5664" s="138" customFormat="1" ht="15.75" customHeight="1"/>
    <row r="5665" s="138" customFormat="1" ht="15.75" customHeight="1"/>
    <row r="5666" s="138" customFormat="1" ht="15.75" customHeight="1"/>
    <row r="5667" s="138" customFormat="1" ht="15.75" customHeight="1"/>
    <row r="5668" s="138" customFormat="1" ht="15.75" customHeight="1"/>
    <row r="5669" s="138" customFormat="1" ht="15.75" customHeight="1"/>
    <row r="5670" s="138" customFormat="1" ht="15.75" customHeight="1"/>
    <row r="5671" s="138" customFormat="1" ht="15.75" customHeight="1"/>
    <row r="5672" s="138" customFormat="1" ht="15.75" customHeight="1"/>
    <row r="5673" s="138" customFormat="1" ht="15.75" customHeight="1"/>
    <row r="5674" s="138" customFormat="1" ht="15.75" customHeight="1"/>
    <row r="5675" s="138" customFormat="1" ht="15.75" customHeight="1"/>
    <row r="5676" s="138" customFormat="1" ht="15.75" customHeight="1"/>
    <row r="5677" s="138" customFormat="1" ht="15.75" customHeight="1"/>
    <row r="5678" s="138" customFormat="1" ht="15.75" customHeight="1"/>
    <row r="5679" s="138" customFormat="1" ht="15.75" customHeight="1"/>
    <row r="5680" s="138" customFormat="1" ht="15.75" customHeight="1"/>
    <row r="5681" s="138" customFormat="1" ht="15.75" customHeight="1"/>
    <row r="5682" s="138" customFormat="1" ht="15.75" customHeight="1"/>
    <row r="5683" s="138" customFormat="1" ht="15.75" customHeight="1"/>
    <row r="5684" s="138" customFormat="1" ht="15.75" customHeight="1"/>
    <row r="5685" s="138" customFormat="1" ht="15.75" customHeight="1"/>
    <row r="5686" s="138" customFormat="1" ht="15.75" customHeight="1"/>
    <row r="5687" s="138" customFormat="1" ht="15.75" customHeight="1"/>
    <row r="5688" s="138" customFormat="1" ht="15.75" customHeight="1"/>
    <row r="5689" s="138" customFormat="1" ht="15.75" customHeight="1"/>
    <row r="5690" s="138" customFormat="1" ht="15.75" customHeight="1"/>
    <row r="5691" s="138" customFormat="1" ht="15.75" customHeight="1"/>
    <row r="5692" s="138" customFormat="1" ht="15.75" customHeight="1"/>
    <row r="5693" s="138" customFormat="1" ht="15.75" customHeight="1"/>
    <row r="5694" s="138" customFormat="1" ht="15.75" customHeight="1"/>
    <row r="5695" s="138" customFormat="1" ht="15.75" customHeight="1"/>
    <row r="5696" s="138" customFormat="1" ht="15.75" customHeight="1"/>
    <row r="5697" s="138" customFormat="1" ht="15.75" customHeight="1"/>
    <row r="5698" s="138" customFormat="1" ht="15.75" customHeight="1"/>
    <row r="5699" s="138" customFormat="1" ht="15.75" customHeight="1"/>
    <row r="5700" s="138" customFormat="1" ht="15.75" customHeight="1"/>
    <row r="5701" s="138" customFormat="1" ht="15.75" customHeight="1"/>
    <row r="5702" s="138" customFormat="1" ht="15.75" customHeight="1"/>
    <row r="5703" s="138" customFormat="1" ht="15.75" customHeight="1"/>
    <row r="5704" s="138" customFormat="1" ht="15.75" customHeight="1"/>
    <row r="5705" s="138" customFormat="1" ht="15.75" customHeight="1"/>
    <row r="5706" s="138" customFormat="1" ht="15.75" customHeight="1"/>
    <row r="5707" s="138" customFormat="1" ht="15.75" customHeight="1"/>
    <row r="5708" s="138" customFormat="1" ht="15.75" customHeight="1"/>
    <row r="5709" s="138" customFormat="1" ht="15.75" customHeight="1"/>
    <row r="5710" s="138" customFormat="1" ht="15.75" customHeight="1"/>
    <row r="5711" s="138" customFormat="1" ht="15.75" customHeight="1"/>
    <row r="5712" s="138" customFormat="1" ht="15.75" customHeight="1"/>
    <row r="5713" s="138" customFormat="1" ht="15.75" customHeight="1"/>
    <row r="5714" s="138" customFormat="1" ht="15.75" customHeight="1"/>
    <row r="5715" s="138" customFormat="1" ht="15.75" customHeight="1"/>
    <row r="5716" s="138" customFormat="1" ht="15.75" customHeight="1"/>
    <row r="5717" s="138" customFormat="1" ht="15.75" customHeight="1"/>
    <row r="5718" s="138" customFormat="1" ht="15.75" customHeight="1"/>
    <row r="5719" s="138" customFormat="1" ht="15.75" customHeight="1"/>
    <row r="5720" s="138" customFormat="1" ht="15.75" customHeight="1"/>
    <row r="5721" s="138" customFormat="1" ht="15.75" customHeight="1"/>
    <row r="5722" s="138" customFormat="1" ht="15.75" customHeight="1"/>
    <row r="5723" s="138" customFormat="1" ht="15.75" customHeight="1"/>
    <row r="5724" s="138" customFormat="1" ht="15.75" customHeight="1"/>
    <row r="5725" s="138" customFormat="1" ht="15.75" customHeight="1"/>
    <row r="5726" s="138" customFormat="1" ht="15.75" customHeight="1"/>
    <row r="5727" s="138" customFormat="1" ht="15.75" customHeight="1"/>
    <row r="5728" s="138" customFormat="1" ht="15.75" customHeight="1"/>
    <row r="5729" s="138" customFormat="1" ht="15.75" customHeight="1"/>
    <row r="5730" s="138" customFormat="1" ht="15.75" customHeight="1"/>
    <row r="5731" s="138" customFormat="1" ht="15.75" customHeight="1"/>
    <row r="5732" s="138" customFormat="1" ht="15.75" customHeight="1"/>
    <row r="5733" s="138" customFormat="1" ht="15.75" customHeight="1"/>
    <row r="5734" s="138" customFormat="1" ht="15.75" customHeight="1"/>
    <row r="5735" s="138" customFormat="1" ht="15.75" customHeight="1"/>
    <row r="5736" s="138" customFormat="1" ht="15.75" customHeight="1"/>
    <row r="5737" s="138" customFormat="1" ht="15.75" customHeight="1"/>
    <row r="5738" s="138" customFormat="1" ht="15.75" customHeight="1"/>
    <row r="5739" s="138" customFormat="1" ht="15.75" customHeight="1"/>
    <row r="5740" s="138" customFormat="1" ht="15.75" customHeight="1"/>
    <row r="5741" s="138" customFormat="1" ht="15.75" customHeight="1"/>
    <row r="5742" s="138" customFormat="1" ht="15.75" customHeight="1"/>
    <row r="5743" s="138" customFormat="1" ht="15.75" customHeight="1"/>
    <row r="5744" s="138" customFormat="1" ht="15.75" customHeight="1"/>
    <row r="5745" s="138" customFormat="1" ht="15.75" customHeight="1"/>
    <row r="5746" s="138" customFormat="1" ht="15.75" customHeight="1"/>
    <row r="5747" s="138" customFormat="1" ht="15.75" customHeight="1"/>
    <row r="5748" s="138" customFormat="1" ht="15.75" customHeight="1"/>
    <row r="5749" s="138" customFormat="1" ht="15.75" customHeight="1"/>
    <row r="5750" s="138" customFormat="1" ht="15.75" customHeight="1"/>
    <row r="5751" s="138" customFormat="1" ht="15.75" customHeight="1"/>
    <row r="5752" s="138" customFormat="1" ht="15.75" customHeight="1"/>
    <row r="5753" s="138" customFormat="1" ht="15.75" customHeight="1"/>
    <row r="5754" s="138" customFormat="1" ht="15.75" customHeight="1"/>
    <row r="5755" s="138" customFormat="1" ht="15.75" customHeight="1"/>
    <row r="5756" s="138" customFormat="1" ht="15.75" customHeight="1"/>
    <row r="5757" s="138" customFormat="1" ht="15.75" customHeight="1"/>
    <row r="5758" s="138" customFormat="1" ht="15.75" customHeight="1"/>
    <row r="5759" s="138" customFormat="1" ht="15.75" customHeight="1"/>
    <row r="5760" s="138" customFormat="1" ht="15.75" customHeight="1"/>
    <row r="5761" s="138" customFormat="1" ht="15.75" customHeight="1"/>
    <row r="5762" s="138" customFormat="1" ht="15.75" customHeight="1"/>
    <row r="5763" s="138" customFormat="1" ht="15.75" customHeight="1"/>
    <row r="5764" s="138" customFormat="1" ht="15.75" customHeight="1"/>
    <row r="5765" s="138" customFormat="1" ht="15.75" customHeight="1"/>
    <row r="5766" s="138" customFormat="1" ht="15.75" customHeight="1"/>
    <row r="5767" s="138" customFormat="1" ht="15.75" customHeight="1"/>
    <row r="5768" s="138" customFormat="1" ht="15.75" customHeight="1"/>
    <row r="5769" s="138" customFormat="1" ht="15.75" customHeight="1"/>
    <row r="5770" s="138" customFormat="1" ht="15.75" customHeight="1"/>
    <row r="5771" s="138" customFormat="1" ht="15.75" customHeight="1"/>
    <row r="5772" s="138" customFormat="1" ht="15.75" customHeight="1"/>
    <row r="5773" s="138" customFormat="1" ht="15.75" customHeight="1"/>
    <row r="5774" s="138" customFormat="1" ht="15.75" customHeight="1"/>
    <row r="5775" s="138" customFormat="1" ht="15.75" customHeight="1"/>
    <row r="5776" s="138" customFormat="1" ht="15.75" customHeight="1"/>
    <row r="5777" s="138" customFormat="1" ht="15.75" customHeight="1"/>
    <row r="5778" s="138" customFormat="1" ht="15.75" customHeight="1"/>
    <row r="5779" s="138" customFormat="1" ht="15.75" customHeight="1"/>
    <row r="5780" s="138" customFormat="1" ht="15.75" customHeight="1"/>
    <row r="5781" s="138" customFormat="1" ht="15.75" customHeight="1"/>
    <row r="5782" s="138" customFormat="1" ht="15.75" customHeight="1"/>
    <row r="5783" s="138" customFormat="1" ht="15.75" customHeight="1"/>
    <row r="5784" s="138" customFormat="1" ht="15.75" customHeight="1"/>
    <row r="5785" s="138" customFormat="1" ht="15.75" customHeight="1"/>
    <row r="5786" s="138" customFormat="1" ht="15.75" customHeight="1"/>
    <row r="5787" s="138" customFormat="1" ht="15.75" customHeight="1"/>
    <row r="5788" s="138" customFormat="1" ht="15.75" customHeight="1"/>
    <row r="5789" s="138" customFormat="1" ht="15.75" customHeight="1"/>
    <row r="5790" s="138" customFormat="1" ht="15.75" customHeight="1"/>
    <row r="5791" s="138" customFormat="1" ht="15.75" customHeight="1"/>
    <row r="5792" s="138" customFormat="1" ht="15.75" customHeight="1"/>
    <row r="5793" s="138" customFormat="1" ht="15.75" customHeight="1"/>
    <row r="5794" s="138" customFormat="1" ht="15.75" customHeight="1"/>
    <row r="5795" s="138" customFormat="1" ht="15.75" customHeight="1"/>
    <row r="5796" s="138" customFormat="1" ht="15.75" customHeight="1"/>
    <row r="5797" s="138" customFormat="1" ht="15.75" customHeight="1"/>
    <row r="5798" s="138" customFormat="1" ht="15.75" customHeight="1"/>
    <row r="5799" s="138" customFormat="1" ht="15.75" customHeight="1"/>
    <row r="5800" s="138" customFormat="1" ht="15.75" customHeight="1"/>
    <row r="5801" s="138" customFormat="1" ht="15.75" customHeight="1"/>
    <row r="5802" s="138" customFormat="1" ht="15.75" customHeight="1"/>
    <row r="5803" s="138" customFormat="1" ht="15.75" customHeight="1"/>
    <row r="5804" s="138" customFormat="1" ht="15.75" customHeight="1"/>
    <row r="5805" s="138" customFormat="1" ht="15.75" customHeight="1"/>
    <row r="5806" s="138" customFormat="1" ht="15.75" customHeight="1"/>
    <row r="5807" s="138" customFormat="1" ht="15.75" customHeight="1"/>
    <row r="5808" s="138" customFormat="1" ht="15.75" customHeight="1"/>
    <row r="5809" s="138" customFormat="1" ht="15.75" customHeight="1"/>
    <row r="5810" s="138" customFormat="1" ht="15.75" customHeight="1"/>
    <row r="5811" s="138" customFormat="1" ht="15.75" customHeight="1"/>
    <row r="5812" s="138" customFormat="1" ht="15.75" customHeight="1"/>
    <row r="5813" s="138" customFormat="1" ht="15.75" customHeight="1"/>
    <row r="5814" s="138" customFormat="1" ht="15.75" customHeight="1"/>
    <row r="5815" s="138" customFormat="1" ht="15.75" customHeight="1"/>
    <row r="5816" s="138" customFormat="1" ht="15.75" customHeight="1"/>
    <row r="5817" s="138" customFormat="1" ht="15.75" customHeight="1"/>
    <row r="5818" s="138" customFormat="1" ht="15.75" customHeight="1"/>
    <row r="5819" s="138" customFormat="1" ht="15.75" customHeight="1"/>
    <row r="5820" s="138" customFormat="1" ht="15.75" customHeight="1"/>
    <row r="5821" s="138" customFormat="1" ht="15.75" customHeight="1"/>
    <row r="5822" s="138" customFormat="1" ht="15.75" customHeight="1"/>
    <row r="5823" s="138" customFormat="1" ht="15.75" customHeight="1"/>
    <row r="5824" s="138" customFormat="1" ht="15.75" customHeight="1"/>
    <row r="5825" s="138" customFormat="1" ht="15.75" customHeight="1"/>
    <row r="5826" s="138" customFormat="1" ht="15.75" customHeight="1"/>
    <row r="5827" s="138" customFormat="1" ht="15.75" customHeight="1"/>
    <row r="5828" s="138" customFormat="1" ht="15.75" customHeight="1"/>
    <row r="5829" s="138" customFormat="1" ht="15.75" customHeight="1"/>
    <row r="5830" s="138" customFormat="1" ht="15.75" customHeight="1"/>
    <row r="5831" s="138" customFormat="1" ht="15.75" customHeight="1"/>
    <row r="5832" s="138" customFormat="1" ht="15.75" customHeight="1"/>
    <row r="5833" s="138" customFormat="1" ht="15.75" customHeight="1"/>
    <row r="5834" s="138" customFormat="1" ht="15.75" customHeight="1"/>
    <row r="5835" s="138" customFormat="1" ht="15.75" customHeight="1"/>
    <row r="5836" s="138" customFormat="1" ht="15.75" customHeight="1"/>
    <row r="5837" s="138" customFormat="1" ht="15.75" customHeight="1"/>
    <row r="5838" s="138" customFormat="1" ht="15.75" customHeight="1"/>
    <row r="5839" s="138" customFormat="1" ht="15.75" customHeight="1"/>
    <row r="5840" s="138" customFormat="1" ht="15.75" customHeight="1"/>
    <row r="5841" s="138" customFormat="1" ht="15.75" customHeight="1"/>
    <row r="5842" s="138" customFormat="1" ht="15.75" customHeight="1"/>
    <row r="5843" s="138" customFormat="1" ht="15.75" customHeight="1"/>
    <row r="5844" s="138" customFormat="1" ht="15.75" customHeight="1"/>
    <row r="5845" s="138" customFormat="1" ht="15.75" customHeight="1"/>
    <row r="5846" s="138" customFormat="1" ht="15.75" customHeight="1"/>
    <row r="5847" s="138" customFormat="1" ht="15.75" customHeight="1"/>
    <row r="5848" s="138" customFormat="1" ht="15.75" customHeight="1"/>
    <row r="5849" s="138" customFormat="1" ht="15.75" customHeight="1"/>
    <row r="5850" s="138" customFormat="1" ht="15.75" customHeight="1"/>
    <row r="5851" s="138" customFormat="1" ht="15.75" customHeight="1"/>
    <row r="5852" s="138" customFormat="1" ht="15.75" customHeight="1"/>
    <row r="5853" s="138" customFormat="1" ht="15.75" customHeight="1"/>
    <row r="5854" s="138" customFormat="1" ht="15.75" customHeight="1"/>
    <row r="5855" s="138" customFormat="1" ht="15.75" customHeight="1"/>
    <row r="5856" s="138" customFormat="1" ht="15.75" customHeight="1"/>
    <row r="5857" s="138" customFormat="1" ht="15.75" customHeight="1"/>
    <row r="5858" s="138" customFormat="1" ht="15.75" customHeight="1"/>
    <row r="5859" s="138" customFormat="1" ht="15.75" customHeight="1"/>
    <row r="5860" s="138" customFormat="1" ht="15.75" customHeight="1"/>
    <row r="5861" s="138" customFormat="1" ht="15.75" customHeight="1"/>
    <row r="5862" s="138" customFormat="1" ht="15.75" customHeight="1"/>
    <row r="5863" s="138" customFormat="1" ht="15.75" customHeight="1"/>
    <row r="5864" s="138" customFormat="1" ht="15.75" customHeight="1"/>
    <row r="5865" s="138" customFormat="1" ht="15.75" customHeight="1"/>
    <row r="5866" s="138" customFormat="1" ht="15.75" customHeight="1"/>
    <row r="5867" s="138" customFormat="1" ht="15.75" customHeight="1"/>
    <row r="5868" s="138" customFormat="1" ht="15.75" customHeight="1"/>
    <row r="5869" s="138" customFormat="1" ht="15.75" customHeight="1"/>
    <row r="5870" s="138" customFormat="1" ht="15.75" customHeight="1"/>
    <row r="5871" s="138" customFormat="1" ht="15.75" customHeight="1"/>
    <row r="5872" s="138" customFormat="1" ht="15.75" customHeight="1"/>
    <row r="5873" s="138" customFormat="1" ht="15.75" customHeight="1"/>
    <row r="5874" s="138" customFormat="1" ht="15.75" customHeight="1"/>
    <row r="5875" s="138" customFormat="1" ht="15.75" customHeight="1"/>
    <row r="5876" s="138" customFormat="1" ht="15.75" customHeight="1"/>
    <row r="5877" s="138" customFormat="1" ht="15.75" customHeight="1"/>
    <row r="5878" s="138" customFormat="1" ht="15.75" customHeight="1"/>
    <row r="5879" s="138" customFormat="1" ht="15.75" customHeight="1"/>
    <row r="5880" s="138" customFormat="1" ht="15.75" customHeight="1"/>
    <row r="5881" s="138" customFormat="1" ht="15.75" customHeight="1"/>
    <row r="5882" s="138" customFormat="1" ht="15.75" customHeight="1"/>
    <row r="5883" s="138" customFormat="1" ht="15.75" customHeight="1"/>
    <row r="5884" s="138" customFormat="1" ht="15.75" customHeight="1"/>
    <row r="5885" s="138" customFormat="1" ht="15.75" customHeight="1"/>
    <row r="5886" s="138" customFormat="1" ht="15.75" customHeight="1"/>
    <row r="5887" s="138" customFormat="1" ht="15.75" customHeight="1"/>
    <row r="5888" s="138" customFormat="1" ht="15.75" customHeight="1"/>
    <row r="5889" s="138" customFormat="1" ht="15.75" customHeight="1"/>
    <row r="5890" s="138" customFormat="1" ht="15.75" customHeight="1"/>
    <row r="5891" s="138" customFormat="1" ht="15.75" customHeight="1"/>
    <row r="5892" s="138" customFormat="1" ht="15.75" customHeight="1"/>
    <row r="5893" s="138" customFormat="1" ht="15.75" customHeight="1"/>
    <row r="5894" s="138" customFormat="1" ht="15.75" customHeight="1"/>
    <row r="5895" s="138" customFormat="1" ht="15.75" customHeight="1"/>
    <row r="5896" s="138" customFormat="1" ht="15.75" customHeight="1"/>
    <row r="5897" s="138" customFormat="1" ht="15.75" customHeight="1"/>
    <row r="5898" s="138" customFormat="1" ht="15.75" customHeight="1"/>
    <row r="5899" s="138" customFormat="1" ht="15.75" customHeight="1"/>
    <row r="5900" s="138" customFormat="1" ht="15.75" customHeight="1"/>
    <row r="5901" s="138" customFormat="1" ht="15.75" customHeight="1"/>
    <row r="5902" s="138" customFormat="1" ht="15.75" customHeight="1"/>
    <row r="5903" s="138" customFormat="1" ht="15.75" customHeight="1"/>
    <row r="5904" s="138" customFormat="1" ht="15.75" customHeight="1"/>
    <row r="5905" s="138" customFormat="1" ht="15.75" customHeight="1"/>
    <row r="5906" s="138" customFormat="1" ht="15.75" customHeight="1"/>
    <row r="5907" s="138" customFormat="1" ht="15.75" customHeight="1"/>
    <row r="5908" s="138" customFormat="1" ht="15.75" customHeight="1"/>
    <row r="5909" s="138" customFormat="1" ht="15.75" customHeight="1"/>
    <row r="5910" s="138" customFormat="1" ht="15.75" customHeight="1"/>
    <row r="5911" s="138" customFormat="1" ht="15.75" customHeight="1"/>
    <row r="5912" s="138" customFormat="1" ht="15.75" customHeight="1"/>
    <row r="5913" s="138" customFormat="1" ht="15.75" customHeight="1"/>
    <row r="5914" s="138" customFormat="1" ht="15.75" customHeight="1"/>
    <row r="5915" s="138" customFormat="1" ht="15.75" customHeight="1"/>
    <row r="5916" s="138" customFormat="1" ht="15.75" customHeight="1"/>
    <row r="5917" s="138" customFormat="1" ht="15.75" customHeight="1"/>
    <row r="5918" s="138" customFormat="1" ht="15.75" customHeight="1"/>
    <row r="5919" s="138" customFormat="1" ht="15.75" customHeight="1"/>
    <row r="5920" s="138" customFormat="1" ht="15.75" customHeight="1"/>
    <row r="5921" s="138" customFormat="1" ht="15.75" customHeight="1"/>
    <row r="5922" s="138" customFormat="1" ht="15.75" customHeight="1"/>
    <row r="5923" s="138" customFormat="1" ht="15.75" customHeight="1"/>
    <row r="5924" s="138" customFormat="1" ht="15.75" customHeight="1"/>
    <row r="5925" s="138" customFormat="1" ht="15.75" customHeight="1"/>
    <row r="5926" s="138" customFormat="1" ht="15.75" customHeight="1"/>
    <row r="5927" s="138" customFormat="1" ht="15.75" customHeight="1"/>
    <row r="5928" s="138" customFormat="1" ht="15.75" customHeight="1"/>
    <row r="5929" s="138" customFormat="1" ht="15.75" customHeight="1"/>
    <row r="5930" s="138" customFormat="1" ht="15.75" customHeight="1"/>
    <row r="5931" s="138" customFormat="1" ht="15.75" customHeight="1"/>
    <row r="5932" s="138" customFormat="1" ht="15.75" customHeight="1"/>
    <row r="5933" s="138" customFormat="1" ht="15.75" customHeight="1"/>
    <row r="5934" s="138" customFormat="1" ht="15.75" customHeight="1"/>
    <row r="5935" s="138" customFormat="1" ht="15.75" customHeight="1"/>
    <row r="5936" s="138" customFormat="1" ht="15.75" customHeight="1"/>
    <row r="5937" s="138" customFormat="1" ht="15.75" customHeight="1"/>
    <row r="5938" s="138" customFormat="1" ht="15.75" customHeight="1"/>
    <row r="5939" s="138" customFormat="1" ht="15.75" customHeight="1"/>
    <row r="5940" s="138" customFormat="1" ht="15.75" customHeight="1"/>
    <row r="5941" s="138" customFormat="1" ht="15.75" customHeight="1"/>
    <row r="5942" s="138" customFormat="1" ht="15.75" customHeight="1"/>
    <row r="5943" s="138" customFormat="1" ht="15.75" customHeight="1"/>
    <row r="5944" s="138" customFormat="1" ht="15.75" customHeight="1"/>
    <row r="5945" s="138" customFormat="1" ht="15.75" customHeight="1"/>
    <row r="5946" s="138" customFormat="1" ht="15.75" customHeight="1"/>
    <row r="5947" s="138" customFormat="1" ht="15.75" customHeight="1"/>
    <row r="5948" s="138" customFormat="1" ht="15.75" customHeight="1"/>
    <row r="5949" s="138" customFormat="1" ht="15.75" customHeight="1"/>
    <row r="5950" s="138" customFormat="1" ht="15.75" customHeight="1"/>
    <row r="5951" s="138" customFormat="1" ht="15.75" customHeight="1"/>
    <row r="5952" s="138" customFormat="1" ht="15.75" customHeight="1"/>
    <row r="5953" s="138" customFormat="1" ht="15.75" customHeight="1"/>
    <row r="5954" s="138" customFormat="1" ht="15.75" customHeight="1"/>
    <row r="5955" s="138" customFormat="1" ht="15.75" customHeight="1"/>
    <row r="5956" s="138" customFormat="1" ht="15.75" customHeight="1"/>
    <row r="5957" s="138" customFormat="1" ht="15.75" customHeight="1"/>
    <row r="5958" s="138" customFormat="1" ht="15.75" customHeight="1"/>
    <row r="5959" s="138" customFormat="1" ht="15.75" customHeight="1"/>
    <row r="5960" s="138" customFormat="1" ht="15.75" customHeight="1"/>
    <row r="5961" s="138" customFormat="1" ht="15.75" customHeight="1"/>
    <row r="5962" s="138" customFormat="1" ht="15.75" customHeight="1"/>
    <row r="5963" s="138" customFormat="1" ht="15.75" customHeight="1"/>
    <row r="5964" s="138" customFormat="1" ht="15.75" customHeight="1"/>
    <row r="5965" s="138" customFormat="1" ht="15.75" customHeight="1"/>
    <row r="5966" s="138" customFormat="1" ht="15.75" customHeight="1"/>
    <row r="5967" s="138" customFormat="1" ht="15.75" customHeight="1"/>
    <row r="5968" s="138" customFormat="1" ht="15.75" customHeight="1"/>
    <row r="5969" s="138" customFormat="1" ht="15.75" customHeight="1"/>
    <row r="5970" s="138" customFormat="1" ht="15.75" customHeight="1"/>
    <row r="5971" s="138" customFormat="1" ht="15.75" customHeight="1"/>
    <row r="5972" s="138" customFormat="1" ht="15.75" customHeight="1"/>
    <row r="5973" s="138" customFormat="1" ht="15.75" customHeight="1"/>
    <row r="5974" s="138" customFormat="1" ht="15.75" customHeight="1"/>
    <row r="5975" s="138" customFormat="1" ht="15.75" customHeight="1"/>
    <row r="5976" s="138" customFormat="1" ht="15.75" customHeight="1"/>
    <row r="5977" s="138" customFormat="1" ht="15.75" customHeight="1"/>
    <row r="5978" s="138" customFormat="1" ht="15.75" customHeight="1"/>
    <row r="5979" s="138" customFormat="1" ht="15.75" customHeight="1"/>
    <row r="5980" s="138" customFormat="1" ht="15.75" customHeight="1"/>
    <row r="5981" s="138" customFormat="1" ht="15.75" customHeight="1"/>
    <row r="5982" s="138" customFormat="1" ht="15.75" customHeight="1"/>
    <row r="5983" s="138" customFormat="1" ht="15.75" customHeight="1"/>
    <row r="5984" s="138" customFormat="1" ht="15.75" customHeight="1"/>
    <row r="5985" s="138" customFormat="1" ht="15.75" customHeight="1"/>
    <row r="5986" s="138" customFormat="1" ht="15.75" customHeight="1"/>
    <row r="5987" s="138" customFormat="1" ht="15.75" customHeight="1"/>
    <row r="5988" s="138" customFormat="1" ht="15.75" customHeight="1"/>
    <row r="5989" s="138" customFormat="1" ht="15.75" customHeight="1"/>
    <row r="5990" s="138" customFormat="1" ht="15.75" customHeight="1"/>
    <row r="5991" s="138" customFormat="1" ht="15.75" customHeight="1"/>
    <row r="5992" s="138" customFormat="1" ht="15.75" customHeight="1"/>
    <row r="5993" s="138" customFormat="1" ht="15.75" customHeight="1"/>
    <row r="5994" s="138" customFormat="1" ht="15.75" customHeight="1"/>
    <row r="5995" s="138" customFormat="1" ht="15.75" customHeight="1"/>
    <row r="5996" s="138" customFormat="1" ht="15.75" customHeight="1"/>
    <row r="5997" s="138" customFormat="1" ht="15.75" customHeight="1"/>
    <row r="5998" s="138" customFormat="1" ht="15.75" customHeight="1"/>
    <row r="5999" s="138" customFormat="1" ht="15.75" customHeight="1"/>
    <row r="6000" s="138" customFormat="1" ht="15.75" customHeight="1"/>
    <row r="6001" s="138" customFormat="1" ht="15.75" customHeight="1"/>
    <row r="6002" s="138" customFormat="1" ht="15.75" customHeight="1"/>
    <row r="6003" s="138" customFormat="1" ht="15.75" customHeight="1"/>
    <row r="6004" s="138" customFormat="1" ht="15.75" customHeight="1"/>
    <row r="6005" s="138" customFormat="1" ht="15.75" customHeight="1"/>
    <row r="6006" s="138" customFormat="1" ht="15.75" customHeight="1"/>
    <row r="6007" s="138" customFormat="1" ht="15.75" customHeight="1"/>
    <row r="6008" s="138" customFormat="1" ht="15.75" customHeight="1"/>
    <row r="6009" s="138" customFormat="1" ht="15.75" customHeight="1"/>
    <row r="6010" s="138" customFormat="1" ht="15.75" customHeight="1"/>
    <row r="6011" s="138" customFormat="1" ht="15.75" customHeight="1"/>
    <row r="6012" s="138" customFormat="1" ht="15.75" customHeight="1"/>
    <row r="6013" s="138" customFormat="1" ht="15.75" customHeight="1"/>
    <row r="6014" s="138" customFormat="1" ht="15.75" customHeight="1"/>
    <row r="6015" s="138" customFormat="1" ht="15.75" customHeight="1"/>
    <row r="6016" s="138" customFormat="1" ht="15.75" customHeight="1"/>
    <row r="6017" s="138" customFormat="1" ht="15.75" customHeight="1"/>
    <row r="6018" s="138" customFormat="1" ht="15.75" customHeight="1"/>
    <row r="6019" s="138" customFormat="1" ht="15.75" customHeight="1"/>
    <row r="6020" s="138" customFormat="1" ht="15.75" customHeight="1"/>
    <row r="6021" s="138" customFormat="1" ht="15.75" customHeight="1"/>
    <row r="6022" s="138" customFormat="1" ht="15.75" customHeight="1"/>
    <row r="6023" s="138" customFormat="1" ht="15.75" customHeight="1"/>
    <row r="6024" s="138" customFormat="1" ht="15.75" customHeight="1"/>
    <row r="6025" s="138" customFormat="1" ht="15.75" customHeight="1"/>
    <row r="6026" s="138" customFormat="1" ht="15.75" customHeight="1"/>
    <row r="6027" s="138" customFormat="1" ht="15.75" customHeight="1"/>
    <row r="6028" s="138" customFormat="1" ht="15.75" customHeight="1"/>
    <row r="6029" s="138" customFormat="1" ht="15.75" customHeight="1"/>
    <row r="6030" s="138" customFormat="1" ht="15.75" customHeight="1"/>
    <row r="6031" s="138" customFormat="1" ht="15.75" customHeight="1"/>
    <row r="6032" s="138" customFormat="1" ht="15.75" customHeight="1"/>
    <row r="6033" s="138" customFormat="1" ht="15.75" customHeight="1"/>
    <row r="6034" s="138" customFormat="1" ht="15.75" customHeight="1"/>
    <row r="6035" s="138" customFormat="1" ht="15.75" customHeight="1"/>
    <row r="6036" s="138" customFormat="1" ht="15.75" customHeight="1"/>
    <row r="6037" s="138" customFormat="1" ht="15.75" customHeight="1"/>
    <row r="6038" s="138" customFormat="1" ht="15.75" customHeight="1"/>
    <row r="6039" s="138" customFormat="1" ht="15.75" customHeight="1"/>
    <row r="6040" s="138" customFormat="1" ht="15.75" customHeight="1"/>
    <row r="6041" s="138" customFormat="1" ht="15.75" customHeight="1"/>
    <row r="6042" s="138" customFormat="1" ht="15.75" customHeight="1"/>
    <row r="6043" s="138" customFormat="1" ht="15.75" customHeight="1"/>
    <row r="6044" s="138" customFormat="1" ht="15.75" customHeight="1"/>
    <row r="6045" s="138" customFormat="1" ht="15.75" customHeight="1"/>
    <row r="6046" s="138" customFormat="1" ht="15.75" customHeight="1"/>
    <row r="6047" s="138" customFormat="1" ht="15.75" customHeight="1"/>
    <row r="6048" s="138" customFormat="1" ht="15.75" customHeight="1"/>
    <row r="6049" s="138" customFormat="1" ht="15.75" customHeight="1"/>
    <row r="6050" s="138" customFormat="1" ht="15.75" customHeight="1"/>
    <row r="6051" s="138" customFormat="1" ht="15.75" customHeight="1"/>
    <row r="6052" s="138" customFormat="1" ht="15.75" customHeight="1"/>
    <row r="6053" s="138" customFormat="1" ht="15.75" customHeight="1"/>
    <row r="6054" s="138" customFormat="1" ht="15.75" customHeight="1"/>
    <row r="6055" s="138" customFormat="1" ht="15.75" customHeight="1"/>
    <row r="6056" s="138" customFormat="1" ht="15.75" customHeight="1"/>
    <row r="6057" s="138" customFormat="1" ht="15.75" customHeight="1"/>
    <row r="6058" s="138" customFormat="1" ht="15.75" customHeight="1"/>
    <row r="6059" s="138" customFormat="1" ht="15.75" customHeight="1"/>
    <row r="6060" s="138" customFormat="1" ht="15.75" customHeight="1"/>
    <row r="6061" s="138" customFormat="1" ht="15.75" customHeight="1"/>
    <row r="6062" s="138" customFormat="1" ht="15.75" customHeight="1"/>
    <row r="6063" s="138" customFormat="1" ht="15.75" customHeight="1"/>
    <row r="6064" s="138" customFormat="1" ht="15.75" customHeight="1"/>
    <row r="6065" s="138" customFormat="1" ht="15.75" customHeight="1"/>
    <row r="6066" s="138" customFormat="1" ht="15.75" customHeight="1"/>
    <row r="6067" s="138" customFormat="1" ht="15.75" customHeight="1"/>
    <row r="6068" s="138" customFormat="1" ht="15.75" customHeight="1"/>
    <row r="6069" s="138" customFormat="1" ht="15.75" customHeight="1"/>
    <row r="6070" s="138" customFormat="1" ht="15.75" customHeight="1"/>
    <row r="6071" s="138" customFormat="1" ht="15.75" customHeight="1"/>
    <row r="6072" s="138" customFormat="1" ht="15.75" customHeight="1"/>
    <row r="6073" s="138" customFormat="1" ht="15.75" customHeight="1"/>
    <row r="6074" s="138" customFormat="1" ht="15.75" customHeight="1"/>
    <row r="6075" s="138" customFormat="1" ht="15.75" customHeight="1"/>
    <row r="6076" s="138" customFormat="1" ht="15.75" customHeight="1"/>
    <row r="6077" s="138" customFormat="1" ht="15.75" customHeight="1"/>
    <row r="6078" s="138" customFormat="1" ht="15.75" customHeight="1"/>
    <row r="6079" s="138" customFormat="1" ht="15.75" customHeight="1"/>
    <row r="6080" s="138" customFormat="1" ht="15.75" customHeight="1"/>
    <row r="6081" s="138" customFormat="1" ht="15.75" customHeight="1"/>
    <row r="6082" s="138" customFormat="1" ht="15.75" customHeight="1"/>
    <row r="6083" s="138" customFormat="1" ht="15.75" customHeight="1"/>
    <row r="6084" s="138" customFormat="1" ht="15.75" customHeight="1"/>
    <row r="6085" s="138" customFormat="1" ht="15.75" customHeight="1"/>
    <row r="6086" s="138" customFormat="1" ht="15.75" customHeight="1"/>
    <row r="6087" s="138" customFormat="1" ht="15.75" customHeight="1"/>
    <row r="6088" s="138" customFormat="1" ht="15.75" customHeight="1"/>
    <row r="6089" s="138" customFormat="1" ht="15.75" customHeight="1"/>
    <row r="6090" s="138" customFormat="1" ht="15.75" customHeight="1"/>
    <row r="6091" s="138" customFormat="1" ht="15.75" customHeight="1"/>
    <row r="6092" s="138" customFormat="1" ht="15.75" customHeight="1"/>
    <row r="6093" s="138" customFormat="1" ht="15.75" customHeight="1"/>
    <row r="6094" s="138" customFormat="1" ht="15.75" customHeight="1"/>
    <row r="6095" s="138" customFormat="1" ht="15.75" customHeight="1"/>
    <row r="6096" s="138" customFormat="1" ht="15.75" customHeight="1"/>
    <row r="6097" s="138" customFormat="1" ht="15.75" customHeight="1"/>
    <row r="6098" s="138" customFormat="1" ht="15.75" customHeight="1"/>
    <row r="6099" s="138" customFormat="1" ht="15.75" customHeight="1"/>
    <row r="6100" s="138" customFormat="1" ht="15.75" customHeight="1"/>
    <row r="6101" s="138" customFormat="1" ht="15.75" customHeight="1"/>
    <row r="6102" s="138" customFormat="1" ht="15.75" customHeight="1"/>
    <row r="6103" s="138" customFormat="1" ht="15.75" customHeight="1"/>
    <row r="6104" s="138" customFormat="1" ht="15.75" customHeight="1"/>
    <row r="6105" s="138" customFormat="1" ht="15.75" customHeight="1"/>
    <row r="6106" s="138" customFormat="1" ht="15.75" customHeight="1"/>
    <row r="6107" s="138" customFormat="1" ht="15.75" customHeight="1"/>
    <row r="6108" s="138" customFormat="1" ht="15.75" customHeight="1"/>
    <row r="6109" s="138" customFormat="1" ht="15.75" customHeight="1"/>
    <row r="6110" s="138" customFormat="1" ht="15.75" customHeight="1"/>
    <row r="6111" s="138" customFormat="1" ht="15.75" customHeight="1"/>
    <row r="6112" s="138" customFormat="1" ht="15.75" customHeight="1"/>
    <row r="6113" s="138" customFormat="1" ht="15.75" customHeight="1"/>
    <row r="6114" s="138" customFormat="1" ht="15.75" customHeight="1"/>
    <row r="6115" s="138" customFormat="1" ht="15.75" customHeight="1"/>
    <row r="6116" s="138" customFormat="1" ht="15.75" customHeight="1"/>
    <row r="6117" s="138" customFormat="1" ht="15.75" customHeight="1"/>
    <row r="6118" s="138" customFormat="1" ht="15.75" customHeight="1"/>
    <row r="6119" s="138" customFormat="1" ht="15.75" customHeight="1"/>
    <row r="6120" s="138" customFormat="1" ht="15.75" customHeight="1"/>
    <row r="6121" s="138" customFormat="1" ht="15.75" customHeight="1"/>
    <row r="6122" s="138" customFormat="1" ht="15.75" customHeight="1"/>
    <row r="6123" s="138" customFormat="1" ht="15.75" customHeight="1"/>
    <row r="6124" s="138" customFormat="1" ht="15.75" customHeight="1"/>
    <row r="6125" s="138" customFormat="1" ht="15.75" customHeight="1"/>
    <row r="6126" s="138" customFormat="1" ht="15.75" customHeight="1"/>
    <row r="6127" s="138" customFormat="1" ht="15.75" customHeight="1"/>
    <row r="6128" s="138" customFormat="1" ht="15.75" customHeight="1"/>
    <row r="6129" s="138" customFormat="1" ht="15.75" customHeight="1"/>
    <row r="6130" s="138" customFormat="1" ht="15.75" customHeight="1"/>
    <row r="6131" s="138" customFormat="1" ht="15.75" customHeight="1"/>
    <row r="6132" s="138" customFormat="1" ht="15.75" customHeight="1"/>
    <row r="6133" s="138" customFormat="1" ht="15.75" customHeight="1"/>
    <row r="6134" s="138" customFormat="1" ht="15.75" customHeight="1"/>
    <row r="6135" s="138" customFormat="1" ht="15.75" customHeight="1"/>
    <row r="6136" s="138" customFormat="1" ht="15.75" customHeight="1"/>
    <row r="6137" s="138" customFormat="1" ht="15.75" customHeight="1"/>
    <row r="6138" s="138" customFormat="1" ht="15.75" customHeight="1"/>
    <row r="6139" s="138" customFormat="1" ht="15.75" customHeight="1"/>
    <row r="6140" s="138" customFormat="1" ht="15.75" customHeight="1"/>
    <row r="6141" s="138" customFormat="1" ht="15.75" customHeight="1"/>
    <row r="6142" s="138" customFormat="1" ht="15.75" customHeight="1"/>
    <row r="6143" s="138" customFormat="1" ht="15.75" customHeight="1"/>
    <row r="6144" s="138" customFormat="1" ht="15.75" customHeight="1"/>
    <row r="6145" s="138" customFormat="1" ht="15.75" customHeight="1"/>
    <row r="6146" s="138" customFormat="1" ht="15.75" customHeight="1"/>
    <row r="6147" s="138" customFormat="1" ht="15.75" customHeight="1"/>
    <row r="6148" s="138" customFormat="1" ht="15.75" customHeight="1"/>
    <row r="6149" s="138" customFormat="1" ht="15.75" customHeight="1"/>
    <row r="6150" s="138" customFormat="1" ht="15.75" customHeight="1"/>
    <row r="6151" s="138" customFormat="1" ht="15.75" customHeight="1"/>
    <row r="6152" s="138" customFormat="1" ht="15.75" customHeight="1"/>
    <row r="6153" s="138" customFormat="1" ht="15.75" customHeight="1"/>
    <row r="6154" s="138" customFormat="1" ht="15.75" customHeight="1"/>
    <row r="6155" s="138" customFormat="1" ht="15.75" customHeight="1"/>
    <row r="6156" s="138" customFormat="1" ht="15.75" customHeight="1"/>
    <row r="6157" s="138" customFormat="1" ht="15.75" customHeight="1"/>
    <row r="6158" s="138" customFormat="1" ht="15.75" customHeight="1"/>
    <row r="6159" s="138" customFormat="1" ht="15.75" customHeight="1"/>
    <row r="6160" s="138" customFormat="1" ht="15.75" customHeight="1"/>
    <row r="6161" s="138" customFormat="1" ht="15.75" customHeight="1"/>
    <row r="6162" s="138" customFormat="1" ht="15.75" customHeight="1"/>
    <row r="6163" s="138" customFormat="1" ht="15.75" customHeight="1"/>
    <row r="6164" s="138" customFormat="1" ht="15.75" customHeight="1"/>
    <row r="6165" s="138" customFormat="1" ht="15.75" customHeight="1"/>
    <row r="6166" s="138" customFormat="1" ht="15.75" customHeight="1"/>
    <row r="6167" s="138" customFormat="1" ht="15.75" customHeight="1"/>
    <row r="6168" s="138" customFormat="1" ht="15.75" customHeight="1"/>
    <row r="6169" s="138" customFormat="1" ht="15.75" customHeight="1"/>
    <row r="6170" s="138" customFormat="1" ht="15.75" customHeight="1"/>
    <row r="6171" s="138" customFormat="1" ht="15.75" customHeight="1"/>
    <row r="6172" s="138" customFormat="1" ht="15.75" customHeight="1"/>
    <row r="6173" s="138" customFormat="1" ht="15.75" customHeight="1"/>
    <row r="6174" s="138" customFormat="1" ht="15.75" customHeight="1"/>
    <row r="6175" s="138" customFormat="1" ht="15.75" customHeight="1"/>
    <row r="6176" s="138" customFormat="1" ht="15.75" customHeight="1"/>
    <row r="6177" s="138" customFormat="1" ht="15.75" customHeight="1"/>
    <row r="6178" s="138" customFormat="1" ht="15.75" customHeight="1"/>
    <row r="6179" s="138" customFormat="1" ht="15.75" customHeight="1"/>
    <row r="6180" s="138" customFormat="1" ht="15.75" customHeight="1"/>
    <row r="6181" s="138" customFormat="1" ht="15.75" customHeight="1"/>
    <row r="6182" s="138" customFormat="1" ht="15.75" customHeight="1"/>
    <row r="6183" s="138" customFormat="1" ht="15.75" customHeight="1"/>
    <row r="6184" s="138" customFormat="1" ht="15.75" customHeight="1"/>
    <row r="6185" s="138" customFormat="1" ht="15.75" customHeight="1"/>
    <row r="6186" s="138" customFormat="1" ht="15.75" customHeight="1"/>
    <row r="6187" s="138" customFormat="1" ht="15.75" customHeight="1"/>
    <row r="6188" s="138" customFormat="1" ht="15.75" customHeight="1"/>
    <row r="6189" s="138" customFormat="1" ht="15.75" customHeight="1"/>
    <row r="6190" s="138" customFormat="1" ht="15.75" customHeight="1"/>
    <row r="6191" s="138" customFormat="1" ht="15.75" customHeight="1"/>
    <row r="6192" s="138" customFormat="1" ht="15.75" customHeight="1"/>
    <row r="6193" s="138" customFormat="1" ht="15.75" customHeight="1"/>
    <row r="6194" s="138" customFormat="1" ht="15.75" customHeight="1"/>
    <row r="6195" s="138" customFormat="1" ht="15.75" customHeight="1"/>
    <row r="6196" s="138" customFormat="1" ht="15.75" customHeight="1"/>
    <row r="6197" s="138" customFormat="1" ht="15.75" customHeight="1"/>
    <row r="6198" s="138" customFormat="1" ht="15.75" customHeight="1"/>
    <row r="6199" s="138" customFormat="1" ht="15.75" customHeight="1"/>
    <row r="6200" s="138" customFormat="1" ht="15.75" customHeight="1"/>
    <row r="6201" s="138" customFormat="1" ht="15.75" customHeight="1"/>
    <row r="6202" s="138" customFormat="1" ht="15.75" customHeight="1"/>
    <row r="6203" s="138" customFormat="1" ht="15.75" customHeight="1"/>
    <row r="6204" s="138" customFormat="1" ht="15.75" customHeight="1"/>
    <row r="6205" s="138" customFormat="1" ht="15.75" customHeight="1"/>
    <row r="6206" s="138" customFormat="1" ht="15.75" customHeight="1"/>
    <row r="6207" s="138" customFormat="1" ht="15.75" customHeight="1"/>
    <row r="6208" s="138" customFormat="1" ht="15.75" customHeight="1"/>
    <row r="6209" s="138" customFormat="1" ht="15.75" customHeight="1"/>
    <row r="6210" s="138" customFormat="1" ht="15.75" customHeight="1"/>
    <row r="6211" s="138" customFormat="1" ht="15.75" customHeight="1"/>
    <row r="6212" s="138" customFormat="1" ht="15.75" customHeight="1"/>
    <row r="6213" s="138" customFormat="1" ht="15.75" customHeight="1"/>
    <row r="6214" s="138" customFormat="1" ht="15.75" customHeight="1"/>
    <row r="6215" s="138" customFormat="1" ht="15.75" customHeight="1"/>
    <row r="6216" s="138" customFormat="1" ht="15.75" customHeight="1"/>
    <row r="6217" s="138" customFormat="1" ht="15.75" customHeight="1"/>
    <row r="6218" s="138" customFormat="1" ht="15.75" customHeight="1"/>
    <row r="6219" s="138" customFormat="1" ht="15.75" customHeight="1"/>
    <row r="6220" s="138" customFormat="1" ht="15.75" customHeight="1"/>
    <row r="6221" s="138" customFormat="1" ht="15.75" customHeight="1"/>
    <row r="6222" s="138" customFormat="1" ht="15.75" customHeight="1"/>
    <row r="6223" s="138" customFormat="1" ht="15.75" customHeight="1"/>
    <row r="6224" s="138" customFormat="1" ht="15.75" customHeight="1"/>
    <row r="6225" s="138" customFormat="1" ht="15.75" customHeight="1"/>
    <row r="6226" s="138" customFormat="1" ht="15.75" customHeight="1"/>
    <row r="6227" s="138" customFormat="1" ht="15.75" customHeight="1"/>
    <row r="6228" s="138" customFormat="1" ht="15.75" customHeight="1"/>
    <row r="6229" s="138" customFormat="1" ht="15.75" customHeight="1"/>
    <row r="6230" s="138" customFormat="1" ht="15.75" customHeight="1"/>
    <row r="6231" s="138" customFormat="1" ht="15.75" customHeight="1"/>
    <row r="6232" s="138" customFormat="1" ht="15.75" customHeight="1"/>
    <row r="6233" s="138" customFormat="1" ht="15.75" customHeight="1"/>
    <row r="6234" s="138" customFormat="1" ht="15.75" customHeight="1"/>
    <row r="6235" s="138" customFormat="1" ht="15.75" customHeight="1"/>
    <row r="6236" s="138" customFormat="1" ht="15.75" customHeight="1"/>
    <row r="6237" s="138" customFormat="1" ht="15.75" customHeight="1"/>
    <row r="6238" s="138" customFormat="1" ht="15.75" customHeight="1"/>
    <row r="6239" s="138" customFormat="1" ht="15.75" customHeight="1"/>
    <row r="6240" s="138" customFormat="1" ht="15.75" customHeight="1"/>
    <row r="6241" s="138" customFormat="1" ht="15.75" customHeight="1"/>
    <row r="6242" s="138" customFormat="1" ht="15.75" customHeight="1"/>
    <row r="6243" s="138" customFormat="1" ht="15.75" customHeight="1"/>
    <row r="6244" s="138" customFormat="1" ht="15.75" customHeight="1"/>
    <row r="6245" s="138" customFormat="1" ht="15.75" customHeight="1"/>
    <row r="6246" s="138" customFormat="1" ht="15.75" customHeight="1"/>
    <row r="6247" s="138" customFormat="1" ht="15.75" customHeight="1"/>
    <row r="6248" s="138" customFormat="1" ht="15.75" customHeight="1"/>
    <row r="6249" s="138" customFormat="1" ht="15.75" customHeight="1"/>
    <row r="6250" s="138" customFormat="1" ht="15.75" customHeight="1"/>
    <row r="6251" s="138" customFormat="1" ht="15.75" customHeight="1"/>
    <row r="6252" s="138" customFormat="1" ht="15.75" customHeight="1"/>
    <row r="6253" s="138" customFormat="1" ht="15.75" customHeight="1"/>
    <row r="6254" s="138" customFormat="1" ht="15.75" customHeight="1"/>
    <row r="6255" s="138" customFormat="1" ht="15.75" customHeight="1"/>
    <row r="6256" s="138" customFormat="1" ht="15.75" customHeight="1"/>
    <row r="6257" s="138" customFormat="1" ht="15.75" customHeight="1"/>
    <row r="6258" s="138" customFormat="1" ht="15.75" customHeight="1"/>
    <row r="6259" s="138" customFormat="1" ht="15.75" customHeight="1"/>
    <row r="6260" s="138" customFormat="1" ht="15.75" customHeight="1"/>
    <row r="6261" s="138" customFormat="1" ht="15.75" customHeight="1"/>
    <row r="6262" s="138" customFormat="1" ht="15.75" customHeight="1"/>
    <row r="6263" s="138" customFormat="1" ht="15.75" customHeight="1"/>
    <row r="6264" s="138" customFormat="1" ht="15.75" customHeight="1"/>
    <row r="6265" s="138" customFormat="1" ht="15.75" customHeight="1"/>
    <row r="6266" s="138" customFormat="1" ht="15.75" customHeight="1"/>
    <row r="6267" s="138" customFormat="1" ht="15.75" customHeight="1"/>
    <row r="6268" s="138" customFormat="1" ht="15.75" customHeight="1"/>
    <row r="6269" s="138" customFormat="1" ht="15.75" customHeight="1"/>
    <row r="6270" s="138" customFormat="1" ht="15.75" customHeight="1"/>
    <row r="6271" s="138" customFormat="1" ht="15.75" customHeight="1"/>
    <row r="6272" s="138" customFormat="1" ht="15.75" customHeight="1"/>
    <row r="6273" s="138" customFormat="1" ht="15.75" customHeight="1"/>
    <row r="6274" s="138" customFormat="1" ht="15.75" customHeight="1"/>
    <row r="6275" s="138" customFormat="1" ht="15.75" customHeight="1"/>
    <row r="6276" s="138" customFormat="1" ht="15.75" customHeight="1"/>
    <row r="6277" s="138" customFormat="1" ht="15.75" customHeight="1"/>
    <row r="6278" s="138" customFormat="1" ht="15.75" customHeight="1"/>
    <row r="6279" s="138" customFormat="1" ht="15.75" customHeight="1"/>
    <row r="6280" s="138" customFormat="1" ht="15.75" customHeight="1"/>
    <row r="6281" s="138" customFormat="1" ht="15.75" customHeight="1"/>
    <row r="6282" s="138" customFormat="1" ht="15.75" customHeight="1"/>
    <row r="6283" s="138" customFormat="1" ht="15.75" customHeight="1"/>
    <row r="6284" s="138" customFormat="1" ht="15.75" customHeight="1"/>
    <row r="6285" s="138" customFormat="1" ht="15.75" customHeight="1"/>
    <row r="6286" s="138" customFormat="1" ht="15.75" customHeight="1"/>
    <row r="6287" s="138" customFormat="1" ht="15.75" customHeight="1"/>
    <row r="6288" s="138" customFormat="1" ht="15.75" customHeight="1"/>
    <row r="6289" s="138" customFormat="1" ht="15.75" customHeight="1"/>
    <row r="6290" s="138" customFormat="1" ht="15.75" customHeight="1"/>
    <row r="6291" s="138" customFormat="1" ht="15.75" customHeight="1"/>
    <row r="6292" s="138" customFormat="1" ht="15.75" customHeight="1"/>
    <row r="6293" s="138" customFormat="1" ht="15.75" customHeight="1"/>
    <row r="6294" s="138" customFormat="1" ht="15.75" customHeight="1"/>
    <row r="6295" s="138" customFormat="1" ht="15.75" customHeight="1"/>
    <row r="6296" s="138" customFormat="1" ht="15.75" customHeight="1"/>
    <row r="6297" s="138" customFormat="1" ht="15.75" customHeight="1"/>
    <row r="6298" s="138" customFormat="1" ht="15.75" customHeight="1"/>
    <row r="6299" s="138" customFormat="1" ht="15.75" customHeight="1"/>
    <row r="6300" s="138" customFormat="1" ht="15.75" customHeight="1"/>
    <row r="6301" s="138" customFormat="1" ht="15.75" customHeight="1"/>
    <row r="6302" s="138" customFormat="1" ht="15.75" customHeight="1"/>
    <row r="6303" s="138" customFormat="1" ht="15.75" customHeight="1"/>
    <row r="6304" s="138" customFormat="1" ht="15.75" customHeight="1"/>
    <row r="6305" s="138" customFormat="1" ht="15.75" customHeight="1"/>
    <row r="6306" s="138" customFormat="1" ht="15.75" customHeight="1"/>
    <row r="6307" s="138" customFormat="1" ht="15.75" customHeight="1"/>
    <row r="6308" s="138" customFormat="1" ht="15.75" customHeight="1"/>
    <row r="6309" s="138" customFormat="1" ht="15.75" customHeight="1"/>
    <row r="6310" s="138" customFormat="1" ht="15.75" customHeight="1"/>
    <row r="6311" s="138" customFormat="1" ht="15.75" customHeight="1"/>
    <row r="6312" s="138" customFormat="1" ht="15.75" customHeight="1"/>
    <row r="6313" s="138" customFormat="1" ht="15.75" customHeight="1"/>
    <row r="6314" s="138" customFormat="1" ht="15.75" customHeight="1"/>
    <row r="6315" s="138" customFormat="1" ht="15.75" customHeight="1"/>
    <row r="6316" s="138" customFormat="1" ht="15.75" customHeight="1"/>
    <row r="6317" s="138" customFormat="1" ht="15.75" customHeight="1"/>
    <row r="6318" s="138" customFormat="1" ht="15.75" customHeight="1"/>
    <row r="6319" s="138" customFormat="1" ht="15.75" customHeight="1"/>
    <row r="6320" s="138" customFormat="1" ht="15.75" customHeight="1"/>
    <row r="6321" s="138" customFormat="1" ht="15.75" customHeight="1"/>
    <row r="6322" s="138" customFormat="1" ht="15.75" customHeight="1"/>
    <row r="6323" s="138" customFormat="1" ht="15.75" customHeight="1"/>
    <row r="6324" s="138" customFormat="1" ht="15.75" customHeight="1"/>
    <row r="6325" s="138" customFormat="1" ht="15.75" customHeight="1"/>
    <row r="6326" s="138" customFormat="1" ht="15.75" customHeight="1"/>
    <row r="6327" s="138" customFormat="1" ht="15.75" customHeight="1"/>
    <row r="6328" s="138" customFormat="1" ht="15.75" customHeight="1"/>
    <row r="6329" s="138" customFormat="1" ht="15.75" customHeight="1"/>
    <row r="6330" s="138" customFormat="1" ht="15.75" customHeight="1"/>
    <row r="6331" s="138" customFormat="1" ht="15.75" customHeight="1"/>
    <row r="6332" s="138" customFormat="1" ht="15.75" customHeight="1"/>
    <row r="6333" s="138" customFormat="1" ht="15.75" customHeight="1"/>
    <row r="6334" s="138" customFormat="1" ht="15.75" customHeight="1"/>
    <row r="6335" s="138" customFormat="1" ht="15.75" customHeight="1"/>
    <row r="6336" s="138" customFormat="1" ht="15.75" customHeight="1"/>
    <row r="6337" s="138" customFormat="1" ht="15.75" customHeight="1"/>
    <row r="6338" s="138" customFormat="1" ht="15.75" customHeight="1"/>
    <row r="6339" s="138" customFormat="1" ht="15.75" customHeight="1"/>
    <row r="6340" s="138" customFormat="1" ht="15.75" customHeight="1"/>
    <row r="6341" s="138" customFormat="1" ht="15.75" customHeight="1"/>
    <row r="6342" s="138" customFormat="1" ht="15.75" customHeight="1"/>
    <row r="6343" s="138" customFormat="1" ht="15.75" customHeight="1"/>
    <row r="6344" s="138" customFormat="1" ht="15.75" customHeight="1"/>
    <row r="6345" s="138" customFormat="1" ht="15.75" customHeight="1"/>
    <row r="6346" s="138" customFormat="1" ht="15.75" customHeight="1"/>
    <row r="6347" s="138" customFormat="1" ht="15.75" customHeight="1"/>
    <row r="6348" s="138" customFormat="1" ht="15.75" customHeight="1"/>
    <row r="6349" s="138" customFormat="1" ht="15.75" customHeight="1"/>
    <row r="6350" s="138" customFormat="1" ht="15.75" customHeight="1"/>
    <row r="6351" s="138" customFormat="1" ht="15.75" customHeight="1"/>
    <row r="6352" s="138" customFormat="1" ht="15.75" customHeight="1"/>
    <row r="6353" s="138" customFormat="1" ht="15.75" customHeight="1"/>
    <row r="6354" s="138" customFormat="1" ht="15.75" customHeight="1"/>
    <row r="6355" s="138" customFormat="1" ht="15.75" customHeight="1"/>
    <row r="6356" s="138" customFormat="1" ht="15.75" customHeight="1"/>
    <row r="6357" s="138" customFormat="1" ht="15.75" customHeight="1"/>
    <row r="6358" s="138" customFormat="1" ht="15.75" customHeight="1"/>
    <row r="6359" s="138" customFormat="1" ht="15.75" customHeight="1"/>
    <row r="6360" s="138" customFormat="1" ht="15.75" customHeight="1"/>
    <row r="6361" s="138" customFormat="1" ht="15.75" customHeight="1"/>
    <row r="6362" s="138" customFormat="1" ht="15.75" customHeight="1"/>
    <row r="6363" s="138" customFormat="1" ht="15.75" customHeight="1"/>
    <row r="6364" s="138" customFormat="1" ht="15.75" customHeight="1"/>
    <row r="6365" s="138" customFormat="1" ht="15.75" customHeight="1"/>
    <row r="6366" s="138" customFormat="1" ht="15.75" customHeight="1"/>
    <row r="6367" s="138" customFormat="1" ht="15.75" customHeight="1"/>
    <row r="6368" s="138" customFormat="1" ht="15.75" customHeight="1"/>
    <row r="6369" s="138" customFormat="1" ht="15.75" customHeight="1"/>
    <row r="6370" s="138" customFormat="1" ht="15.75" customHeight="1"/>
    <row r="6371" s="138" customFormat="1" ht="15.75" customHeight="1"/>
    <row r="6372" s="138" customFormat="1" ht="15.75" customHeight="1"/>
    <row r="6373" s="138" customFormat="1" ht="15.75" customHeight="1"/>
    <row r="6374" s="138" customFormat="1" ht="15.75" customHeight="1"/>
    <row r="6375" s="138" customFormat="1" ht="15.75" customHeight="1"/>
    <row r="6376" s="138" customFormat="1" ht="15.75" customHeight="1"/>
    <row r="6377" s="138" customFormat="1" ht="15.75" customHeight="1"/>
    <row r="6378" s="138" customFormat="1" ht="15.75" customHeight="1"/>
    <row r="6379" s="138" customFormat="1" ht="15.75" customHeight="1"/>
    <row r="6380" s="138" customFormat="1" ht="15.75" customHeight="1"/>
    <row r="6381" s="138" customFormat="1" ht="15.75" customHeight="1"/>
    <row r="6382" s="138" customFormat="1" ht="15.75" customHeight="1"/>
    <row r="6383" s="138" customFormat="1" ht="15.75" customHeight="1"/>
    <row r="6384" s="138" customFormat="1" ht="15.75" customHeight="1"/>
    <row r="6385" s="138" customFormat="1" ht="15.75" customHeight="1"/>
    <row r="6386" s="138" customFormat="1" ht="15.75" customHeight="1"/>
    <row r="6387" s="138" customFormat="1" ht="15.75" customHeight="1"/>
    <row r="6388" s="138" customFormat="1" ht="15.75" customHeight="1"/>
    <row r="6389" s="138" customFormat="1" ht="15.75" customHeight="1"/>
    <row r="6390" s="138" customFormat="1" ht="15.75" customHeight="1"/>
    <row r="6391" s="138" customFormat="1" ht="15.75" customHeight="1"/>
    <row r="6392" s="138" customFormat="1" ht="15.75" customHeight="1"/>
    <row r="6393" s="138" customFormat="1" ht="15.75" customHeight="1"/>
    <row r="6394" s="138" customFormat="1" ht="15.75" customHeight="1"/>
    <row r="6395" s="138" customFormat="1" ht="15.75" customHeight="1"/>
    <row r="6396" s="138" customFormat="1" ht="15.75" customHeight="1"/>
    <row r="6397" s="138" customFormat="1" ht="15.75" customHeight="1"/>
    <row r="6398" s="138" customFormat="1" ht="15.75" customHeight="1"/>
    <row r="6399" s="138" customFormat="1" ht="15.75" customHeight="1"/>
    <row r="6400" s="138" customFormat="1" ht="15.75" customHeight="1"/>
    <row r="6401" s="138" customFormat="1" ht="15.75" customHeight="1"/>
    <row r="6402" s="138" customFormat="1" ht="15.75" customHeight="1"/>
    <row r="6403" s="138" customFormat="1" ht="15.75" customHeight="1"/>
    <row r="6404" s="138" customFormat="1" ht="15.75" customHeight="1"/>
    <row r="6405" s="138" customFormat="1" ht="15.75" customHeight="1"/>
    <row r="6406" s="138" customFormat="1" ht="15.75" customHeight="1"/>
    <row r="6407" s="138" customFormat="1" ht="15.75" customHeight="1"/>
    <row r="6408" s="138" customFormat="1" ht="15.75" customHeight="1"/>
    <row r="6409" s="138" customFormat="1" ht="15.75" customHeight="1"/>
    <row r="6410" s="138" customFormat="1" ht="15.75" customHeight="1"/>
    <row r="6411" s="138" customFormat="1" ht="15.75" customHeight="1"/>
    <row r="6412" s="138" customFormat="1" ht="15.75" customHeight="1"/>
    <row r="6413" s="138" customFormat="1" ht="15.75" customHeight="1"/>
    <row r="6414" s="138" customFormat="1" ht="15.75" customHeight="1"/>
    <row r="6415" s="138" customFormat="1" ht="15.75" customHeight="1"/>
    <row r="6416" s="138" customFormat="1" ht="15.75" customHeight="1"/>
    <row r="6417" s="138" customFormat="1" ht="15.75" customHeight="1"/>
    <row r="6418" s="138" customFormat="1" ht="15.75" customHeight="1"/>
    <row r="6419" s="138" customFormat="1" ht="15.75" customHeight="1"/>
    <row r="6420" s="138" customFormat="1" ht="15.75" customHeight="1"/>
    <row r="6421" s="138" customFormat="1" ht="15.75" customHeight="1"/>
    <row r="6422" s="138" customFormat="1" ht="15.75" customHeight="1"/>
    <row r="6423" s="138" customFormat="1" ht="15.75" customHeight="1"/>
    <row r="6424" s="138" customFormat="1" ht="15.75" customHeight="1"/>
    <row r="6425" s="138" customFormat="1" ht="15.75" customHeight="1"/>
    <row r="6426" s="138" customFormat="1" ht="15.75" customHeight="1"/>
    <row r="6427" s="138" customFormat="1" ht="15.75" customHeight="1"/>
    <row r="6428" s="138" customFormat="1" ht="15.75" customHeight="1"/>
    <row r="6429" s="138" customFormat="1" ht="15.75" customHeight="1"/>
    <row r="6430" s="138" customFormat="1" ht="15.75" customHeight="1"/>
    <row r="6431" s="138" customFormat="1" ht="15.75" customHeight="1"/>
    <row r="6432" s="138" customFormat="1" ht="15.75" customHeight="1"/>
    <row r="6433" s="138" customFormat="1" ht="15.75" customHeight="1"/>
    <row r="6434" s="138" customFormat="1" ht="15.75" customHeight="1"/>
    <row r="6435" s="138" customFormat="1" ht="15.75" customHeight="1"/>
    <row r="6436" s="138" customFormat="1" ht="15.75" customHeight="1"/>
    <row r="6437" s="138" customFormat="1" ht="15.75" customHeight="1"/>
    <row r="6438" s="138" customFormat="1" ht="15.75" customHeight="1"/>
    <row r="6439" s="138" customFormat="1" ht="15.75" customHeight="1"/>
    <row r="6440" s="138" customFormat="1" ht="15.75" customHeight="1"/>
    <row r="6441" s="138" customFormat="1" ht="15.75" customHeight="1"/>
    <row r="6442" s="138" customFormat="1" ht="15.75" customHeight="1"/>
    <row r="6443" s="138" customFormat="1" ht="15.75" customHeight="1"/>
    <row r="6444" s="138" customFormat="1" ht="15.75" customHeight="1"/>
    <row r="6445" s="138" customFormat="1" ht="15.75" customHeight="1"/>
    <row r="6446" s="138" customFormat="1" ht="15.75" customHeight="1"/>
    <row r="6447" s="138" customFormat="1" ht="15.75" customHeight="1"/>
    <row r="6448" s="138" customFormat="1" ht="15.75" customHeight="1"/>
    <row r="6449" s="138" customFormat="1" ht="15.75" customHeight="1"/>
    <row r="6450" s="138" customFormat="1" ht="15.75" customHeight="1"/>
    <row r="6451" s="138" customFormat="1" ht="15.75" customHeight="1"/>
    <row r="6452" s="138" customFormat="1" ht="15.75" customHeight="1"/>
    <row r="6453" s="138" customFormat="1" ht="15.75" customHeight="1"/>
    <row r="6454" s="138" customFormat="1" ht="15.75" customHeight="1"/>
    <row r="6455" s="138" customFormat="1" ht="15.75" customHeight="1"/>
    <row r="6456" s="138" customFormat="1" ht="15.75" customHeight="1"/>
    <row r="6457" s="138" customFormat="1" ht="15.75" customHeight="1"/>
    <row r="6458" s="138" customFormat="1" ht="15.75" customHeight="1"/>
    <row r="6459" s="138" customFormat="1" ht="15.75" customHeight="1"/>
    <row r="6460" s="138" customFormat="1" ht="15.75" customHeight="1"/>
    <row r="6461" s="138" customFormat="1" ht="15.75" customHeight="1"/>
    <row r="6462" s="138" customFormat="1" ht="15.75" customHeight="1"/>
    <row r="6463" s="138" customFormat="1" ht="15.75" customHeight="1"/>
    <row r="6464" s="138" customFormat="1" ht="15.75" customHeight="1"/>
    <row r="6465" s="138" customFormat="1" ht="15.75" customHeight="1"/>
    <row r="6466" s="138" customFormat="1" ht="15.75" customHeight="1"/>
    <row r="6467" s="138" customFormat="1" ht="15.75" customHeight="1"/>
    <row r="6468" s="138" customFormat="1" ht="15.75" customHeight="1"/>
    <row r="6469" s="138" customFormat="1" ht="15.75" customHeight="1"/>
    <row r="6470" s="138" customFormat="1" ht="15.75" customHeight="1"/>
    <row r="6471" s="138" customFormat="1" ht="15.75" customHeight="1"/>
    <row r="6472" s="138" customFormat="1" ht="15.75" customHeight="1"/>
    <row r="6473" s="138" customFormat="1" ht="15.75" customHeight="1"/>
    <row r="6474" s="138" customFormat="1" ht="15.75" customHeight="1"/>
    <row r="6475" s="138" customFormat="1" ht="15.75" customHeight="1"/>
    <row r="6476" s="138" customFormat="1" ht="15.75" customHeight="1"/>
    <row r="6477" s="138" customFormat="1" ht="15.75" customHeight="1"/>
    <row r="6478" s="138" customFormat="1" ht="15.75" customHeight="1"/>
    <row r="6479" s="138" customFormat="1" ht="15.75" customHeight="1"/>
    <row r="6480" s="138" customFormat="1" ht="15.75" customHeight="1"/>
    <row r="6481" s="138" customFormat="1" ht="15.75" customHeight="1"/>
    <row r="6482" s="138" customFormat="1" ht="15.75" customHeight="1"/>
    <row r="6483" s="138" customFormat="1" ht="15.75" customHeight="1"/>
    <row r="6484" s="138" customFormat="1" ht="15.75" customHeight="1"/>
    <row r="6485" s="138" customFormat="1" ht="15.75" customHeight="1"/>
    <row r="6486" s="138" customFormat="1" ht="15.75" customHeight="1"/>
    <row r="6487" s="138" customFormat="1" ht="15.75" customHeight="1"/>
    <row r="6488" s="138" customFormat="1" ht="15.75" customHeight="1"/>
    <row r="6489" s="138" customFormat="1" ht="15.75" customHeight="1"/>
    <row r="6490" s="138" customFormat="1" ht="15.75" customHeight="1"/>
    <row r="6491" s="138" customFormat="1" ht="15.75" customHeight="1"/>
    <row r="6492" s="138" customFormat="1" ht="15.75" customHeight="1"/>
    <row r="6493" s="138" customFormat="1" ht="15.75" customHeight="1"/>
    <row r="6494" s="138" customFormat="1" ht="15.75" customHeight="1"/>
    <row r="6495" s="138" customFormat="1" ht="15.75" customHeight="1"/>
    <row r="6496" s="138" customFormat="1" ht="15.75" customHeight="1"/>
    <row r="6497" s="138" customFormat="1" ht="15.75" customHeight="1"/>
    <row r="6498" s="138" customFormat="1" ht="15.75" customHeight="1"/>
    <row r="6499" s="138" customFormat="1" ht="15.75" customHeight="1"/>
    <row r="6500" s="138" customFormat="1" ht="15.75" customHeight="1"/>
    <row r="6501" s="138" customFormat="1" ht="15.75" customHeight="1"/>
    <row r="6502" s="138" customFormat="1" ht="15.75" customHeight="1"/>
    <row r="6503" s="138" customFormat="1" ht="15.75" customHeight="1"/>
    <row r="6504" s="138" customFormat="1" ht="15.75" customHeight="1"/>
    <row r="6505" s="138" customFormat="1" ht="15.75" customHeight="1"/>
    <row r="6506" s="138" customFormat="1" ht="15.75" customHeight="1"/>
    <row r="6507" s="138" customFormat="1" ht="15.75" customHeight="1"/>
    <row r="6508" s="138" customFormat="1" ht="15.75" customHeight="1"/>
    <row r="6509" s="138" customFormat="1" ht="15.75" customHeight="1"/>
    <row r="6510" s="138" customFormat="1" ht="15.75" customHeight="1"/>
    <row r="6511" s="138" customFormat="1" ht="15.75" customHeight="1"/>
    <row r="6512" s="138" customFormat="1" ht="15.75" customHeight="1"/>
    <row r="6513" s="138" customFormat="1" ht="15.75" customHeight="1"/>
    <row r="6514" s="138" customFormat="1" ht="15.75" customHeight="1"/>
    <row r="6515" s="138" customFormat="1" ht="15.75" customHeight="1"/>
    <row r="6516" s="138" customFormat="1" ht="15.75" customHeight="1"/>
    <row r="6517" s="138" customFormat="1" ht="15.75" customHeight="1"/>
    <row r="6518" s="138" customFormat="1" ht="15.75" customHeight="1"/>
    <row r="6519" s="138" customFormat="1" ht="15.75" customHeight="1"/>
    <row r="6520" s="138" customFormat="1" ht="15.75" customHeight="1"/>
    <row r="6521" s="138" customFormat="1" ht="15.75" customHeight="1"/>
    <row r="6522" s="138" customFormat="1" ht="15.75" customHeight="1"/>
    <row r="6523" s="138" customFormat="1" ht="15.75" customHeight="1"/>
    <row r="6524" s="138" customFormat="1" ht="15.75" customHeight="1"/>
    <row r="6525" s="138" customFormat="1" ht="15.75" customHeight="1"/>
    <row r="6526" s="138" customFormat="1" ht="15.75" customHeight="1"/>
    <row r="6527" s="138" customFormat="1" ht="15.75" customHeight="1"/>
    <row r="6528" s="138" customFormat="1" ht="15.75" customHeight="1"/>
    <row r="6529" s="138" customFormat="1" ht="15.75" customHeight="1"/>
    <row r="6530" s="138" customFormat="1" ht="15.75" customHeight="1"/>
    <row r="6531" s="138" customFormat="1" ht="15.75" customHeight="1"/>
    <row r="6532" s="138" customFormat="1" ht="15.75" customHeight="1"/>
    <row r="6533" s="138" customFormat="1" ht="15.75" customHeight="1"/>
    <row r="6534" s="138" customFormat="1" ht="15.75" customHeight="1"/>
    <row r="6535" s="138" customFormat="1" ht="15.75" customHeight="1"/>
    <row r="6536" s="138" customFormat="1" ht="15.75" customHeight="1"/>
    <row r="6537" s="138" customFormat="1" ht="15.75" customHeight="1"/>
    <row r="6538" s="138" customFormat="1" ht="15.75" customHeight="1"/>
    <row r="6539" s="138" customFormat="1" ht="15.75" customHeight="1"/>
    <row r="6540" s="138" customFormat="1" ht="15.75" customHeight="1"/>
    <row r="6541" s="138" customFormat="1" ht="15.75" customHeight="1"/>
    <row r="6542" s="138" customFormat="1" ht="15.75" customHeight="1"/>
    <row r="6543" s="138" customFormat="1" ht="15.75" customHeight="1"/>
    <row r="6544" s="138" customFormat="1" ht="15.75" customHeight="1"/>
    <row r="6545" s="138" customFormat="1" ht="15.75" customHeight="1"/>
    <row r="6546" s="138" customFormat="1" ht="15.75" customHeight="1"/>
    <row r="6547" s="138" customFormat="1" ht="15.75" customHeight="1"/>
    <row r="6548" s="138" customFormat="1" ht="15.75" customHeight="1"/>
    <row r="6549" s="138" customFormat="1" ht="15.75" customHeight="1"/>
    <row r="6550" s="138" customFormat="1" ht="15.75" customHeight="1"/>
    <row r="6551" s="138" customFormat="1" ht="15.75" customHeight="1"/>
    <row r="6552" s="138" customFormat="1" ht="15.75" customHeight="1"/>
    <row r="6553" s="138" customFormat="1" ht="15.75" customHeight="1"/>
    <row r="6554" s="138" customFormat="1" ht="15.75" customHeight="1"/>
    <row r="6555" s="138" customFormat="1" ht="15.75" customHeight="1"/>
    <row r="6556" s="138" customFormat="1" ht="15.75" customHeight="1"/>
    <row r="6557" s="138" customFormat="1" ht="15.75" customHeight="1"/>
    <row r="6558" s="138" customFormat="1" ht="15.75" customHeight="1"/>
    <row r="6559" s="138" customFormat="1" ht="15.75" customHeight="1"/>
    <row r="6560" s="138" customFormat="1" ht="15.75" customHeight="1"/>
    <row r="6561" s="138" customFormat="1" ht="15.75" customHeight="1"/>
    <row r="6562" s="138" customFormat="1" ht="15.75" customHeight="1"/>
    <row r="6563" s="138" customFormat="1" ht="15.75" customHeight="1"/>
    <row r="6564" s="138" customFormat="1" ht="15.75" customHeight="1"/>
    <row r="6565" s="138" customFormat="1" ht="15.75" customHeight="1"/>
    <row r="6566" s="138" customFormat="1" ht="15.75" customHeight="1"/>
    <row r="6567" s="138" customFormat="1" ht="15.75" customHeight="1"/>
    <row r="6568" s="138" customFormat="1" ht="15.75" customHeight="1"/>
    <row r="6569" s="138" customFormat="1" ht="15.75" customHeight="1"/>
    <row r="6570" s="138" customFormat="1" ht="15.75" customHeight="1"/>
    <row r="6571" s="138" customFormat="1" ht="15.75" customHeight="1"/>
    <row r="6572" s="138" customFormat="1" ht="15.75" customHeight="1"/>
    <row r="6573" s="138" customFormat="1" ht="15.75" customHeight="1"/>
    <row r="6574" s="138" customFormat="1" ht="15.75" customHeight="1"/>
    <row r="6575" s="138" customFormat="1" ht="15.75" customHeight="1"/>
    <row r="6576" s="138" customFormat="1" ht="15.75" customHeight="1"/>
    <row r="6577" s="138" customFormat="1" ht="15.75" customHeight="1"/>
    <row r="6578" s="138" customFormat="1" ht="15.75" customHeight="1"/>
    <row r="6579" s="138" customFormat="1" ht="15.75" customHeight="1"/>
    <row r="6580" s="138" customFormat="1" ht="15.75" customHeight="1"/>
    <row r="6581" s="138" customFormat="1" ht="15.75" customHeight="1"/>
    <row r="6582" s="138" customFormat="1" ht="15.75" customHeight="1"/>
    <row r="6583" s="138" customFormat="1" ht="15.75" customHeight="1"/>
    <row r="6584" s="138" customFormat="1" ht="15.75" customHeight="1"/>
    <row r="6585" s="138" customFormat="1" ht="15.75" customHeight="1"/>
    <row r="6586" s="138" customFormat="1" ht="15.75" customHeight="1"/>
    <row r="6587" s="138" customFormat="1" ht="15.75" customHeight="1"/>
    <row r="6588" s="138" customFormat="1" ht="15.75" customHeight="1"/>
    <row r="6589" s="138" customFormat="1" ht="15.75" customHeight="1"/>
    <row r="6590" s="138" customFormat="1" ht="15.75" customHeight="1"/>
    <row r="6591" s="138" customFormat="1" ht="15.75" customHeight="1"/>
    <row r="6592" s="138" customFormat="1" ht="15.75" customHeight="1"/>
    <row r="6593" s="138" customFormat="1" ht="15.75" customHeight="1"/>
    <row r="6594" s="138" customFormat="1" ht="15.75" customHeight="1"/>
    <row r="6595" s="138" customFormat="1" ht="15.75" customHeight="1"/>
    <row r="6596" s="138" customFormat="1" ht="15.75" customHeight="1"/>
    <row r="6597" s="138" customFormat="1" ht="15.75" customHeight="1"/>
    <row r="6598" s="138" customFormat="1" ht="15.75" customHeight="1"/>
    <row r="6599" s="138" customFormat="1" ht="15.75" customHeight="1"/>
    <row r="6600" s="138" customFormat="1" ht="15.75" customHeight="1"/>
    <row r="6601" s="138" customFormat="1" ht="15.75" customHeight="1"/>
    <row r="6602" s="138" customFormat="1" ht="15.75" customHeight="1"/>
    <row r="6603" s="138" customFormat="1" ht="15.75" customHeight="1"/>
    <row r="6604" s="138" customFormat="1" ht="15.75" customHeight="1"/>
    <row r="6605" s="138" customFormat="1" ht="15.75" customHeight="1"/>
    <row r="6606" s="138" customFormat="1" ht="15.75" customHeight="1"/>
    <row r="6607" s="138" customFormat="1" ht="15.75" customHeight="1"/>
    <row r="6608" s="138" customFormat="1" ht="15.75" customHeight="1"/>
    <row r="6609" s="138" customFormat="1" ht="15.75" customHeight="1"/>
    <row r="6610" s="138" customFormat="1" ht="15.75" customHeight="1"/>
    <row r="6611" s="138" customFormat="1" ht="15.75" customHeight="1"/>
    <row r="6612" s="138" customFormat="1" ht="15.75" customHeight="1"/>
    <row r="6613" s="138" customFormat="1" ht="15.75" customHeight="1"/>
    <row r="6614" s="138" customFormat="1" ht="15.75" customHeight="1"/>
    <row r="6615" s="138" customFormat="1" ht="15.75" customHeight="1"/>
    <row r="6616" s="138" customFormat="1" ht="15.75" customHeight="1"/>
    <row r="6617" s="138" customFormat="1" ht="15.75" customHeight="1"/>
    <row r="6618" s="138" customFormat="1" ht="15.75" customHeight="1"/>
    <row r="6619" s="138" customFormat="1" ht="15.75" customHeight="1"/>
    <row r="6620" s="138" customFormat="1" ht="15.75" customHeight="1"/>
    <row r="6621" s="138" customFormat="1" ht="15.75" customHeight="1"/>
    <row r="6622" s="138" customFormat="1" ht="15.75" customHeight="1"/>
    <row r="6623" s="138" customFormat="1" ht="15.75" customHeight="1"/>
    <row r="6624" s="138" customFormat="1" ht="15.75" customHeight="1"/>
    <row r="6625" s="138" customFormat="1" ht="15.75" customHeight="1"/>
    <row r="6626" s="138" customFormat="1" ht="15.75" customHeight="1"/>
    <row r="6627" s="138" customFormat="1" ht="15.75" customHeight="1"/>
    <row r="6628" s="138" customFormat="1" ht="15.75" customHeight="1"/>
    <row r="6629" s="138" customFormat="1" ht="15.75" customHeight="1"/>
    <row r="6630" s="138" customFormat="1" ht="15.75" customHeight="1"/>
    <row r="6631" s="138" customFormat="1" ht="15.75" customHeight="1"/>
    <row r="6632" s="138" customFormat="1" ht="15.75" customHeight="1"/>
    <row r="6633" s="138" customFormat="1" ht="15.75" customHeight="1"/>
    <row r="6634" s="138" customFormat="1" ht="15.75" customHeight="1"/>
    <row r="6635" s="138" customFormat="1" ht="15.75" customHeight="1"/>
    <row r="6636" s="138" customFormat="1" ht="15.75" customHeight="1"/>
    <row r="6637" s="138" customFormat="1" ht="15.75" customHeight="1"/>
    <row r="6638" s="138" customFormat="1" ht="15.75" customHeight="1"/>
    <row r="6639" s="138" customFormat="1" ht="15.75" customHeight="1"/>
    <row r="6640" s="138" customFormat="1" ht="15.75" customHeight="1"/>
    <row r="6641" s="138" customFormat="1" ht="15.75" customHeight="1"/>
    <row r="6642" s="138" customFormat="1" ht="15.75" customHeight="1"/>
    <row r="6643" s="138" customFormat="1" ht="15.75" customHeight="1"/>
    <row r="6644" s="138" customFormat="1" ht="15.75" customHeight="1"/>
    <row r="6645" s="138" customFormat="1" ht="15.75" customHeight="1"/>
    <row r="6646" s="138" customFormat="1" ht="15.75" customHeight="1"/>
    <row r="6647" s="138" customFormat="1" ht="15.75" customHeight="1"/>
    <row r="6648" s="138" customFormat="1" ht="15.75" customHeight="1"/>
    <row r="6649" s="138" customFormat="1" ht="15.75" customHeight="1"/>
    <row r="6650" s="138" customFormat="1" ht="15.75" customHeight="1"/>
    <row r="6651" s="138" customFormat="1" ht="15.75" customHeight="1"/>
    <row r="6652" s="138" customFormat="1" ht="15.75" customHeight="1"/>
    <row r="6653" s="138" customFormat="1" ht="15.75" customHeight="1"/>
    <row r="6654" s="138" customFormat="1" ht="15.75" customHeight="1"/>
    <row r="6655" s="138" customFormat="1" ht="15.75" customHeight="1"/>
    <row r="6656" s="138" customFormat="1" ht="15.75" customHeight="1"/>
    <row r="6657" s="138" customFormat="1" ht="15.75" customHeight="1"/>
    <row r="6658" s="138" customFormat="1" ht="15.75" customHeight="1"/>
    <row r="6659" s="138" customFormat="1" ht="15.75" customHeight="1"/>
    <row r="6660" s="138" customFormat="1" ht="15.75" customHeight="1"/>
    <row r="6661" s="138" customFormat="1" ht="15.75" customHeight="1"/>
    <row r="6662" s="138" customFormat="1" ht="15.75" customHeight="1"/>
    <row r="6663" s="138" customFormat="1" ht="15.75" customHeight="1"/>
    <row r="6664" s="138" customFormat="1" ht="15.75" customHeight="1"/>
    <row r="6665" s="138" customFormat="1" ht="15.75" customHeight="1"/>
    <row r="6666" s="138" customFormat="1" ht="15.75" customHeight="1"/>
    <row r="6667" s="138" customFormat="1" ht="15.75" customHeight="1"/>
    <row r="6668" s="138" customFormat="1" ht="15.75" customHeight="1"/>
    <row r="6669" s="138" customFormat="1" ht="15.75" customHeight="1"/>
    <row r="6670" s="138" customFormat="1" ht="15.75" customHeight="1"/>
    <row r="6671" s="138" customFormat="1" ht="15.75" customHeight="1"/>
    <row r="6672" s="138" customFormat="1" ht="15.75" customHeight="1"/>
    <row r="6673" s="138" customFormat="1" ht="15.75" customHeight="1"/>
    <row r="6674" s="138" customFormat="1" ht="15.75" customHeight="1"/>
    <row r="6675" s="138" customFormat="1" ht="15.75" customHeight="1"/>
    <row r="6676" s="138" customFormat="1" ht="15.75" customHeight="1"/>
    <row r="6677" s="138" customFormat="1" ht="15.75" customHeight="1"/>
    <row r="6678" s="138" customFormat="1" ht="15.75" customHeight="1"/>
    <row r="6679" s="138" customFormat="1" ht="15.75" customHeight="1"/>
    <row r="6680" s="138" customFormat="1" ht="15.75" customHeight="1"/>
    <row r="6681" s="138" customFormat="1" ht="15.75" customHeight="1"/>
    <row r="6682" s="138" customFormat="1" ht="15.75" customHeight="1"/>
    <row r="6683" s="138" customFormat="1" ht="15.75" customHeight="1"/>
    <row r="6684" s="138" customFormat="1" ht="15.75" customHeight="1"/>
    <row r="6685" s="138" customFormat="1" ht="15.75" customHeight="1"/>
    <row r="6686" s="138" customFormat="1" ht="15.75" customHeight="1"/>
    <row r="6687" s="138" customFormat="1" ht="15.75" customHeight="1"/>
    <row r="6688" s="138" customFormat="1" ht="15.75" customHeight="1"/>
    <row r="6689" s="138" customFormat="1" ht="15.75" customHeight="1"/>
    <row r="6690" s="138" customFormat="1" ht="15.75" customHeight="1"/>
    <row r="6691" s="138" customFormat="1" ht="15.75" customHeight="1"/>
    <row r="6692" s="138" customFormat="1" ht="15.75" customHeight="1"/>
    <row r="6693" s="138" customFormat="1" ht="15.75" customHeight="1"/>
    <row r="6694" s="138" customFormat="1" ht="15.75" customHeight="1"/>
    <row r="6695" s="138" customFormat="1" ht="15.75" customHeight="1"/>
    <row r="6696" s="138" customFormat="1" ht="15.75" customHeight="1"/>
    <row r="6697" s="138" customFormat="1" ht="15.75" customHeight="1"/>
    <row r="6698" s="138" customFormat="1" ht="15.75" customHeight="1"/>
    <row r="6699" s="138" customFormat="1" ht="15.75" customHeight="1"/>
    <row r="6700" s="138" customFormat="1" ht="15.75" customHeight="1"/>
    <row r="6701" s="138" customFormat="1" ht="15.75" customHeight="1"/>
    <row r="6702" s="138" customFormat="1" ht="15.75" customHeight="1"/>
    <row r="6703" s="138" customFormat="1" ht="15.75" customHeight="1"/>
    <row r="6704" s="138" customFormat="1" ht="15.75" customHeight="1"/>
    <row r="6705" s="138" customFormat="1" ht="15.75" customHeight="1"/>
    <row r="6706" s="138" customFormat="1" ht="15.75" customHeight="1"/>
    <row r="6707" s="138" customFormat="1" ht="15.75" customHeight="1"/>
    <row r="6708" s="138" customFormat="1" ht="15.75" customHeight="1"/>
    <row r="6709" s="138" customFormat="1" ht="15.75" customHeight="1"/>
    <row r="6710" s="138" customFormat="1" ht="15.75" customHeight="1"/>
    <row r="6711" s="138" customFormat="1" ht="15.75" customHeight="1"/>
    <row r="6712" s="138" customFormat="1" ht="15.75" customHeight="1"/>
    <row r="6713" s="138" customFormat="1" ht="15.75" customHeight="1"/>
    <row r="6714" s="138" customFormat="1" ht="15.75" customHeight="1"/>
    <row r="6715" s="138" customFormat="1" ht="15.75" customHeight="1"/>
    <row r="6716" s="138" customFormat="1" ht="15.75" customHeight="1"/>
    <row r="6717" s="138" customFormat="1" ht="15.75" customHeight="1"/>
    <row r="6718" s="138" customFormat="1" ht="15.75" customHeight="1"/>
    <row r="6719" s="138" customFormat="1" ht="15.75" customHeight="1"/>
    <row r="6720" s="138" customFormat="1" ht="15.75" customHeight="1"/>
    <row r="6721" s="138" customFormat="1" ht="15.75" customHeight="1"/>
    <row r="6722" s="138" customFormat="1" ht="15.75" customHeight="1"/>
    <row r="6723" s="138" customFormat="1" ht="15.75" customHeight="1"/>
    <row r="6724" s="138" customFormat="1" ht="15.75" customHeight="1"/>
    <row r="6725" s="138" customFormat="1" ht="15.75" customHeight="1"/>
    <row r="6726" s="138" customFormat="1" ht="15.75" customHeight="1"/>
    <row r="6727" s="138" customFormat="1" ht="15.75" customHeight="1"/>
    <row r="6728" s="138" customFormat="1" ht="15.75" customHeight="1"/>
    <row r="6729" s="138" customFormat="1" ht="15.75" customHeight="1"/>
    <row r="6730" s="138" customFormat="1" ht="15.75" customHeight="1"/>
    <row r="6731" s="138" customFormat="1" ht="15.75" customHeight="1"/>
    <row r="6732" s="138" customFormat="1" ht="15.75" customHeight="1"/>
    <row r="6733" s="138" customFormat="1" ht="15.75" customHeight="1"/>
    <row r="6734" s="138" customFormat="1" ht="15.75" customHeight="1"/>
    <row r="6735" s="138" customFormat="1" ht="15.75" customHeight="1"/>
    <row r="6736" s="138" customFormat="1" ht="15.75" customHeight="1"/>
    <row r="6737" s="138" customFormat="1" ht="15.75" customHeight="1"/>
    <row r="6738" s="138" customFormat="1" ht="15.75" customHeight="1"/>
    <row r="6739" s="138" customFormat="1" ht="15.75" customHeight="1"/>
    <row r="6740" s="138" customFormat="1" ht="15.75" customHeight="1"/>
    <row r="6741" s="138" customFormat="1" ht="15.75" customHeight="1"/>
    <row r="6742" s="138" customFormat="1" ht="15.75" customHeight="1"/>
    <row r="6743" s="138" customFormat="1" ht="15.75" customHeight="1"/>
    <row r="6744" s="138" customFormat="1" ht="15.75" customHeight="1"/>
    <row r="6745" s="138" customFormat="1" ht="15.75" customHeight="1"/>
    <row r="6746" s="138" customFormat="1" ht="15.75" customHeight="1"/>
    <row r="6747" s="138" customFormat="1" ht="15.75" customHeight="1"/>
    <row r="6748" s="138" customFormat="1" ht="15.75" customHeight="1"/>
    <row r="6749" s="138" customFormat="1" ht="15.75" customHeight="1"/>
    <row r="6750" s="138" customFormat="1" ht="15.75" customHeight="1"/>
    <row r="6751" s="138" customFormat="1" ht="15.75" customHeight="1"/>
    <row r="6752" s="138" customFormat="1" ht="15.75" customHeight="1"/>
    <row r="6753" s="138" customFormat="1" ht="15.75" customHeight="1"/>
    <row r="6754" s="138" customFormat="1" ht="15.75" customHeight="1"/>
    <row r="6755" s="138" customFormat="1" ht="15.75" customHeight="1"/>
    <row r="6756" s="138" customFormat="1" ht="15.75" customHeight="1"/>
    <row r="6757" s="138" customFormat="1" ht="15.75" customHeight="1"/>
    <row r="6758" s="138" customFormat="1" ht="15.75" customHeight="1"/>
    <row r="6759" s="138" customFormat="1" ht="15.75" customHeight="1"/>
    <row r="6760" s="138" customFormat="1" ht="15.75" customHeight="1"/>
    <row r="6761" s="138" customFormat="1" ht="15.75" customHeight="1"/>
    <row r="6762" s="138" customFormat="1" ht="15.75" customHeight="1"/>
    <row r="6763" s="138" customFormat="1" ht="15.75" customHeight="1"/>
    <row r="6764" s="138" customFormat="1" ht="15.75" customHeight="1"/>
    <row r="6765" s="138" customFormat="1" ht="15.75" customHeight="1"/>
    <row r="6766" s="138" customFormat="1" ht="15.75" customHeight="1"/>
    <row r="6767" s="138" customFormat="1" ht="15.75" customHeight="1"/>
    <row r="6768" s="138" customFormat="1" ht="15.75" customHeight="1"/>
    <row r="6769" s="138" customFormat="1" ht="15.75" customHeight="1"/>
    <row r="6770" s="138" customFormat="1" ht="15.75" customHeight="1"/>
    <row r="6771" s="138" customFormat="1" ht="15.75" customHeight="1"/>
    <row r="6772" s="138" customFormat="1" ht="15.75" customHeight="1"/>
    <row r="6773" s="138" customFormat="1" ht="15.75" customHeight="1"/>
    <row r="6774" s="138" customFormat="1" ht="15.75" customHeight="1"/>
    <row r="6775" s="138" customFormat="1" ht="15.75" customHeight="1"/>
    <row r="6776" s="138" customFormat="1" ht="15.75" customHeight="1"/>
    <row r="6777" s="138" customFormat="1" ht="15.75" customHeight="1"/>
    <row r="6778" s="138" customFormat="1" ht="15.75" customHeight="1"/>
    <row r="6779" s="138" customFormat="1" ht="15.75" customHeight="1"/>
    <row r="6780" s="138" customFormat="1" ht="15.75" customHeight="1"/>
    <row r="6781" s="138" customFormat="1" ht="15.75" customHeight="1"/>
    <row r="6782" s="138" customFormat="1" ht="15.75" customHeight="1"/>
    <row r="6783" s="138" customFormat="1" ht="15.75" customHeight="1"/>
    <row r="6784" s="138" customFormat="1" ht="15.75" customHeight="1"/>
    <row r="6785" s="138" customFormat="1" ht="15.75" customHeight="1"/>
    <row r="6786" s="138" customFormat="1" ht="15.75" customHeight="1"/>
    <row r="6787" s="138" customFormat="1" ht="15.75" customHeight="1"/>
    <row r="6788" s="138" customFormat="1" ht="15.75" customHeight="1"/>
    <row r="6789" s="138" customFormat="1" ht="15.75" customHeight="1"/>
    <row r="6790" s="138" customFormat="1" ht="15.75" customHeight="1"/>
    <row r="6791" s="138" customFormat="1" ht="15.75" customHeight="1"/>
    <row r="6792" s="138" customFormat="1" ht="15.75" customHeight="1"/>
    <row r="6793" s="138" customFormat="1" ht="15.75" customHeight="1"/>
    <row r="6794" s="138" customFormat="1" ht="15.75" customHeight="1"/>
    <row r="6795" s="138" customFormat="1" ht="15.75" customHeight="1"/>
    <row r="6796" s="138" customFormat="1" ht="15.75" customHeight="1"/>
    <row r="6797" s="138" customFormat="1" ht="15.75" customHeight="1"/>
    <row r="6798" s="138" customFormat="1" ht="15.75" customHeight="1"/>
    <row r="6799" s="138" customFormat="1" ht="15.75" customHeight="1"/>
    <row r="6800" s="138" customFormat="1" ht="15.75" customHeight="1"/>
    <row r="6801" s="138" customFormat="1" ht="15.75" customHeight="1"/>
    <row r="6802" s="138" customFormat="1" ht="15.75" customHeight="1"/>
    <row r="6803" s="138" customFormat="1" ht="15.75" customHeight="1"/>
    <row r="6804" s="138" customFormat="1" ht="15.75" customHeight="1"/>
    <row r="6805" s="138" customFormat="1" ht="15.75" customHeight="1"/>
    <row r="6806" s="138" customFormat="1" ht="15.75" customHeight="1"/>
    <row r="6807" s="138" customFormat="1" ht="15.75" customHeight="1"/>
    <row r="6808" s="138" customFormat="1" ht="15.75" customHeight="1"/>
    <row r="6809" s="138" customFormat="1" ht="15.75" customHeight="1"/>
    <row r="6810" s="138" customFormat="1" ht="15.75" customHeight="1"/>
    <row r="6811" s="138" customFormat="1" ht="15.75" customHeight="1"/>
    <row r="6812" s="138" customFormat="1" ht="15.75" customHeight="1"/>
    <row r="6813" s="138" customFormat="1" ht="15.75" customHeight="1"/>
    <row r="6814" s="138" customFormat="1" ht="15.75" customHeight="1"/>
    <row r="6815" s="138" customFormat="1" ht="15.75" customHeight="1"/>
    <row r="6816" s="138" customFormat="1" ht="15.75" customHeight="1"/>
    <row r="6817" s="138" customFormat="1" ht="15.75" customHeight="1"/>
    <row r="6818" s="138" customFormat="1" ht="15.75" customHeight="1"/>
    <row r="6819" s="138" customFormat="1" ht="15.75" customHeight="1"/>
    <row r="6820" s="138" customFormat="1" ht="15.75" customHeight="1"/>
    <row r="6821" s="138" customFormat="1" ht="15.75" customHeight="1"/>
    <row r="6822" s="138" customFormat="1" ht="15.75" customHeight="1"/>
    <row r="6823" s="138" customFormat="1" ht="15.75" customHeight="1"/>
    <row r="6824" s="138" customFormat="1" ht="15.75" customHeight="1"/>
    <row r="6825" s="138" customFormat="1" ht="15.75" customHeight="1"/>
    <row r="6826" s="138" customFormat="1" ht="15.75" customHeight="1"/>
    <row r="6827" s="138" customFormat="1" ht="15.75" customHeight="1"/>
    <row r="6828" s="138" customFormat="1" ht="15.75" customHeight="1"/>
    <row r="6829" s="138" customFormat="1" ht="15.75" customHeight="1"/>
    <row r="6830" s="138" customFormat="1" ht="15.75" customHeight="1"/>
    <row r="6831" s="138" customFormat="1" ht="15.75" customHeight="1"/>
    <row r="6832" s="138" customFormat="1" ht="15.75" customHeight="1"/>
    <row r="6833" s="138" customFormat="1" ht="15.75" customHeight="1"/>
    <row r="6834" s="138" customFormat="1" ht="15.75" customHeight="1"/>
    <row r="6835" s="138" customFormat="1" ht="15.75" customHeight="1"/>
    <row r="6836" s="138" customFormat="1" ht="15.75" customHeight="1"/>
    <row r="6837" s="138" customFormat="1" ht="15.75" customHeight="1"/>
    <row r="6838" s="138" customFormat="1" ht="15.75" customHeight="1"/>
    <row r="6839" s="138" customFormat="1" ht="15.75" customHeight="1"/>
    <row r="6840" s="138" customFormat="1" ht="15.75" customHeight="1"/>
    <row r="6841" s="138" customFormat="1" ht="15.75" customHeight="1"/>
    <row r="6842" s="138" customFormat="1" ht="15.75" customHeight="1"/>
    <row r="6843" s="138" customFormat="1" ht="15.75" customHeight="1"/>
    <row r="6844" s="138" customFormat="1" ht="15.75" customHeight="1"/>
    <row r="6845" s="138" customFormat="1" ht="15.75" customHeight="1"/>
    <row r="6846" s="138" customFormat="1" ht="15.75" customHeight="1"/>
    <row r="6847" s="138" customFormat="1" ht="15.75" customHeight="1"/>
    <row r="6848" s="138" customFormat="1" ht="15.75" customHeight="1"/>
    <row r="6849" s="138" customFormat="1" ht="15.75" customHeight="1"/>
    <row r="6850" s="138" customFormat="1" ht="15.75" customHeight="1"/>
    <row r="6851" s="138" customFormat="1" ht="15.75" customHeight="1"/>
    <row r="6852" s="138" customFormat="1" ht="15.75" customHeight="1"/>
    <row r="6853" s="138" customFormat="1" ht="15.75" customHeight="1"/>
    <row r="6854" s="138" customFormat="1" ht="15.75" customHeight="1"/>
    <row r="6855" s="138" customFormat="1" ht="15.75" customHeight="1"/>
    <row r="6856" s="138" customFormat="1" ht="15.75" customHeight="1"/>
    <row r="6857" s="138" customFormat="1" ht="15.75" customHeight="1"/>
    <row r="6858" s="138" customFormat="1" ht="15.75" customHeight="1"/>
    <row r="6859" s="138" customFormat="1" ht="15.75" customHeight="1"/>
    <row r="6860" s="138" customFormat="1" ht="15.75" customHeight="1"/>
    <row r="6861" s="138" customFormat="1" ht="15.75" customHeight="1"/>
    <row r="6862" s="138" customFormat="1" ht="15.75" customHeight="1"/>
    <row r="6863" s="138" customFormat="1" ht="15.75" customHeight="1"/>
    <row r="6864" s="138" customFormat="1" ht="15.75" customHeight="1"/>
    <row r="6865" s="138" customFormat="1" ht="15.75" customHeight="1"/>
    <row r="6866" s="138" customFormat="1" ht="15.75" customHeight="1"/>
    <row r="6867" s="138" customFormat="1" ht="15.75" customHeight="1"/>
    <row r="6868" s="138" customFormat="1" ht="15.75" customHeight="1"/>
    <row r="6869" s="138" customFormat="1" ht="15.75" customHeight="1"/>
    <row r="6870" s="138" customFormat="1" ht="15.75" customHeight="1"/>
    <row r="6871" s="138" customFormat="1" ht="15.75" customHeight="1"/>
    <row r="6872" s="138" customFormat="1" ht="15.75" customHeight="1"/>
    <row r="6873" s="138" customFormat="1" ht="15.75" customHeight="1"/>
    <row r="6874" s="138" customFormat="1" ht="15.75" customHeight="1"/>
    <row r="6875" s="138" customFormat="1" ht="15.75" customHeight="1"/>
    <row r="6876" s="138" customFormat="1" ht="15.75" customHeight="1"/>
    <row r="6877" s="138" customFormat="1" ht="15.75" customHeight="1"/>
    <row r="6878" s="138" customFormat="1" ht="15.75" customHeight="1"/>
    <row r="6879" s="138" customFormat="1" ht="15.75" customHeight="1"/>
    <row r="6880" s="138" customFormat="1" ht="15.75" customHeight="1"/>
    <row r="6881" s="138" customFormat="1" ht="15.75" customHeight="1"/>
    <row r="6882" s="138" customFormat="1" ht="15.75" customHeight="1"/>
    <row r="6883" s="138" customFormat="1" ht="15.75" customHeight="1"/>
    <row r="6884" s="138" customFormat="1" ht="15.75" customHeight="1"/>
    <row r="6885" s="138" customFormat="1" ht="15.75" customHeight="1"/>
    <row r="6886" s="138" customFormat="1" ht="15.75" customHeight="1"/>
    <row r="6887" s="138" customFormat="1" ht="15.75" customHeight="1"/>
    <row r="6888" s="138" customFormat="1" ht="15.75" customHeight="1"/>
    <row r="6889" s="138" customFormat="1" ht="15.75" customHeight="1"/>
    <row r="6890" s="138" customFormat="1" ht="15.75" customHeight="1"/>
    <row r="6891" s="138" customFormat="1" ht="15.75" customHeight="1"/>
    <row r="6892" s="138" customFormat="1" ht="15.75" customHeight="1"/>
    <row r="6893" s="138" customFormat="1" ht="15.75" customHeight="1"/>
    <row r="6894" s="138" customFormat="1" ht="15.75" customHeight="1"/>
    <row r="6895" s="138" customFormat="1" ht="15.75" customHeight="1"/>
    <row r="6896" s="138" customFormat="1" ht="15.75" customHeight="1"/>
    <row r="6897" s="138" customFormat="1" ht="15.75" customHeight="1"/>
    <row r="6898" s="138" customFormat="1" ht="15.75" customHeight="1"/>
    <row r="6899" s="138" customFormat="1" ht="15.75" customHeight="1"/>
    <row r="6900" s="138" customFormat="1" ht="15.75" customHeight="1"/>
    <row r="6901" s="138" customFormat="1" ht="15.75" customHeight="1"/>
    <row r="6902" s="138" customFormat="1" ht="15.75" customHeight="1"/>
    <row r="6903" s="138" customFormat="1" ht="15.75" customHeight="1"/>
    <row r="6904" s="138" customFormat="1" ht="15.75" customHeight="1"/>
    <row r="6905" s="138" customFormat="1" ht="15.75" customHeight="1"/>
    <row r="6906" s="138" customFormat="1" ht="15.75" customHeight="1"/>
    <row r="6907" s="138" customFormat="1" ht="15.75" customHeight="1"/>
    <row r="6908" s="138" customFormat="1" ht="15.75" customHeight="1"/>
    <row r="6909" s="138" customFormat="1" ht="15.75" customHeight="1"/>
    <row r="6910" s="138" customFormat="1" ht="15.75" customHeight="1"/>
    <row r="6911" s="138" customFormat="1" ht="15.75" customHeight="1"/>
    <row r="6912" s="138" customFormat="1" ht="15.75" customHeight="1"/>
    <row r="6913" s="138" customFormat="1" ht="15.75" customHeight="1"/>
    <row r="6914" s="138" customFormat="1" ht="15.75" customHeight="1"/>
    <row r="6915" s="138" customFormat="1" ht="15.75" customHeight="1"/>
    <row r="6916" s="138" customFormat="1" ht="15.75" customHeight="1"/>
    <row r="6917" s="138" customFormat="1" ht="15.75" customHeight="1"/>
    <row r="6918" s="138" customFormat="1" ht="15.75" customHeight="1"/>
    <row r="6919" s="138" customFormat="1" ht="15.75" customHeight="1"/>
    <row r="6920" s="138" customFormat="1" ht="15.75" customHeight="1"/>
    <row r="6921" s="138" customFormat="1" ht="15.75" customHeight="1"/>
    <row r="6922" s="138" customFormat="1" ht="15.75" customHeight="1"/>
  </sheetData>
  <mergeCells count="8">
    <mergeCell ref="A1:G1"/>
    <mergeCell ref="A2:G2"/>
    <mergeCell ref="E3:F3"/>
    <mergeCell ref="A3:A4"/>
    <mergeCell ref="B3:B4"/>
    <mergeCell ref="C3:C4"/>
    <mergeCell ref="D3:D4"/>
    <mergeCell ref="G3:G4"/>
  </mergeCells>
  <printOptions horizontalCentered="1"/>
  <pageMargins left="0.196527777777778" right="0" top="1" bottom="1" header="0.511805555555556" footer="0.511805555555556"/>
  <pageSetup paperSize="9" orientation="portrait" horizontalDpi="600" verticalDpi="180"/>
  <headerFooter/>
  <ignoredErrors>
    <ignoredError sqref="E5:G224 C225:G135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autoPageBreaks="0"/>
  </sheetPr>
  <dimension ref="A1:IM6922"/>
  <sheetViews>
    <sheetView showZeros="0" workbookViewId="0">
      <pane xSplit="2" ySplit="6" topLeftCell="C892" activePane="bottomRight" state="frozen"/>
      <selection/>
      <selection pane="topRight"/>
      <selection pane="bottomLeft"/>
      <selection pane="bottomRight" activeCell="B920" sqref="B920"/>
    </sheetView>
  </sheetViews>
  <sheetFormatPr defaultColWidth="6.875" defaultRowHeight="12.75" customHeight="1"/>
  <cols>
    <col min="1" max="1" width="8" style="6" customWidth="1"/>
    <col min="2" max="2" width="46.625" style="35" customWidth="1"/>
    <col min="3" max="3" width="12.125" style="102" customWidth="1"/>
    <col min="4" max="4" width="12.125" style="103" customWidth="1"/>
    <col min="5" max="5" width="9.25" style="98" customWidth="1"/>
    <col min="6" max="6" width="9.25" style="104" customWidth="1"/>
    <col min="7" max="7" width="13.125" style="103" customWidth="1"/>
    <col min="8" max="239" width="6.875" style="35" customWidth="1"/>
    <col min="240" max="16384" width="6.875" style="6"/>
  </cols>
  <sheetData>
    <row r="1" s="98" customFormat="1" ht="26.25" customHeight="1" spans="1:7">
      <c r="A1" s="105" t="s">
        <v>1113</v>
      </c>
      <c r="B1" s="106"/>
      <c r="C1" s="107"/>
      <c r="D1" s="108"/>
      <c r="E1" s="107"/>
      <c r="F1" s="107"/>
      <c r="G1" s="108"/>
    </row>
    <row r="2" s="98" customFormat="1" ht="21" customHeight="1" spans="1:7">
      <c r="A2" s="109" t="s">
        <v>52</v>
      </c>
      <c r="B2" s="109"/>
      <c r="C2" s="109"/>
      <c r="D2" s="110"/>
      <c r="E2" s="109"/>
      <c r="F2" s="109"/>
      <c r="G2" s="110"/>
    </row>
    <row r="3" s="99" customFormat="1" ht="36" customHeight="1" spans="1:7">
      <c r="A3" s="111" t="s">
        <v>53</v>
      </c>
      <c r="B3" s="111" t="s">
        <v>54</v>
      </c>
      <c r="C3" s="111" t="s">
        <v>55</v>
      </c>
      <c r="D3" s="111" t="s">
        <v>56</v>
      </c>
      <c r="E3" s="112" t="s">
        <v>57</v>
      </c>
      <c r="F3" s="112"/>
      <c r="G3" s="113" t="s">
        <v>58</v>
      </c>
    </row>
    <row r="4" s="99" customFormat="1" ht="30.95" customHeight="1" spans="1:7">
      <c r="A4" s="111"/>
      <c r="B4" s="111"/>
      <c r="C4" s="111"/>
      <c r="D4" s="111"/>
      <c r="E4" s="114" t="s">
        <v>18</v>
      </c>
      <c r="F4" s="115" t="s">
        <v>19</v>
      </c>
      <c r="G4" s="116"/>
    </row>
    <row r="5" s="100" customFormat="1" ht="15" customHeight="1" spans="1:7">
      <c r="A5" s="117"/>
      <c r="B5" s="118" t="s">
        <v>59</v>
      </c>
      <c r="C5" s="119">
        <f t="shared" ref="C5:G5" si="0">C6+C250+C290+C309+C400+C454+C508+C565+C686+C758+C836+C859+C970+C1034+C1100+C1120+C1149+C1159+C1204+C1224+C1277+C1334+C1335+C1339+C1347</f>
        <v>132210</v>
      </c>
      <c r="D5" s="120">
        <f t="shared" si="0"/>
        <v>137310</v>
      </c>
      <c r="E5" s="121">
        <f t="shared" ref="E5:E68" si="1">D5-C5</f>
        <v>5100</v>
      </c>
      <c r="F5" s="122">
        <f t="shared" ref="F5:F68" si="2">IF(C5=0,,E5/C5*100)</f>
        <v>3.85749943272067</v>
      </c>
      <c r="G5" s="120">
        <f t="shared" si="0"/>
        <v>173336</v>
      </c>
    </row>
    <row r="6" s="100" customFormat="1" ht="15" customHeight="1" spans="1:7">
      <c r="A6" s="123">
        <v>201</v>
      </c>
      <c r="B6" s="124" t="s">
        <v>60</v>
      </c>
      <c r="C6" s="119">
        <f t="shared" ref="C6:G6" si="3">C7+C19+C28+C39+C50+C61+C72+C84+C93+C106+C116+C125+C136+C149+C156+C164+C170+C177+C184+C191+C198+C205+C213+C219+C225+C232+C247</f>
        <v>11800</v>
      </c>
      <c r="D6" s="120">
        <f t="shared" si="3"/>
        <v>13214</v>
      </c>
      <c r="E6" s="121">
        <f t="shared" si="1"/>
        <v>1414</v>
      </c>
      <c r="F6" s="122">
        <f t="shared" si="2"/>
        <v>11.9830508474576</v>
      </c>
      <c r="G6" s="120">
        <f t="shared" si="3"/>
        <v>13214</v>
      </c>
    </row>
    <row r="7" s="100" customFormat="1" ht="15" customHeight="1" spans="1:7">
      <c r="A7" s="123">
        <v>20101</v>
      </c>
      <c r="B7" s="124" t="s">
        <v>61</v>
      </c>
      <c r="C7" s="125">
        <f t="shared" ref="C7:G7" si="4">SUM(C8:C18)</f>
        <v>352</v>
      </c>
      <c r="D7" s="120">
        <f t="shared" si="4"/>
        <v>291</v>
      </c>
      <c r="E7" s="121">
        <f t="shared" si="1"/>
        <v>-61</v>
      </c>
      <c r="F7" s="122">
        <f t="shared" si="2"/>
        <v>-17.3295454545455</v>
      </c>
      <c r="G7" s="120">
        <f t="shared" si="4"/>
        <v>291</v>
      </c>
    </row>
    <row r="8" s="100" customFormat="1" ht="15" customHeight="1" spans="1:7">
      <c r="A8" s="123">
        <v>2010101</v>
      </c>
      <c r="B8" s="126" t="s">
        <v>62</v>
      </c>
      <c r="C8" s="127">
        <v>284</v>
      </c>
      <c r="D8" s="128">
        <v>222</v>
      </c>
      <c r="E8" s="129">
        <f t="shared" si="1"/>
        <v>-62</v>
      </c>
      <c r="F8" s="122">
        <f t="shared" si="2"/>
        <v>-21.830985915493</v>
      </c>
      <c r="G8" s="128">
        <v>222</v>
      </c>
    </row>
    <row r="9" s="100" customFormat="1" ht="15" customHeight="1" spans="1:7">
      <c r="A9" s="123">
        <v>2010102</v>
      </c>
      <c r="B9" s="126" t="s">
        <v>63</v>
      </c>
      <c r="C9" s="127">
        <v>10</v>
      </c>
      <c r="D9" s="128">
        <v>10</v>
      </c>
      <c r="E9" s="129">
        <f t="shared" si="1"/>
        <v>0</v>
      </c>
      <c r="F9" s="122">
        <f t="shared" si="2"/>
        <v>0</v>
      </c>
      <c r="G9" s="128">
        <v>10</v>
      </c>
    </row>
    <row r="10" s="101" customFormat="1" ht="15" customHeight="1" spans="1:7">
      <c r="A10" s="123">
        <v>2010103</v>
      </c>
      <c r="B10" s="126" t="s">
        <v>64</v>
      </c>
      <c r="C10" s="130">
        <v>0</v>
      </c>
      <c r="D10" s="128"/>
      <c r="E10" s="129">
        <f t="shared" si="1"/>
        <v>0</v>
      </c>
      <c r="F10" s="122">
        <f t="shared" si="2"/>
        <v>0</v>
      </c>
      <c r="G10" s="128"/>
    </row>
    <row r="11" s="101" customFormat="1" ht="15" customHeight="1" spans="1:7">
      <c r="A11" s="123">
        <v>2010104</v>
      </c>
      <c r="B11" s="126" t="s">
        <v>65</v>
      </c>
      <c r="C11" s="130">
        <v>36</v>
      </c>
      <c r="D11" s="128">
        <v>36</v>
      </c>
      <c r="E11" s="129">
        <f t="shared" si="1"/>
        <v>0</v>
      </c>
      <c r="F11" s="122">
        <f t="shared" si="2"/>
        <v>0</v>
      </c>
      <c r="G11" s="128">
        <v>36</v>
      </c>
    </row>
    <row r="12" s="101" customFormat="1" ht="15" customHeight="1" spans="1:7">
      <c r="A12" s="123">
        <v>2010105</v>
      </c>
      <c r="B12" s="126" t="s">
        <v>66</v>
      </c>
      <c r="C12" s="130">
        <v>3</v>
      </c>
      <c r="D12" s="128">
        <v>3</v>
      </c>
      <c r="E12" s="129">
        <f t="shared" si="1"/>
        <v>0</v>
      </c>
      <c r="F12" s="122">
        <f t="shared" si="2"/>
        <v>0</v>
      </c>
      <c r="G12" s="128">
        <v>3</v>
      </c>
    </row>
    <row r="13" s="101" customFormat="1" ht="15" customHeight="1" spans="1:7">
      <c r="A13" s="123">
        <v>2010106</v>
      </c>
      <c r="B13" s="126" t="s">
        <v>67</v>
      </c>
      <c r="C13" s="130">
        <v>0</v>
      </c>
      <c r="D13" s="128"/>
      <c r="E13" s="129">
        <f t="shared" si="1"/>
        <v>0</v>
      </c>
      <c r="F13" s="122">
        <f t="shared" si="2"/>
        <v>0</v>
      </c>
      <c r="G13" s="128"/>
    </row>
    <row r="14" s="101" customFormat="1" ht="15" customHeight="1" spans="1:7">
      <c r="A14" s="123">
        <v>2010107</v>
      </c>
      <c r="B14" s="126" t="s">
        <v>68</v>
      </c>
      <c r="C14" s="130">
        <v>0</v>
      </c>
      <c r="D14" s="128"/>
      <c r="E14" s="129">
        <f t="shared" si="1"/>
        <v>0</v>
      </c>
      <c r="F14" s="122">
        <f t="shared" si="2"/>
        <v>0</v>
      </c>
      <c r="G14" s="128"/>
    </row>
    <row r="15" s="101" customFormat="1" ht="15" customHeight="1" spans="1:7">
      <c r="A15" s="123">
        <v>2010108</v>
      </c>
      <c r="B15" s="126" t="s">
        <v>69</v>
      </c>
      <c r="C15" s="130">
        <v>19</v>
      </c>
      <c r="D15" s="128">
        <v>19</v>
      </c>
      <c r="E15" s="129">
        <f t="shared" si="1"/>
        <v>0</v>
      </c>
      <c r="F15" s="122">
        <f t="shared" si="2"/>
        <v>0</v>
      </c>
      <c r="G15" s="128">
        <v>19</v>
      </c>
    </row>
    <row r="16" s="101" customFormat="1" ht="15" customHeight="1" spans="1:7">
      <c r="A16" s="123">
        <v>2010109</v>
      </c>
      <c r="B16" s="126" t="s">
        <v>70</v>
      </c>
      <c r="C16" s="130">
        <v>0</v>
      </c>
      <c r="D16" s="128"/>
      <c r="E16" s="129">
        <f t="shared" si="1"/>
        <v>0</v>
      </c>
      <c r="F16" s="122">
        <f t="shared" si="2"/>
        <v>0</v>
      </c>
      <c r="G16" s="128"/>
    </row>
    <row r="17" s="101" customFormat="1" ht="15" customHeight="1" spans="1:7">
      <c r="A17" s="123">
        <v>2010150</v>
      </c>
      <c r="B17" s="126" t="s">
        <v>71</v>
      </c>
      <c r="C17" s="130">
        <v>0</v>
      </c>
      <c r="D17" s="128">
        <v>1</v>
      </c>
      <c r="E17" s="129">
        <f t="shared" si="1"/>
        <v>1</v>
      </c>
      <c r="F17" s="122">
        <f t="shared" si="2"/>
        <v>0</v>
      </c>
      <c r="G17" s="128">
        <v>1</v>
      </c>
    </row>
    <row r="18" s="101" customFormat="1" ht="15" customHeight="1" spans="1:7">
      <c r="A18" s="123">
        <v>2010199</v>
      </c>
      <c r="B18" s="126" t="s">
        <v>72</v>
      </c>
      <c r="C18" s="130">
        <v>0</v>
      </c>
      <c r="D18" s="128"/>
      <c r="E18" s="129">
        <f t="shared" si="1"/>
        <v>0</v>
      </c>
      <c r="F18" s="122">
        <f t="shared" si="2"/>
        <v>0</v>
      </c>
      <c r="G18" s="128"/>
    </row>
    <row r="19" s="101" customFormat="1" ht="15" customHeight="1" spans="1:7">
      <c r="A19" s="123">
        <v>20102</v>
      </c>
      <c r="B19" s="124" t="s">
        <v>73</v>
      </c>
      <c r="C19" s="131">
        <f t="shared" ref="C19:G19" si="5">SUM(C20:C27)</f>
        <v>200</v>
      </c>
      <c r="D19" s="120">
        <f t="shared" si="5"/>
        <v>230</v>
      </c>
      <c r="E19" s="121">
        <f t="shared" si="1"/>
        <v>30</v>
      </c>
      <c r="F19" s="122">
        <f t="shared" si="2"/>
        <v>15</v>
      </c>
      <c r="G19" s="120">
        <f t="shared" si="5"/>
        <v>230</v>
      </c>
    </row>
    <row r="20" s="101" customFormat="1" ht="15" customHeight="1" spans="1:7">
      <c r="A20" s="123">
        <v>2010201</v>
      </c>
      <c r="B20" s="126" t="s">
        <v>62</v>
      </c>
      <c r="C20" s="130">
        <v>135</v>
      </c>
      <c r="D20" s="128">
        <v>165</v>
      </c>
      <c r="E20" s="129">
        <f t="shared" si="1"/>
        <v>30</v>
      </c>
      <c r="F20" s="122">
        <f t="shared" si="2"/>
        <v>22.2222222222222</v>
      </c>
      <c r="G20" s="128">
        <v>165</v>
      </c>
    </row>
    <row r="21" s="101" customFormat="1" ht="15" customHeight="1" spans="1:7">
      <c r="A21" s="123">
        <v>2010202</v>
      </c>
      <c r="B21" s="126" t="s">
        <v>63</v>
      </c>
      <c r="C21" s="130">
        <v>30</v>
      </c>
      <c r="D21" s="128">
        <v>30</v>
      </c>
      <c r="E21" s="129">
        <f t="shared" si="1"/>
        <v>0</v>
      </c>
      <c r="F21" s="122">
        <f t="shared" si="2"/>
        <v>0</v>
      </c>
      <c r="G21" s="128">
        <v>30</v>
      </c>
    </row>
    <row r="22" s="101" customFormat="1" ht="15" customHeight="1" spans="1:7">
      <c r="A22" s="123">
        <v>2010203</v>
      </c>
      <c r="B22" s="126" t="s">
        <v>64</v>
      </c>
      <c r="C22" s="130">
        <v>0</v>
      </c>
      <c r="D22" s="128"/>
      <c r="E22" s="129">
        <f t="shared" si="1"/>
        <v>0</v>
      </c>
      <c r="F22" s="122">
        <f t="shared" si="2"/>
        <v>0</v>
      </c>
      <c r="G22" s="128"/>
    </row>
    <row r="23" s="101" customFormat="1" ht="15" customHeight="1" spans="1:7">
      <c r="A23" s="123">
        <v>2010204</v>
      </c>
      <c r="B23" s="126" t="s">
        <v>74</v>
      </c>
      <c r="C23" s="130">
        <v>35</v>
      </c>
      <c r="D23" s="128">
        <v>35</v>
      </c>
      <c r="E23" s="129">
        <f t="shared" si="1"/>
        <v>0</v>
      </c>
      <c r="F23" s="122">
        <f t="shared" si="2"/>
        <v>0</v>
      </c>
      <c r="G23" s="128">
        <v>35</v>
      </c>
    </row>
    <row r="24" s="101" customFormat="1" ht="15" customHeight="1" spans="1:7">
      <c r="A24" s="123">
        <v>2010205</v>
      </c>
      <c r="B24" s="126" t="s">
        <v>75</v>
      </c>
      <c r="C24" s="130">
        <v>0</v>
      </c>
      <c r="D24" s="128"/>
      <c r="E24" s="129">
        <f t="shared" si="1"/>
        <v>0</v>
      </c>
      <c r="F24" s="122">
        <f t="shared" si="2"/>
        <v>0</v>
      </c>
      <c r="G24" s="128"/>
    </row>
    <row r="25" s="101" customFormat="1" ht="15" customHeight="1" spans="1:7">
      <c r="A25" s="123">
        <v>2010206</v>
      </c>
      <c r="B25" s="126" t="s">
        <v>76</v>
      </c>
      <c r="C25" s="130">
        <v>0</v>
      </c>
      <c r="D25" s="128"/>
      <c r="E25" s="129">
        <f t="shared" si="1"/>
        <v>0</v>
      </c>
      <c r="F25" s="122">
        <f t="shared" si="2"/>
        <v>0</v>
      </c>
      <c r="G25" s="128"/>
    </row>
    <row r="26" s="101" customFormat="1" ht="15" customHeight="1" spans="1:7">
      <c r="A26" s="123">
        <v>2010250</v>
      </c>
      <c r="B26" s="126" t="s">
        <v>71</v>
      </c>
      <c r="C26" s="130">
        <v>0</v>
      </c>
      <c r="D26" s="128"/>
      <c r="E26" s="129">
        <f t="shared" si="1"/>
        <v>0</v>
      </c>
      <c r="F26" s="122">
        <f t="shared" si="2"/>
        <v>0</v>
      </c>
      <c r="G26" s="128"/>
    </row>
    <row r="27" s="101" customFormat="1" ht="15" customHeight="1" spans="1:7">
      <c r="A27" s="123">
        <v>2010299</v>
      </c>
      <c r="B27" s="126" t="s">
        <v>77</v>
      </c>
      <c r="C27" s="130">
        <v>0</v>
      </c>
      <c r="D27" s="128"/>
      <c r="E27" s="129">
        <f t="shared" si="1"/>
        <v>0</v>
      </c>
      <c r="F27" s="122">
        <f t="shared" si="2"/>
        <v>0</v>
      </c>
      <c r="G27" s="128"/>
    </row>
    <row r="28" s="35" customFormat="1" ht="15" customHeight="1" spans="1:247">
      <c r="A28" s="123">
        <v>20103</v>
      </c>
      <c r="B28" s="124" t="s">
        <v>78</v>
      </c>
      <c r="C28" s="125">
        <f t="shared" ref="C28:G28" si="6">SUM(C29:C38)</f>
        <v>2316</v>
      </c>
      <c r="D28" s="132">
        <f t="shared" si="6"/>
        <v>3241</v>
      </c>
      <c r="E28" s="129">
        <f t="shared" si="1"/>
        <v>925</v>
      </c>
      <c r="F28" s="122">
        <f t="shared" si="2"/>
        <v>39.9395509499136</v>
      </c>
      <c r="G28" s="132">
        <f t="shared" si="6"/>
        <v>3241</v>
      </c>
      <c r="IF28" s="6"/>
      <c r="IG28" s="6"/>
      <c r="IH28" s="6"/>
      <c r="II28" s="6"/>
      <c r="IJ28" s="6"/>
      <c r="IK28" s="6"/>
      <c r="IL28" s="6"/>
      <c r="IM28" s="6"/>
    </row>
    <row r="29" s="35" customFormat="1" ht="15" customHeight="1" spans="1:247">
      <c r="A29" s="123">
        <v>2010301</v>
      </c>
      <c r="B29" s="126" t="s">
        <v>62</v>
      </c>
      <c r="C29" s="133">
        <v>812</v>
      </c>
      <c r="D29" s="128">
        <f>3425-2602</f>
        <v>823</v>
      </c>
      <c r="E29" s="129">
        <f t="shared" si="1"/>
        <v>11</v>
      </c>
      <c r="F29" s="122">
        <f t="shared" si="2"/>
        <v>1.35467980295567</v>
      </c>
      <c r="G29" s="128">
        <f>3425-2602</f>
        <v>823</v>
      </c>
      <c r="IF29" s="6"/>
      <c r="IG29" s="6"/>
      <c r="IH29" s="6"/>
      <c r="II29" s="6"/>
      <c r="IJ29" s="6"/>
      <c r="IK29" s="6"/>
      <c r="IL29" s="6"/>
      <c r="IM29" s="6"/>
    </row>
    <row r="30" s="35" customFormat="1" ht="15" customHeight="1" spans="1:247">
      <c r="A30" s="123">
        <v>2010302</v>
      </c>
      <c r="B30" s="126" t="s">
        <v>63</v>
      </c>
      <c r="C30" s="133">
        <v>202</v>
      </c>
      <c r="D30" s="128">
        <f>2073-1656</f>
        <v>417</v>
      </c>
      <c r="E30" s="129">
        <f t="shared" si="1"/>
        <v>215</v>
      </c>
      <c r="F30" s="122">
        <f t="shared" si="2"/>
        <v>106.435643564356</v>
      </c>
      <c r="G30" s="128">
        <f>2073-1656</f>
        <v>417</v>
      </c>
      <c r="IF30" s="6"/>
      <c r="IG30" s="6"/>
      <c r="IH30" s="6"/>
      <c r="II30" s="6"/>
      <c r="IJ30" s="6"/>
      <c r="IK30" s="6"/>
      <c r="IL30" s="6"/>
      <c r="IM30" s="6"/>
    </row>
    <row r="31" s="35" customFormat="1" ht="15" customHeight="1" spans="1:247">
      <c r="A31" s="123">
        <v>2010303</v>
      </c>
      <c r="B31" s="126" t="s">
        <v>64</v>
      </c>
      <c r="C31" s="133">
        <v>0</v>
      </c>
      <c r="D31" s="128"/>
      <c r="E31" s="129">
        <f t="shared" si="1"/>
        <v>0</v>
      </c>
      <c r="F31" s="122">
        <f t="shared" si="2"/>
        <v>0</v>
      </c>
      <c r="G31" s="128"/>
      <c r="IF31" s="6"/>
      <c r="IG31" s="6"/>
      <c r="IH31" s="6"/>
      <c r="II31" s="6"/>
      <c r="IJ31" s="6"/>
      <c r="IK31" s="6"/>
      <c r="IL31" s="6"/>
      <c r="IM31" s="6"/>
    </row>
    <row r="32" s="35" customFormat="1" ht="15" customHeight="1" spans="1:247">
      <c r="A32" s="123">
        <v>2010304</v>
      </c>
      <c r="B32" s="126" t="s">
        <v>79</v>
      </c>
      <c r="C32" s="133">
        <v>0</v>
      </c>
      <c r="D32" s="128"/>
      <c r="E32" s="129">
        <f t="shared" si="1"/>
        <v>0</v>
      </c>
      <c r="F32" s="122">
        <f t="shared" si="2"/>
        <v>0</v>
      </c>
      <c r="G32" s="128"/>
      <c r="IF32" s="6"/>
      <c r="IG32" s="6"/>
      <c r="IH32" s="6"/>
      <c r="II32" s="6"/>
      <c r="IJ32" s="6"/>
      <c r="IK32" s="6"/>
      <c r="IL32" s="6"/>
      <c r="IM32" s="6"/>
    </row>
    <row r="33" s="35" customFormat="1" ht="15" customHeight="1" spans="1:247">
      <c r="A33" s="123">
        <v>2010305</v>
      </c>
      <c r="B33" s="126" t="s">
        <v>80</v>
      </c>
      <c r="C33" s="133">
        <v>0</v>
      </c>
      <c r="D33" s="128"/>
      <c r="E33" s="129">
        <f t="shared" si="1"/>
        <v>0</v>
      </c>
      <c r="F33" s="122">
        <f t="shared" si="2"/>
        <v>0</v>
      </c>
      <c r="G33" s="128"/>
      <c r="IF33" s="6"/>
      <c r="IG33" s="6"/>
      <c r="IH33" s="6"/>
      <c r="II33" s="6"/>
      <c r="IJ33" s="6"/>
      <c r="IK33" s="6"/>
      <c r="IL33" s="6"/>
      <c r="IM33" s="6"/>
    </row>
    <row r="34" s="35" customFormat="1" ht="15" customHeight="1" spans="1:247">
      <c r="A34" s="123">
        <v>2010306</v>
      </c>
      <c r="B34" s="126" t="s">
        <v>81</v>
      </c>
      <c r="C34" s="133">
        <v>0</v>
      </c>
      <c r="D34" s="128"/>
      <c r="E34" s="129">
        <f t="shared" si="1"/>
        <v>0</v>
      </c>
      <c r="F34" s="122">
        <f t="shared" si="2"/>
        <v>0</v>
      </c>
      <c r="G34" s="128"/>
      <c r="IF34" s="6"/>
      <c r="IG34" s="6"/>
      <c r="IH34" s="6"/>
      <c r="II34" s="6"/>
      <c r="IJ34" s="6"/>
      <c r="IK34" s="6"/>
      <c r="IL34" s="6"/>
      <c r="IM34" s="6"/>
    </row>
    <row r="35" s="35" customFormat="1" ht="15" customHeight="1" spans="1:247">
      <c r="A35" s="123">
        <v>2010308</v>
      </c>
      <c r="B35" s="126" t="s">
        <v>82</v>
      </c>
      <c r="C35" s="133">
        <v>27</v>
      </c>
      <c r="D35" s="128">
        <f>81-50</f>
        <v>31</v>
      </c>
      <c r="E35" s="129">
        <f t="shared" si="1"/>
        <v>4</v>
      </c>
      <c r="F35" s="122">
        <f t="shared" si="2"/>
        <v>14.8148148148148</v>
      </c>
      <c r="G35" s="128">
        <f>81-50</f>
        <v>31</v>
      </c>
      <c r="IF35" s="6"/>
      <c r="IG35" s="6"/>
      <c r="IH35" s="6"/>
      <c r="II35" s="6"/>
      <c r="IJ35" s="6"/>
      <c r="IK35" s="6"/>
      <c r="IL35" s="6"/>
      <c r="IM35" s="6"/>
    </row>
    <row r="36" s="35" customFormat="1" ht="15" customHeight="1" spans="1:247">
      <c r="A36" s="123">
        <v>2010309</v>
      </c>
      <c r="B36" s="126" t="s">
        <v>83</v>
      </c>
      <c r="C36" s="133">
        <v>0</v>
      </c>
      <c r="D36" s="128"/>
      <c r="E36" s="129">
        <f t="shared" si="1"/>
        <v>0</v>
      </c>
      <c r="F36" s="122">
        <f t="shared" si="2"/>
        <v>0</v>
      </c>
      <c r="G36" s="128"/>
      <c r="IF36" s="6"/>
      <c r="IG36" s="6"/>
      <c r="IH36" s="6"/>
      <c r="II36" s="6"/>
      <c r="IJ36" s="6"/>
      <c r="IK36" s="6"/>
      <c r="IL36" s="6"/>
      <c r="IM36" s="6"/>
    </row>
    <row r="37" s="35" customFormat="1" ht="15" customHeight="1" spans="1:247">
      <c r="A37" s="123">
        <v>2010350</v>
      </c>
      <c r="B37" s="126" t="s">
        <v>71</v>
      </c>
      <c r="C37" s="133">
        <v>975</v>
      </c>
      <c r="D37" s="128">
        <v>1019</v>
      </c>
      <c r="E37" s="129">
        <f t="shared" si="1"/>
        <v>44</v>
      </c>
      <c r="F37" s="122">
        <f t="shared" si="2"/>
        <v>4.51282051282051</v>
      </c>
      <c r="G37" s="128">
        <v>1019</v>
      </c>
      <c r="IF37" s="6"/>
      <c r="IG37" s="6"/>
      <c r="IH37" s="6"/>
      <c r="II37" s="6"/>
      <c r="IJ37" s="6"/>
      <c r="IK37" s="6"/>
      <c r="IL37" s="6"/>
      <c r="IM37" s="6"/>
    </row>
    <row r="38" s="35" customFormat="1" ht="15" customHeight="1" spans="1:247">
      <c r="A38" s="123">
        <v>2010399</v>
      </c>
      <c r="B38" s="126" t="s">
        <v>84</v>
      </c>
      <c r="C38" s="133">
        <v>300</v>
      </c>
      <c r="D38" s="128">
        <v>951</v>
      </c>
      <c r="E38" s="129">
        <f t="shared" si="1"/>
        <v>651</v>
      </c>
      <c r="F38" s="122">
        <f t="shared" si="2"/>
        <v>217</v>
      </c>
      <c r="G38" s="128">
        <v>951</v>
      </c>
      <c r="IF38" s="6"/>
      <c r="IG38" s="6"/>
      <c r="IH38" s="6"/>
      <c r="II38" s="6"/>
      <c r="IJ38" s="6"/>
      <c r="IK38" s="6"/>
      <c r="IL38" s="6"/>
      <c r="IM38" s="6"/>
    </row>
    <row r="39" s="35" customFormat="1" ht="15" customHeight="1" spans="1:247">
      <c r="A39" s="123">
        <v>20104</v>
      </c>
      <c r="B39" s="124" t="s">
        <v>85</v>
      </c>
      <c r="C39" s="131">
        <f t="shared" ref="C39:G39" si="7">SUM(C40:C49)</f>
        <v>275</v>
      </c>
      <c r="D39" s="132">
        <f t="shared" si="7"/>
        <v>286</v>
      </c>
      <c r="E39" s="121">
        <f t="shared" si="1"/>
        <v>11</v>
      </c>
      <c r="F39" s="122">
        <f t="shared" si="2"/>
        <v>4</v>
      </c>
      <c r="G39" s="132">
        <f t="shared" si="7"/>
        <v>286</v>
      </c>
      <c r="IF39" s="6"/>
      <c r="IG39" s="6"/>
      <c r="IH39" s="6"/>
      <c r="II39" s="6"/>
      <c r="IJ39" s="6"/>
      <c r="IK39" s="6"/>
      <c r="IL39" s="6"/>
      <c r="IM39" s="6"/>
    </row>
    <row r="40" s="35" customFormat="1" ht="15" customHeight="1" spans="1:247">
      <c r="A40" s="123">
        <v>2010401</v>
      </c>
      <c r="B40" s="126" t="s">
        <v>62</v>
      </c>
      <c r="C40" s="133">
        <v>138</v>
      </c>
      <c r="D40" s="128">
        <v>133</v>
      </c>
      <c r="E40" s="129">
        <f t="shared" si="1"/>
        <v>-5</v>
      </c>
      <c r="F40" s="122">
        <f t="shared" si="2"/>
        <v>-3.6231884057971</v>
      </c>
      <c r="G40" s="128">
        <v>133</v>
      </c>
      <c r="IF40" s="6"/>
      <c r="IG40" s="6"/>
      <c r="IH40" s="6"/>
      <c r="II40" s="6"/>
      <c r="IJ40" s="6"/>
      <c r="IK40" s="6"/>
      <c r="IL40" s="6"/>
      <c r="IM40" s="6"/>
    </row>
    <row r="41" s="35" customFormat="1" ht="15" customHeight="1" spans="1:247">
      <c r="A41" s="123">
        <v>2010402</v>
      </c>
      <c r="B41" s="126" t="s">
        <v>63</v>
      </c>
      <c r="C41" s="133">
        <v>37</v>
      </c>
      <c r="D41" s="128">
        <v>53</v>
      </c>
      <c r="E41" s="129">
        <f t="shared" si="1"/>
        <v>16</v>
      </c>
      <c r="F41" s="122">
        <f t="shared" si="2"/>
        <v>43.2432432432432</v>
      </c>
      <c r="G41" s="128">
        <v>53</v>
      </c>
      <c r="IF41" s="6"/>
      <c r="IG41" s="6"/>
      <c r="IH41" s="6"/>
      <c r="II41" s="6"/>
      <c r="IJ41" s="6"/>
      <c r="IK41" s="6"/>
      <c r="IL41" s="6"/>
      <c r="IM41" s="6"/>
    </row>
    <row r="42" s="35" customFormat="1" ht="15" customHeight="1" spans="1:247">
      <c r="A42" s="123">
        <v>2010403</v>
      </c>
      <c r="B42" s="126" t="s">
        <v>64</v>
      </c>
      <c r="C42" s="133">
        <v>0</v>
      </c>
      <c r="D42" s="128"/>
      <c r="E42" s="129">
        <f t="shared" si="1"/>
        <v>0</v>
      </c>
      <c r="F42" s="122">
        <f t="shared" si="2"/>
        <v>0</v>
      </c>
      <c r="G42" s="128"/>
      <c r="IF42" s="6"/>
      <c r="IG42" s="6"/>
      <c r="IH42" s="6"/>
      <c r="II42" s="6"/>
      <c r="IJ42" s="6"/>
      <c r="IK42" s="6"/>
      <c r="IL42" s="6"/>
      <c r="IM42" s="6"/>
    </row>
    <row r="43" s="35" customFormat="1" ht="15" customHeight="1" spans="1:247">
      <c r="A43" s="123">
        <v>2010404</v>
      </c>
      <c r="B43" s="126" t="s">
        <v>86</v>
      </c>
      <c r="C43" s="133">
        <v>0</v>
      </c>
      <c r="D43" s="128"/>
      <c r="E43" s="129">
        <f t="shared" si="1"/>
        <v>0</v>
      </c>
      <c r="F43" s="122">
        <f t="shared" si="2"/>
        <v>0</v>
      </c>
      <c r="G43" s="128"/>
      <c r="IF43" s="6"/>
      <c r="IG43" s="6"/>
      <c r="IH43" s="6"/>
      <c r="II43" s="6"/>
      <c r="IJ43" s="6"/>
      <c r="IK43" s="6"/>
      <c r="IL43" s="6"/>
      <c r="IM43" s="6"/>
    </row>
    <row r="44" s="35" customFormat="1" ht="15" customHeight="1" spans="1:247">
      <c r="A44" s="123">
        <v>2010405</v>
      </c>
      <c r="B44" s="126" t="s">
        <v>87</v>
      </c>
      <c r="C44" s="133">
        <v>0</v>
      </c>
      <c r="D44" s="128"/>
      <c r="E44" s="129">
        <f t="shared" si="1"/>
        <v>0</v>
      </c>
      <c r="F44" s="122">
        <f t="shared" si="2"/>
        <v>0</v>
      </c>
      <c r="G44" s="128"/>
      <c r="IF44" s="6"/>
      <c r="IG44" s="6"/>
      <c r="IH44" s="6"/>
      <c r="II44" s="6"/>
      <c r="IJ44" s="6"/>
      <c r="IK44" s="6"/>
      <c r="IL44" s="6"/>
      <c r="IM44" s="6"/>
    </row>
    <row r="45" s="35" customFormat="1" ht="15" customHeight="1" spans="1:247">
      <c r="A45" s="123">
        <v>2010406</v>
      </c>
      <c r="B45" s="126" t="s">
        <v>88</v>
      </c>
      <c r="C45" s="133">
        <v>0</v>
      </c>
      <c r="D45" s="128"/>
      <c r="E45" s="129">
        <f t="shared" si="1"/>
        <v>0</v>
      </c>
      <c r="F45" s="122">
        <f t="shared" si="2"/>
        <v>0</v>
      </c>
      <c r="G45" s="128"/>
      <c r="IF45" s="6"/>
      <c r="IG45" s="6"/>
      <c r="IH45" s="6"/>
      <c r="II45" s="6"/>
      <c r="IJ45" s="6"/>
      <c r="IK45" s="6"/>
      <c r="IL45" s="6"/>
      <c r="IM45" s="6"/>
    </row>
    <row r="46" s="35" customFormat="1" ht="15" customHeight="1" spans="1:247">
      <c r="A46" s="123">
        <v>2010407</v>
      </c>
      <c r="B46" s="126" t="s">
        <v>89</v>
      </c>
      <c r="C46" s="133">
        <v>0</v>
      </c>
      <c r="D46" s="128"/>
      <c r="E46" s="129">
        <f t="shared" si="1"/>
        <v>0</v>
      </c>
      <c r="F46" s="122">
        <f t="shared" si="2"/>
        <v>0</v>
      </c>
      <c r="G46" s="128"/>
      <c r="IF46" s="6"/>
      <c r="IG46" s="6"/>
      <c r="IH46" s="6"/>
      <c r="II46" s="6"/>
      <c r="IJ46" s="6"/>
      <c r="IK46" s="6"/>
      <c r="IL46" s="6"/>
      <c r="IM46" s="6"/>
    </row>
    <row r="47" s="35" customFormat="1" ht="15" customHeight="1" spans="1:247">
      <c r="A47" s="123">
        <v>2010408</v>
      </c>
      <c r="B47" s="126" t="s">
        <v>90</v>
      </c>
      <c r="C47" s="133">
        <v>0</v>
      </c>
      <c r="D47" s="128"/>
      <c r="E47" s="129">
        <f t="shared" si="1"/>
        <v>0</v>
      </c>
      <c r="F47" s="122">
        <f t="shared" si="2"/>
        <v>0</v>
      </c>
      <c r="G47" s="128"/>
      <c r="IF47" s="6"/>
      <c r="IG47" s="6"/>
      <c r="IH47" s="6"/>
      <c r="II47" s="6"/>
      <c r="IJ47" s="6"/>
      <c r="IK47" s="6"/>
      <c r="IL47" s="6"/>
      <c r="IM47" s="6"/>
    </row>
    <row r="48" s="35" customFormat="1" ht="15" customHeight="1" spans="1:247">
      <c r="A48" s="123">
        <v>2010450</v>
      </c>
      <c r="B48" s="126" t="s">
        <v>71</v>
      </c>
      <c r="C48" s="133">
        <v>0</v>
      </c>
      <c r="D48" s="128"/>
      <c r="E48" s="129">
        <f t="shared" si="1"/>
        <v>0</v>
      </c>
      <c r="F48" s="122">
        <f t="shared" si="2"/>
        <v>0</v>
      </c>
      <c r="G48" s="128"/>
      <c r="IF48" s="6"/>
      <c r="IG48" s="6"/>
      <c r="IH48" s="6"/>
      <c r="II48" s="6"/>
      <c r="IJ48" s="6"/>
      <c r="IK48" s="6"/>
      <c r="IL48" s="6"/>
      <c r="IM48" s="6"/>
    </row>
    <row r="49" s="35" customFormat="1" ht="15" customHeight="1" spans="1:247">
      <c r="A49" s="123">
        <v>2010499</v>
      </c>
      <c r="B49" s="126" t="s">
        <v>91</v>
      </c>
      <c r="C49" s="133">
        <v>100</v>
      </c>
      <c r="D49" s="128">
        <v>100</v>
      </c>
      <c r="E49" s="129">
        <f t="shared" si="1"/>
        <v>0</v>
      </c>
      <c r="F49" s="122">
        <f t="shared" si="2"/>
        <v>0</v>
      </c>
      <c r="G49" s="128">
        <v>100</v>
      </c>
      <c r="IF49" s="6"/>
      <c r="IG49" s="6"/>
      <c r="IH49" s="6"/>
      <c r="II49" s="6"/>
      <c r="IJ49" s="6"/>
      <c r="IK49" s="6"/>
      <c r="IL49" s="6"/>
      <c r="IM49" s="6"/>
    </row>
    <row r="50" s="35" customFormat="1" ht="15" customHeight="1" spans="1:247">
      <c r="A50" s="123">
        <v>20105</v>
      </c>
      <c r="B50" s="124" t="s">
        <v>92</v>
      </c>
      <c r="C50" s="131">
        <f t="shared" ref="C50:G50" si="8">SUM(C51:C60)</f>
        <v>87</v>
      </c>
      <c r="D50" s="132">
        <f t="shared" si="8"/>
        <v>100</v>
      </c>
      <c r="E50" s="121">
        <f t="shared" si="1"/>
        <v>13</v>
      </c>
      <c r="F50" s="122">
        <f t="shared" si="2"/>
        <v>14.9425287356322</v>
      </c>
      <c r="G50" s="132">
        <f t="shared" si="8"/>
        <v>100</v>
      </c>
      <c r="IF50" s="6"/>
      <c r="IG50" s="6"/>
      <c r="IH50" s="6"/>
      <c r="II50" s="6"/>
      <c r="IJ50" s="6"/>
      <c r="IK50" s="6"/>
      <c r="IL50" s="6"/>
      <c r="IM50" s="6"/>
    </row>
    <row r="51" s="35" customFormat="1" ht="15" customHeight="1" spans="1:247">
      <c r="A51" s="123">
        <v>2010501</v>
      </c>
      <c r="B51" s="126" t="s">
        <v>62</v>
      </c>
      <c r="C51" s="133">
        <v>48</v>
      </c>
      <c r="D51" s="128">
        <v>63</v>
      </c>
      <c r="E51" s="129">
        <f t="shared" si="1"/>
        <v>15</v>
      </c>
      <c r="F51" s="122">
        <f t="shared" si="2"/>
        <v>31.25</v>
      </c>
      <c r="G51" s="128">
        <v>63</v>
      </c>
      <c r="IF51" s="6"/>
      <c r="IG51" s="6"/>
      <c r="IH51" s="6"/>
      <c r="II51" s="6"/>
      <c r="IJ51" s="6"/>
      <c r="IK51" s="6"/>
      <c r="IL51" s="6"/>
      <c r="IM51" s="6"/>
    </row>
    <row r="52" s="35" customFormat="1" ht="15" customHeight="1" spans="1:247">
      <c r="A52" s="123">
        <v>2010502</v>
      </c>
      <c r="B52" s="126" t="s">
        <v>63</v>
      </c>
      <c r="C52" s="133">
        <v>7</v>
      </c>
      <c r="D52" s="128">
        <v>4</v>
      </c>
      <c r="E52" s="129">
        <f t="shared" si="1"/>
        <v>-3</v>
      </c>
      <c r="F52" s="122">
        <f t="shared" si="2"/>
        <v>-42.8571428571429</v>
      </c>
      <c r="G52" s="128">
        <v>4</v>
      </c>
      <c r="IF52" s="6"/>
      <c r="IG52" s="6"/>
      <c r="IH52" s="6"/>
      <c r="II52" s="6"/>
      <c r="IJ52" s="6"/>
      <c r="IK52" s="6"/>
      <c r="IL52" s="6"/>
      <c r="IM52" s="6"/>
    </row>
    <row r="53" s="35" customFormat="1" ht="15" customHeight="1" spans="1:247">
      <c r="A53" s="123">
        <v>2010503</v>
      </c>
      <c r="B53" s="126" t="s">
        <v>64</v>
      </c>
      <c r="C53" s="133">
        <v>0</v>
      </c>
      <c r="D53" s="128"/>
      <c r="E53" s="129">
        <f t="shared" si="1"/>
        <v>0</v>
      </c>
      <c r="F53" s="122">
        <f t="shared" si="2"/>
        <v>0</v>
      </c>
      <c r="G53" s="128"/>
      <c r="IF53" s="6"/>
      <c r="IG53" s="6"/>
      <c r="IH53" s="6"/>
      <c r="II53" s="6"/>
      <c r="IJ53" s="6"/>
      <c r="IK53" s="6"/>
      <c r="IL53" s="6"/>
      <c r="IM53" s="6"/>
    </row>
    <row r="54" s="35" customFormat="1" ht="15" customHeight="1" spans="1:247">
      <c r="A54" s="123">
        <v>2010504</v>
      </c>
      <c r="B54" s="126" t="s">
        <v>93</v>
      </c>
      <c r="C54" s="133">
        <v>5</v>
      </c>
      <c r="D54" s="128">
        <v>4</v>
      </c>
      <c r="E54" s="129">
        <f t="shared" si="1"/>
        <v>-1</v>
      </c>
      <c r="F54" s="122">
        <f t="shared" si="2"/>
        <v>-20</v>
      </c>
      <c r="G54" s="128">
        <v>4</v>
      </c>
      <c r="IF54" s="6"/>
      <c r="IG54" s="6"/>
      <c r="IH54" s="6"/>
      <c r="II54" s="6"/>
      <c r="IJ54" s="6"/>
      <c r="IK54" s="6"/>
      <c r="IL54" s="6"/>
      <c r="IM54" s="6"/>
    </row>
    <row r="55" s="35" customFormat="1" ht="15" customHeight="1" spans="1:247">
      <c r="A55" s="123">
        <v>2010505</v>
      </c>
      <c r="B55" s="126" t="s">
        <v>94</v>
      </c>
      <c r="C55" s="133">
        <v>0</v>
      </c>
      <c r="D55" s="128"/>
      <c r="E55" s="129">
        <f t="shared" si="1"/>
        <v>0</v>
      </c>
      <c r="F55" s="122">
        <f t="shared" si="2"/>
        <v>0</v>
      </c>
      <c r="G55" s="128"/>
      <c r="IF55" s="6"/>
      <c r="IG55" s="6"/>
      <c r="IH55" s="6"/>
      <c r="II55" s="6"/>
      <c r="IJ55" s="6"/>
      <c r="IK55" s="6"/>
      <c r="IL55" s="6"/>
      <c r="IM55" s="6"/>
    </row>
    <row r="56" s="35" customFormat="1" ht="15" customHeight="1" spans="1:247">
      <c r="A56" s="123">
        <v>2010506</v>
      </c>
      <c r="B56" s="126" t="s">
        <v>95</v>
      </c>
      <c r="C56" s="133">
        <v>0</v>
      </c>
      <c r="D56" s="128"/>
      <c r="E56" s="129">
        <f t="shared" si="1"/>
        <v>0</v>
      </c>
      <c r="F56" s="122">
        <f t="shared" si="2"/>
        <v>0</v>
      </c>
      <c r="G56" s="128"/>
      <c r="IF56" s="6"/>
      <c r="IG56" s="6"/>
      <c r="IH56" s="6"/>
      <c r="II56" s="6"/>
      <c r="IJ56" s="6"/>
      <c r="IK56" s="6"/>
      <c r="IL56" s="6"/>
      <c r="IM56" s="6"/>
    </row>
    <row r="57" s="35" customFormat="1" ht="15" customHeight="1" spans="1:247">
      <c r="A57" s="123">
        <v>2010507</v>
      </c>
      <c r="B57" s="126" t="s">
        <v>96</v>
      </c>
      <c r="C57" s="133">
        <v>9</v>
      </c>
      <c r="D57" s="128">
        <v>9</v>
      </c>
      <c r="E57" s="129">
        <f t="shared" si="1"/>
        <v>0</v>
      </c>
      <c r="F57" s="122">
        <f t="shared" si="2"/>
        <v>0</v>
      </c>
      <c r="G57" s="128">
        <v>9</v>
      </c>
      <c r="IF57" s="6"/>
      <c r="IG57" s="6"/>
      <c r="IH57" s="6"/>
      <c r="II57" s="6"/>
      <c r="IJ57" s="6"/>
      <c r="IK57" s="6"/>
      <c r="IL57" s="6"/>
      <c r="IM57" s="6"/>
    </row>
    <row r="58" s="35" customFormat="1" ht="15" customHeight="1" spans="1:247">
      <c r="A58" s="123">
        <v>2010508</v>
      </c>
      <c r="B58" s="126" t="s">
        <v>97</v>
      </c>
      <c r="C58" s="133">
        <v>15</v>
      </c>
      <c r="D58" s="128">
        <v>17</v>
      </c>
      <c r="E58" s="129">
        <f t="shared" si="1"/>
        <v>2</v>
      </c>
      <c r="F58" s="122">
        <f t="shared" si="2"/>
        <v>13.3333333333333</v>
      </c>
      <c r="G58" s="128">
        <v>17</v>
      </c>
      <c r="IF58" s="6"/>
      <c r="IG58" s="6"/>
      <c r="IH58" s="6"/>
      <c r="II58" s="6"/>
      <c r="IJ58" s="6"/>
      <c r="IK58" s="6"/>
      <c r="IL58" s="6"/>
      <c r="IM58" s="6"/>
    </row>
    <row r="59" s="35" customFormat="1" ht="15" customHeight="1" spans="1:247">
      <c r="A59" s="123">
        <v>2010550</v>
      </c>
      <c r="B59" s="126" t="s">
        <v>71</v>
      </c>
      <c r="C59" s="133">
        <v>3</v>
      </c>
      <c r="D59" s="128">
        <v>3</v>
      </c>
      <c r="E59" s="129">
        <f t="shared" si="1"/>
        <v>0</v>
      </c>
      <c r="F59" s="122">
        <f t="shared" si="2"/>
        <v>0</v>
      </c>
      <c r="G59" s="128">
        <v>3</v>
      </c>
      <c r="IF59" s="6"/>
      <c r="IG59" s="6"/>
      <c r="IH59" s="6"/>
      <c r="II59" s="6"/>
      <c r="IJ59" s="6"/>
      <c r="IK59" s="6"/>
      <c r="IL59" s="6"/>
      <c r="IM59" s="6"/>
    </row>
    <row r="60" s="35" customFormat="1" ht="15" customHeight="1" spans="1:247">
      <c r="A60" s="123">
        <v>2010599</v>
      </c>
      <c r="B60" s="126" t="s">
        <v>98</v>
      </c>
      <c r="C60" s="133">
        <v>0</v>
      </c>
      <c r="D60" s="128"/>
      <c r="E60" s="129">
        <f t="shared" si="1"/>
        <v>0</v>
      </c>
      <c r="F60" s="122">
        <f t="shared" si="2"/>
        <v>0</v>
      </c>
      <c r="G60" s="128"/>
      <c r="IF60" s="6"/>
      <c r="IG60" s="6"/>
      <c r="IH60" s="6"/>
      <c r="II60" s="6"/>
      <c r="IJ60" s="6"/>
      <c r="IK60" s="6"/>
      <c r="IL60" s="6"/>
      <c r="IM60" s="6"/>
    </row>
    <row r="61" s="35" customFormat="1" ht="15" customHeight="1" spans="1:247">
      <c r="A61" s="123">
        <v>20106</v>
      </c>
      <c r="B61" s="124" t="s">
        <v>99</v>
      </c>
      <c r="C61" s="119">
        <f t="shared" ref="C61:G61" si="9">SUM(C62:C71)</f>
        <v>1308</v>
      </c>
      <c r="D61" s="132">
        <f t="shared" si="9"/>
        <v>1425</v>
      </c>
      <c r="E61" s="129">
        <f t="shared" si="1"/>
        <v>117</v>
      </c>
      <c r="F61" s="122">
        <f t="shared" si="2"/>
        <v>8.94495412844037</v>
      </c>
      <c r="G61" s="132">
        <f t="shared" si="9"/>
        <v>1425</v>
      </c>
      <c r="IF61" s="6"/>
      <c r="IG61" s="6"/>
      <c r="IH61" s="6"/>
      <c r="II61" s="6"/>
      <c r="IJ61" s="6"/>
      <c r="IK61" s="6"/>
      <c r="IL61" s="6"/>
      <c r="IM61" s="6"/>
    </row>
    <row r="62" s="35" customFormat="1" ht="15" customHeight="1" spans="1:247">
      <c r="A62" s="123">
        <v>2010601</v>
      </c>
      <c r="B62" s="126" t="s">
        <v>62</v>
      </c>
      <c r="C62" s="133">
        <v>308</v>
      </c>
      <c r="D62" s="128">
        <v>303</v>
      </c>
      <c r="E62" s="129">
        <f t="shared" si="1"/>
        <v>-5</v>
      </c>
      <c r="F62" s="122">
        <f t="shared" si="2"/>
        <v>-1.62337662337662</v>
      </c>
      <c r="G62" s="128">
        <v>303</v>
      </c>
      <c r="IF62" s="6"/>
      <c r="IG62" s="6"/>
      <c r="IH62" s="6"/>
      <c r="II62" s="6"/>
      <c r="IJ62" s="6"/>
      <c r="IK62" s="6"/>
      <c r="IL62" s="6"/>
      <c r="IM62" s="6"/>
    </row>
    <row r="63" s="35" customFormat="1" ht="15" customHeight="1" spans="1:247">
      <c r="A63" s="123">
        <v>2010602</v>
      </c>
      <c r="B63" s="126" t="s">
        <v>63</v>
      </c>
      <c r="C63" s="133">
        <v>48</v>
      </c>
      <c r="D63" s="128">
        <v>139</v>
      </c>
      <c r="E63" s="129">
        <f t="shared" si="1"/>
        <v>91</v>
      </c>
      <c r="F63" s="122">
        <f t="shared" si="2"/>
        <v>189.583333333333</v>
      </c>
      <c r="G63" s="128">
        <v>139</v>
      </c>
      <c r="IF63" s="6"/>
      <c r="IG63" s="6"/>
      <c r="IH63" s="6"/>
      <c r="II63" s="6"/>
      <c r="IJ63" s="6"/>
      <c r="IK63" s="6"/>
      <c r="IL63" s="6"/>
      <c r="IM63" s="6"/>
    </row>
    <row r="64" s="35" customFormat="1" ht="15" customHeight="1" spans="1:247">
      <c r="A64" s="123">
        <v>2010603</v>
      </c>
      <c r="B64" s="126" t="s">
        <v>64</v>
      </c>
      <c r="C64" s="133">
        <v>0</v>
      </c>
      <c r="D64" s="128"/>
      <c r="E64" s="129">
        <f t="shared" si="1"/>
        <v>0</v>
      </c>
      <c r="F64" s="122">
        <f t="shared" si="2"/>
        <v>0</v>
      </c>
      <c r="G64" s="128"/>
      <c r="IF64" s="6"/>
      <c r="IG64" s="6"/>
      <c r="IH64" s="6"/>
      <c r="II64" s="6"/>
      <c r="IJ64" s="6"/>
      <c r="IK64" s="6"/>
      <c r="IL64" s="6"/>
      <c r="IM64" s="6"/>
    </row>
    <row r="65" s="35" customFormat="1" ht="15" customHeight="1" spans="1:247">
      <c r="A65" s="123">
        <v>2010604</v>
      </c>
      <c r="B65" s="126" t="s">
        <v>100</v>
      </c>
      <c r="C65" s="133">
        <v>0</v>
      </c>
      <c r="D65" s="128"/>
      <c r="E65" s="129">
        <f t="shared" si="1"/>
        <v>0</v>
      </c>
      <c r="F65" s="122">
        <f t="shared" si="2"/>
        <v>0</v>
      </c>
      <c r="G65" s="128"/>
      <c r="IF65" s="6"/>
      <c r="IG65" s="6"/>
      <c r="IH65" s="6"/>
      <c r="II65" s="6"/>
      <c r="IJ65" s="6"/>
      <c r="IK65" s="6"/>
      <c r="IL65" s="6"/>
      <c r="IM65" s="6"/>
    </row>
    <row r="66" s="35" customFormat="1" ht="15" customHeight="1" spans="1:247">
      <c r="A66" s="123">
        <v>2010605</v>
      </c>
      <c r="B66" s="126" t="s">
        <v>101</v>
      </c>
      <c r="C66" s="133">
        <v>0</v>
      </c>
      <c r="D66" s="128"/>
      <c r="E66" s="129">
        <f t="shared" si="1"/>
        <v>0</v>
      </c>
      <c r="F66" s="122">
        <f t="shared" si="2"/>
        <v>0</v>
      </c>
      <c r="G66" s="128"/>
      <c r="IF66" s="6"/>
      <c r="IG66" s="6"/>
      <c r="IH66" s="6"/>
      <c r="II66" s="6"/>
      <c r="IJ66" s="6"/>
      <c r="IK66" s="6"/>
      <c r="IL66" s="6"/>
      <c r="IM66" s="6"/>
    </row>
    <row r="67" s="35" customFormat="1" ht="15" customHeight="1" spans="1:247">
      <c r="A67" s="123">
        <v>2010606</v>
      </c>
      <c r="B67" s="126" t="s">
        <v>102</v>
      </c>
      <c r="C67" s="133">
        <v>0</v>
      </c>
      <c r="D67" s="128"/>
      <c r="E67" s="129">
        <f t="shared" si="1"/>
        <v>0</v>
      </c>
      <c r="F67" s="122">
        <f t="shared" si="2"/>
        <v>0</v>
      </c>
      <c r="G67" s="128"/>
      <c r="IF67" s="6"/>
      <c r="IG67" s="6"/>
      <c r="IH67" s="6"/>
      <c r="II67" s="6"/>
      <c r="IJ67" s="6"/>
      <c r="IK67" s="6"/>
      <c r="IL67" s="6"/>
      <c r="IM67" s="6"/>
    </row>
    <row r="68" s="35" customFormat="1" ht="15" customHeight="1" spans="1:247">
      <c r="A68" s="123">
        <v>2010607</v>
      </c>
      <c r="B68" s="126" t="s">
        <v>103</v>
      </c>
      <c r="C68" s="133">
        <v>0</v>
      </c>
      <c r="D68" s="128"/>
      <c r="E68" s="129">
        <f t="shared" si="1"/>
        <v>0</v>
      </c>
      <c r="F68" s="122">
        <f t="shared" si="2"/>
        <v>0</v>
      </c>
      <c r="G68" s="128"/>
      <c r="IF68" s="6"/>
      <c r="IG68" s="6"/>
      <c r="IH68" s="6"/>
      <c r="II68" s="6"/>
      <c r="IJ68" s="6"/>
      <c r="IK68" s="6"/>
      <c r="IL68" s="6"/>
      <c r="IM68" s="6"/>
    </row>
    <row r="69" s="35" customFormat="1" ht="15" customHeight="1" spans="1:247">
      <c r="A69" s="123">
        <v>2010608</v>
      </c>
      <c r="B69" s="126" t="s">
        <v>104</v>
      </c>
      <c r="C69" s="133">
        <v>250</v>
      </c>
      <c r="D69" s="128">
        <v>250</v>
      </c>
      <c r="E69" s="129">
        <f t="shared" ref="E69:E132" si="10">D69-C69</f>
        <v>0</v>
      </c>
      <c r="F69" s="122">
        <f t="shared" ref="F69:F132" si="11">IF(C69=0,,E69/C69*100)</f>
        <v>0</v>
      </c>
      <c r="G69" s="128">
        <v>250</v>
      </c>
      <c r="IF69" s="6"/>
      <c r="IG69" s="6"/>
      <c r="IH69" s="6"/>
      <c r="II69" s="6"/>
      <c r="IJ69" s="6"/>
      <c r="IK69" s="6"/>
      <c r="IL69" s="6"/>
      <c r="IM69" s="6"/>
    </row>
    <row r="70" s="35" customFormat="1" ht="15" customHeight="1" spans="1:247">
      <c r="A70" s="123">
        <v>2010650</v>
      </c>
      <c r="B70" s="126" t="s">
        <v>71</v>
      </c>
      <c r="C70" s="133">
        <v>665</v>
      </c>
      <c r="D70" s="128">
        <v>668</v>
      </c>
      <c r="E70" s="129">
        <f t="shared" si="10"/>
        <v>3</v>
      </c>
      <c r="F70" s="122">
        <f t="shared" si="11"/>
        <v>0.451127819548872</v>
      </c>
      <c r="G70" s="128">
        <v>668</v>
      </c>
      <c r="IF70" s="6"/>
      <c r="IG70" s="6"/>
      <c r="IH70" s="6"/>
      <c r="II70" s="6"/>
      <c r="IJ70" s="6"/>
      <c r="IK70" s="6"/>
      <c r="IL70" s="6"/>
      <c r="IM70" s="6"/>
    </row>
    <row r="71" s="35" customFormat="1" ht="15" customHeight="1" spans="1:247">
      <c r="A71" s="123">
        <v>2010699</v>
      </c>
      <c r="B71" s="126" t="s">
        <v>105</v>
      </c>
      <c r="C71" s="133">
        <v>37</v>
      </c>
      <c r="D71" s="128">
        <f>67-2</f>
        <v>65</v>
      </c>
      <c r="E71" s="129">
        <f t="shared" si="10"/>
        <v>28</v>
      </c>
      <c r="F71" s="122">
        <f t="shared" si="11"/>
        <v>75.6756756756757</v>
      </c>
      <c r="G71" s="128">
        <f>67-2</f>
        <v>65</v>
      </c>
      <c r="IF71" s="6"/>
      <c r="IG71" s="6"/>
      <c r="IH71" s="6"/>
      <c r="II71" s="6"/>
      <c r="IJ71" s="6"/>
      <c r="IK71" s="6"/>
      <c r="IL71" s="6"/>
      <c r="IM71" s="6"/>
    </row>
    <row r="72" s="35" customFormat="1" ht="15" customHeight="1" spans="1:247">
      <c r="A72" s="123">
        <v>20107</v>
      </c>
      <c r="B72" s="124" t="s">
        <v>106</v>
      </c>
      <c r="C72" s="119">
        <f t="shared" ref="C72:G72" si="12">SUM(C73:C83)</f>
        <v>1980</v>
      </c>
      <c r="D72" s="132">
        <f t="shared" si="12"/>
        <v>1980</v>
      </c>
      <c r="E72" s="129">
        <f t="shared" si="10"/>
        <v>0</v>
      </c>
      <c r="F72" s="122">
        <f t="shared" si="11"/>
        <v>0</v>
      </c>
      <c r="G72" s="132">
        <f t="shared" si="12"/>
        <v>1980</v>
      </c>
      <c r="IF72" s="6"/>
      <c r="IG72" s="6"/>
      <c r="IH72" s="6"/>
      <c r="II72" s="6"/>
      <c r="IJ72" s="6"/>
      <c r="IK72" s="6"/>
      <c r="IL72" s="6"/>
      <c r="IM72" s="6"/>
    </row>
    <row r="73" s="35" customFormat="1" ht="15" customHeight="1" spans="1:247">
      <c r="A73" s="123">
        <v>2010701</v>
      </c>
      <c r="B73" s="126" t="s">
        <v>62</v>
      </c>
      <c r="C73" s="119">
        <v>0</v>
      </c>
      <c r="D73" s="128"/>
      <c r="E73" s="129">
        <f t="shared" si="10"/>
        <v>0</v>
      </c>
      <c r="F73" s="122">
        <f t="shared" si="11"/>
        <v>0</v>
      </c>
      <c r="G73" s="128"/>
      <c r="IF73" s="6"/>
      <c r="IG73" s="6"/>
      <c r="IH73" s="6"/>
      <c r="II73" s="6"/>
      <c r="IJ73" s="6"/>
      <c r="IK73" s="6"/>
      <c r="IL73" s="6"/>
      <c r="IM73" s="6"/>
    </row>
    <row r="74" s="35" customFormat="1" ht="15" customHeight="1" spans="1:247">
      <c r="A74" s="123">
        <v>2010702</v>
      </c>
      <c r="B74" s="126" t="s">
        <v>63</v>
      </c>
      <c r="C74" s="133">
        <v>1980</v>
      </c>
      <c r="D74" s="128">
        <v>1980</v>
      </c>
      <c r="E74" s="129">
        <f t="shared" si="10"/>
        <v>0</v>
      </c>
      <c r="F74" s="122">
        <f t="shared" si="11"/>
        <v>0</v>
      </c>
      <c r="G74" s="128">
        <v>1980</v>
      </c>
      <c r="IF74" s="6"/>
      <c r="IG74" s="6"/>
      <c r="IH74" s="6"/>
      <c r="II74" s="6"/>
      <c r="IJ74" s="6"/>
      <c r="IK74" s="6"/>
      <c r="IL74" s="6"/>
      <c r="IM74" s="6"/>
    </row>
    <row r="75" s="35" customFormat="1" ht="15" customHeight="1" spans="1:247">
      <c r="A75" s="123">
        <v>2010703</v>
      </c>
      <c r="B75" s="126" t="s">
        <v>64</v>
      </c>
      <c r="C75" s="119">
        <v>0</v>
      </c>
      <c r="D75" s="128"/>
      <c r="E75" s="129">
        <f t="shared" si="10"/>
        <v>0</v>
      </c>
      <c r="F75" s="122">
        <f t="shared" si="11"/>
        <v>0</v>
      </c>
      <c r="G75" s="128"/>
      <c r="IF75" s="6"/>
      <c r="IG75" s="6"/>
      <c r="IH75" s="6"/>
      <c r="II75" s="6"/>
      <c r="IJ75" s="6"/>
      <c r="IK75" s="6"/>
      <c r="IL75" s="6"/>
      <c r="IM75" s="6"/>
    </row>
    <row r="76" s="35" customFormat="1" ht="15" customHeight="1" spans="1:247">
      <c r="A76" s="123">
        <v>2010704</v>
      </c>
      <c r="B76" s="126" t="s">
        <v>107</v>
      </c>
      <c r="C76" s="119">
        <v>0</v>
      </c>
      <c r="D76" s="128"/>
      <c r="E76" s="129">
        <f t="shared" si="10"/>
        <v>0</v>
      </c>
      <c r="F76" s="122">
        <f t="shared" si="11"/>
        <v>0</v>
      </c>
      <c r="G76" s="128"/>
      <c r="IF76" s="6"/>
      <c r="IG76" s="6"/>
      <c r="IH76" s="6"/>
      <c r="II76" s="6"/>
      <c r="IJ76" s="6"/>
      <c r="IK76" s="6"/>
      <c r="IL76" s="6"/>
      <c r="IM76" s="6"/>
    </row>
    <row r="77" s="35" customFormat="1" ht="15" customHeight="1" spans="1:247">
      <c r="A77" s="123">
        <v>2010705</v>
      </c>
      <c r="B77" s="126" t="s">
        <v>108</v>
      </c>
      <c r="C77" s="119">
        <v>0</v>
      </c>
      <c r="D77" s="128"/>
      <c r="E77" s="129">
        <f t="shared" si="10"/>
        <v>0</v>
      </c>
      <c r="F77" s="122">
        <f t="shared" si="11"/>
        <v>0</v>
      </c>
      <c r="G77" s="128"/>
      <c r="IF77" s="6"/>
      <c r="IG77" s="6"/>
      <c r="IH77" s="6"/>
      <c r="II77" s="6"/>
      <c r="IJ77" s="6"/>
      <c r="IK77" s="6"/>
      <c r="IL77" s="6"/>
      <c r="IM77" s="6"/>
    </row>
    <row r="78" s="35" customFormat="1" ht="15" customHeight="1" spans="1:247">
      <c r="A78" s="123">
        <v>2010706</v>
      </c>
      <c r="B78" s="126" t="s">
        <v>109</v>
      </c>
      <c r="C78" s="119">
        <v>0</v>
      </c>
      <c r="D78" s="128"/>
      <c r="E78" s="129">
        <f t="shared" si="10"/>
        <v>0</v>
      </c>
      <c r="F78" s="122">
        <f t="shared" si="11"/>
        <v>0</v>
      </c>
      <c r="G78" s="128"/>
      <c r="IF78" s="6"/>
      <c r="IG78" s="6"/>
      <c r="IH78" s="6"/>
      <c r="II78" s="6"/>
      <c r="IJ78" s="6"/>
      <c r="IK78" s="6"/>
      <c r="IL78" s="6"/>
      <c r="IM78" s="6"/>
    </row>
    <row r="79" s="35" customFormat="1" ht="15" customHeight="1" spans="1:247">
      <c r="A79" s="123">
        <v>2010707</v>
      </c>
      <c r="B79" s="126" t="s">
        <v>110</v>
      </c>
      <c r="C79" s="119">
        <v>0</v>
      </c>
      <c r="D79" s="128"/>
      <c r="E79" s="129">
        <f t="shared" si="10"/>
        <v>0</v>
      </c>
      <c r="F79" s="122">
        <f t="shared" si="11"/>
        <v>0</v>
      </c>
      <c r="G79" s="128"/>
      <c r="IF79" s="6"/>
      <c r="IG79" s="6"/>
      <c r="IH79" s="6"/>
      <c r="II79" s="6"/>
      <c r="IJ79" s="6"/>
      <c r="IK79" s="6"/>
      <c r="IL79" s="6"/>
      <c r="IM79" s="6"/>
    </row>
    <row r="80" s="35" customFormat="1" ht="15" customHeight="1" spans="1:247">
      <c r="A80" s="123">
        <v>2010708</v>
      </c>
      <c r="B80" s="126" t="s">
        <v>111</v>
      </c>
      <c r="C80" s="134">
        <v>0</v>
      </c>
      <c r="D80" s="128"/>
      <c r="E80" s="121">
        <f t="shared" si="10"/>
        <v>0</v>
      </c>
      <c r="F80" s="122">
        <f t="shared" si="11"/>
        <v>0</v>
      </c>
      <c r="G80" s="128"/>
      <c r="IF80" s="6"/>
      <c r="IG80" s="6"/>
      <c r="IH80" s="6"/>
      <c r="II80" s="6"/>
      <c r="IJ80" s="6"/>
      <c r="IK80" s="6"/>
      <c r="IL80" s="6"/>
      <c r="IM80" s="6"/>
    </row>
    <row r="81" s="35" customFormat="1" ht="15" customHeight="1" spans="1:247">
      <c r="A81" s="123">
        <v>2010709</v>
      </c>
      <c r="B81" s="126" t="s">
        <v>103</v>
      </c>
      <c r="C81" s="119">
        <v>0</v>
      </c>
      <c r="D81" s="128"/>
      <c r="E81" s="121">
        <f t="shared" si="10"/>
        <v>0</v>
      </c>
      <c r="F81" s="122">
        <f t="shared" si="11"/>
        <v>0</v>
      </c>
      <c r="G81" s="128"/>
      <c r="IF81" s="6"/>
      <c r="IG81" s="6"/>
      <c r="IH81" s="6"/>
      <c r="II81" s="6"/>
      <c r="IJ81" s="6"/>
      <c r="IK81" s="6"/>
      <c r="IL81" s="6"/>
      <c r="IM81" s="6"/>
    </row>
    <row r="82" s="35" customFormat="1" ht="15" customHeight="1" spans="1:247">
      <c r="A82" s="123">
        <v>2010750</v>
      </c>
      <c r="B82" s="126" t="s">
        <v>71</v>
      </c>
      <c r="C82" s="119">
        <v>0</v>
      </c>
      <c r="D82" s="128"/>
      <c r="E82" s="121">
        <f t="shared" si="10"/>
        <v>0</v>
      </c>
      <c r="F82" s="122">
        <f t="shared" si="11"/>
        <v>0</v>
      </c>
      <c r="G82" s="128"/>
      <c r="IF82" s="6"/>
      <c r="IG82" s="6"/>
      <c r="IH82" s="6"/>
      <c r="II82" s="6"/>
      <c r="IJ82" s="6"/>
      <c r="IK82" s="6"/>
      <c r="IL82" s="6"/>
      <c r="IM82" s="6"/>
    </row>
    <row r="83" s="35" customFormat="1" ht="15" customHeight="1" spans="1:247">
      <c r="A83" s="123">
        <v>2010799</v>
      </c>
      <c r="B83" s="126" t="s">
        <v>112</v>
      </c>
      <c r="C83" s="119">
        <v>0</v>
      </c>
      <c r="D83" s="128"/>
      <c r="E83" s="121">
        <f t="shared" si="10"/>
        <v>0</v>
      </c>
      <c r="F83" s="122">
        <f t="shared" si="11"/>
        <v>0</v>
      </c>
      <c r="G83" s="128"/>
      <c r="IF83" s="6"/>
      <c r="IG83" s="6"/>
      <c r="IH83" s="6"/>
      <c r="II83" s="6"/>
      <c r="IJ83" s="6"/>
      <c r="IK83" s="6"/>
      <c r="IL83" s="6"/>
      <c r="IM83" s="6"/>
    </row>
    <row r="84" s="35" customFormat="1" ht="15" customHeight="1" spans="1:247">
      <c r="A84" s="123">
        <v>20108</v>
      </c>
      <c r="B84" s="124" t="s">
        <v>113</v>
      </c>
      <c r="C84" s="125">
        <f t="shared" ref="C84:G84" si="13">SUM(C85:C92)</f>
        <v>160</v>
      </c>
      <c r="D84" s="132">
        <f t="shared" si="13"/>
        <v>179</v>
      </c>
      <c r="E84" s="121">
        <f t="shared" si="10"/>
        <v>19</v>
      </c>
      <c r="F84" s="122">
        <f t="shared" si="11"/>
        <v>11.875</v>
      </c>
      <c r="G84" s="132">
        <f t="shared" si="13"/>
        <v>179</v>
      </c>
      <c r="IF84" s="6"/>
      <c r="IG84" s="6"/>
      <c r="IH84" s="6"/>
      <c r="II84" s="6"/>
      <c r="IJ84" s="6"/>
      <c r="IK84" s="6"/>
      <c r="IL84" s="6"/>
      <c r="IM84" s="6"/>
    </row>
    <row r="85" s="35" customFormat="1" ht="15" customHeight="1" spans="1:247">
      <c r="A85" s="123">
        <v>2010801</v>
      </c>
      <c r="B85" s="126" t="s">
        <v>62</v>
      </c>
      <c r="C85" s="133">
        <v>112</v>
      </c>
      <c r="D85" s="128">
        <v>112</v>
      </c>
      <c r="E85" s="129">
        <f t="shared" si="10"/>
        <v>0</v>
      </c>
      <c r="F85" s="122">
        <f t="shared" si="11"/>
        <v>0</v>
      </c>
      <c r="G85" s="128">
        <v>112</v>
      </c>
      <c r="IF85" s="6"/>
      <c r="IG85" s="6"/>
      <c r="IH85" s="6"/>
      <c r="II85" s="6"/>
      <c r="IJ85" s="6"/>
      <c r="IK85" s="6"/>
      <c r="IL85" s="6"/>
      <c r="IM85" s="6"/>
    </row>
    <row r="86" s="35" customFormat="1" ht="15" customHeight="1" spans="1:247">
      <c r="A86" s="123">
        <v>2010802</v>
      </c>
      <c r="B86" s="126" t="s">
        <v>63</v>
      </c>
      <c r="C86" s="133">
        <v>45</v>
      </c>
      <c r="D86" s="128">
        <v>51</v>
      </c>
      <c r="E86" s="129">
        <f t="shared" si="10"/>
        <v>6</v>
      </c>
      <c r="F86" s="122">
        <f t="shared" si="11"/>
        <v>13.3333333333333</v>
      </c>
      <c r="G86" s="128">
        <v>51</v>
      </c>
      <c r="IF86" s="6"/>
      <c r="IG86" s="6"/>
      <c r="IH86" s="6"/>
      <c r="II86" s="6"/>
      <c r="IJ86" s="6"/>
      <c r="IK86" s="6"/>
      <c r="IL86" s="6"/>
      <c r="IM86" s="6"/>
    </row>
    <row r="87" s="35" customFormat="1" ht="15" customHeight="1" spans="1:247">
      <c r="A87" s="123">
        <v>2010803</v>
      </c>
      <c r="B87" s="126" t="s">
        <v>64</v>
      </c>
      <c r="C87" s="133">
        <v>0</v>
      </c>
      <c r="D87" s="128"/>
      <c r="E87" s="129">
        <f t="shared" si="10"/>
        <v>0</v>
      </c>
      <c r="F87" s="122">
        <f t="shared" si="11"/>
        <v>0</v>
      </c>
      <c r="G87" s="128"/>
      <c r="IF87" s="6"/>
      <c r="IG87" s="6"/>
      <c r="IH87" s="6"/>
      <c r="II87" s="6"/>
      <c r="IJ87" s="6"/>
      <c r="IK87" s="6"/>
      <c r="IL87" s="6"/>
      <c r="IM87" s="6"/>
    </row>
    <row r="88" s="35" customFormat="1" ht="15" customHeight="1" spans="1:247">
      <c r="A88" s="123">
        <v>2010804</v>
      </c>
      <c r="B88" s="126" t="s">
        <v>114</v>
      </c>
      <c r="C88" s="133">
        <v>3</v>
      </c>
      <c r="D88" s="128">
        <v>2</v>
      </c>
      <c r="E88" s="129">
        <f t="shared" si="10"/>
        <v>-1</v>
      </c>
      <c r="F88" s="122">
        <f t="shared" si="11"/>
        <v>-33.3333333333333</v>
      </c>
      <c r="G88" s="128">
        <v>2</v>
      </c>
      <c r="IF88" s="6"/>
      <c r="IG88" s="6"/>
      <c r="IH88" s="6"/>
      <c r="II88" s="6"/>
      <c r="IJ88" s="6"/>
      <c r="IK88" s="6"/>
      <c r="IL88" s="6"/>
      <c r="IM88" s="6"/>
    </row>
    <row r="89" s="35" customFormat="1" ht="15" customHeight="1" spans="1:247">
      <c r="A89" s="123">
        <v>2010805</v>
      </c>
      <c r="B89" s="126" t="s">
        <v>115</v>
      </c>
      <c r="C89" s="133">
        <v>0</v>
      </c>
      <c r="D89" s="128"/>
      <c r="E89" s="129">
        <f t="shared" si="10"/>
        <v>0</v>
      </c>
      <c r="F89" s="122">
        <f t="shared" si="11"/>
        <v>0</v>
      </c>
      <c r="G89" s="128"/>
      <c r="IF89" s="6"/>
      <c r="IG89" s="6"/>
      <c r="IH89" s="6"/>
      <c r="II89" s="6"/>
      <c r="IJ89" s="6"/>
      <c r="IK89" s="6"/>
      <c r="IL89" s="6"/>
      <c r="IM89" s="6"/>
    </row>
    <row r="90" s="35" customFormat="1" ht="15" customHeight="1" spans="1:247">
      <c r="A90" s="123">
        <v>2010806</v>
      </c>
      <c r="B90" s="126" t="s">
        <v>103</v>
      </c>
      <c r="C90" s="133">
        <v>0</v>
      </c>
      <c r="D90" s="128"/>
      <c r="E90" s="129">
        <f t="shared" si="10"/>
        <v>0</v>
      </c>
      <c r="F90" s="122">
        <f t="shared" si="11"/>
        <v>0</v>
      </c>
      <c r="G90" s="128"/>
      <c r="IF90" s="6"/>
      <c r="IG90" s="6"/>
      <c r="IH90" s="6"/>
      <c r="II90" s="6"/>
      <c r="IJ90" s="6"/>
      <c r="IK90" s="6"/>
      <c r="IL90" s="6"/>
      <c r="IM90" s="6"/>
    </row>
    <row r="91" s="35" customFormat="1" ht="15" customHeight="1" spans="1:247">
      <c r="A91" s="123">
        <v>2010850</v>
      </c>
      <c r="B91" s="126" t="s">
        <v>71</v>
      </c>
      <c r="C91" s="133">
        <v>0</v>
      </c>
      <c r="D91" s="128"/>
      <c r="E91" s="129">
        <f t="shared" si="10"/>
        <v>0</v>
      </c>
      <c r="F91" s="122">
        <f t="shared" si="11"/>
        <v>0</v>
      </c>
      <c r="G91" s="128"/>
      <c r="IF91" s="6"/>
      <c r="IG91" s="6"/>
      <c r="IH91" s="6"/>
      <c r="II91" s="6"/>
      <c r="IJ91" s="6"/>
      <c r="IK91" s="6"/>
      <c r="IL91" s="6"/>
      <c r="IM91" s="6"/>
    </row>
    <row r="92" s="35" customFormat="1" ht="15" customHeight="1" spans="1:247">
      <c r="A92" s="123">
        <v>2010899</v>
      </c>
      <c r="B92" s="126" t="s">
        <v>116</v>
      </c>
      <c r="C92" s="133">
        <v>0</v>
      </c>
      <c r="D92" s="128">
        <v>14</v>
      </c>
      <c r="E92" s="129">
        <f t="shared" si="10"/>
        <v>14</v>
      </c>
      <c r="F92" s="122">
        <f t="shared" si="11"/>
        <v>0</v>
      </c>
      <c r="G92" s="128">
        <v>14</v>
      </c>
      <c r="IF92" s="6"/>
      <c r="IG92" s="6"/>
      <c r="IH92" s="6"/>
      <c r="II92" s="6"/>
      <c r="IJ92" s="6"/>
      <c r="IK92" s="6"/>
      <c r="IL92" s="6"/>
      <c r="IM92" s="6"/>
    </row>
    <row r="93" s="35" customFormat="1" ht="15" customHeight="1" spans="1:247">
      <c r="A93" s="123">
        <v>20109</v>
      </c>
      <c r="B93" s="124" t="s">
        <v>117</v>
      </c>
      <c r="C93" s="134">
        <f t="shared" ref="C93:G93" si="14">SUM(C94:C105)</f>
        <v>0</v>
      </c>
      <c r="D93" s="132">
        <f t="shared" si="14"/>
        <v>0</v>
      </c>
      <c r="E93" s="121">
        <f t="shared" si="10"/>
        <v>0</v>
      </c>
      <c r="F93" s="122">
        <f t="shared" si="11"/>
        <v>0</v>
      </c>
      <c r="G93" s="132">
        <f t="shared" si="14"/>
        <v>0</v>
      </c>
      <c r="IF93" s="6"/>
      <c r="IG93" s="6"/>
      <c r="IH93" s="6"/>
      <c r="II93" s="6"/>
      <c r="IJ93" s="6"/>
      <c r="IK93" s="6"/>
      <c r="IL93" s="6"/>
      <c r="IM93" s="6"/>
    </row>
    <row r="94" s="35" customFormat="1" ht="15" customHeight="1" spans="1:247">
      <c r="A94" s="123">
        <v>2010901</v>
      </c>
      <c r="B94" s="126" t="s">
        <v>62</v>
      </c>
      <c r="C94" s="119">
        <v>0</v>
      </c>
      <c r="D94" s="128"/>
      <c r="E94" s="121">
        <f t="shared" si="10"/>
        <v>0</v>
      </c>
      <c r="F94" s="122">
        <f t="shared" si="11"/>
        <v>0</v>
      </c>
      <c r="G94" s="128"/>
      <c r="IF94" s="6"/>
      <c r="IG94" s="6"/>
      <c r="IH94" s="6"/>
      <c r="II94" s="6"/>
      <c r="IJ94" s="6"/>
      <c r="IK94" s="6"/>
      <c r="IL94" s="6"/>
      <c r="IM94" s="6"/>
    </row>
    <row r="95" s="35" customFormat="1" ht="15" customHeight="1" spans="1:247">
      <c r="A95" s="123">
        <v>2010902</v>
      </c>
      <c r="B95" s="126" t="s">
        <v>63</v>
      </c>
      <c r="C95" s="119">
        <v>0</v>
      </c>
      <c r="D95" s="128"/>
      <c r="E95" s="121">
        <f t="shared" si="10"/>
        <v>0</v>
      </c>
      <c r="F95" s="122">
        <f t="shared" si="11"/>
        <v>0</v>
      </c>
      <c r="G95" s="128"/>
      <c r="IF95" s="6"/>
      <c r="IG95" s="6"/>
      <c r="IH95" s="6"/>
      <c r="II95" s="6"/>
      <c r="IJ95" s="6"/>
      <c r="IK95" s="6"/>
      <c r="IL95" s="6"/>
      <c r="IM95" s="6"/>
    </row>
    <row r="96" s="35" customFormat="1" ht="15" customHeight="1" spans="1:247">
      <c r="A96" s="123">
        <v>2010903</v>
      </c>
      <c r="B96" s="126" t="s">
        <v>64</v>
      </c>
      <c r="C96" s="119">
        <v>0</v>
      </c>
      <c r="D96" s="128"/>
      <c r="E96" s="121">
        <f t="shared" si="10"/>
        <v>0</v>
      </c>
      <c r="F96" s="122">
        <f t="shared" si="11"/>
        <v>0</v>
      </c>
      <c r="G96" s="128"/>
      <c r="IF96" s="6"/>
      <c r="IG96" s="6"/>
      <c r="IH96" s="6"/>
      <c r="II96" s="6"/>
      <c r="IJ96" s="6"/>
      <c r="IK96" s="6"/>
      <c r="IL96" s="6"/>
      <c r="IM96" s="6"/>
    </row>
    <row r="97" s="35" customFormat="1" ht="15" customHeight="1" spans="1:247">
      <c r="A97" s="123">
        <v>2010905</v>
      </c>
      <c r="B97" s="126" t="s">
        <v>118</v>
      </c>
      <c r="C97" s="119">
        <v>0</v>
      </c>
      <c r="D97" s="128"/>
      <c r="E97" s="121">
        <f t="shared" si="10"/>
        <v>0</v>
      </c>
      <c r="F97" s="122">
        <f t="shared" si="11"/>
        <v>0</v>
      </c>
      <c r="G97" s="128"/>
      <c r="IF97" s="6"/>
      <c r="IG97" s="6"/>
      <c r="IH97" s="6"/>
      <c r="II97" s="6"/>
      <c r="IJ97" s="6"/>
      <c r="IK97" s="6"/>
      <c r="IL97" s="6"/>
      <c r="IM97" s="6"/>
    </row>
    <row r="98" s="35" customFormat="1" ht="15" customHeight="1" spans="1:247">
      <c r="A98" s="123">
        <v>2010907</v>
      </c>
      <c r="B98" s="126" t="s">
        <v>119</v>
      </c>
      <c r="C98" s="119">
        <v>0</v>
      </c>
      <c r="D98" s="128"/>
      <c r="E98" s="121">
        <f t="shared" si="10"/>
        <v>0</v>
      </c>
      <c r="F98" s="122">
        <f t="shared" si="11"/>
        <v>0</v>
      </c>
      <c r="G98" s="128"/>
      <c r="IF98" s="6"/>
      <c r="IG98" s="6"/>
      <c r="IH98" s="6"/>
      <c r="II98" s="6"/>
      <c r="IJ98" s="6"/>
      <c r="IK98" s="6"/>
      <c r="IL98" s="6"/>
      <c r="IM98" s="6"/>
    </row>
    <row r="99" s="35" customFormat="1" ht="15" customHeight="1" spans="1:247">
      <c r="A99" s="123">
        <v>2010908</v>
      </c>
      <c r="B99" s="126" t="s">
        <v>103</v>
      </c>
      <c r="C99" s="119">
        <v>0</v>
      </c>
      <c r="D99" s="128"/>
      <c r="E99" s="121">
        <f t="shared" si="10"/>
        <v>0</v>
      </c>
      <c r="F99" s="122">
        <f t="shared" si="11"/>
        <v>0</v>
      </c>
      <c r="G99" s="128"/>
      <c r="IF99" s="6"/>
      <c r="IG99" s="6"/>
      <c r="IH99" s="6"/>
      <c r="II99" s="6"/>
      <c r="IJ99" s="6"/>
      <c r="IK99" s="6"/>
      <c r="IL99" s="6"/>
      <c r="IM99" s="6"/>
    </row>
    <row r="100" s="35" customFormat="1" ht="15" customHeight="1" spans="1:247">
      <c r="A100" s="123">
        <v>2010909</v>
      </c>
      <c r="B100" s="126" t="s">
        <v>120</v>
      </c>
      <c r="C100" s="119">
        <v>0</v>
      </c>
      <c r="D100" s="128"/>
      <c r="E100" s="121">
        <f t="shared" si="10"/>
        <v>0</v>
      </c>
      <c r="F100" s="122">
        <f t="shared" si="11"/>
        <v>0</v>
      </c>
      <c r="G100" s="128"/>
      <c r="IF100" s="6"/>
      <c r="IG100" s="6"/>
      <c r="IH100" s="6"/>
      <c r="II100" s="6"/>
      <c r="IJ100" s="6"/>
      <c r="IK100" s="6"/>
      <c r="IL100" s="6"/>
      <c r="IM100" s="6"/>
    </row>
    <row r="101" s="35" customFormat="1" ht="15" customHeight="1" spans="1:247">
      <c r="A101" s="123">
        <v>2010910</v>
      </c>
      <c r="B101" s="126" t="s">
        <v>121</v>
      </c>
      <c r="C101" s="119">
        <v>0</v>
      </c>
      <c r="D101" s="128"/>
      <c r="E101" s="121">
        <f t="shared" si="10"/>
        <v>0</v>
      </c>
      <c r="F101" s="122">
        <f t="shared" si="11"/>
        <v>0</v>
      </c>
      <c r="G101" s="128"/>
      <c r="IF101" s="6"/>
      <c r="IG101" s="6"/>
      <c r="IH101" s="6"/>
      <c r="II101" s="6"/>
      <c r="IJ101" s="6"/>
      <c r="IK101" s="6"/>
      <c r="IL101" s="6"/>
      <c r="IM101" s="6"/>
    </row>
    <row r="102" s="35" customFormat="1" ht="15" customHeight="1" spans="1:247">
      <c r="A102" s="123">
        <v>2010911</v>
      </c>
      <c r="B102" s="126" t="s">
        <v>122</v>
      </c>
      <c r="C102" s="119">
        <v>0</v>
      </c>
      <c r="D102" s="128"/>
      <c r="E102" s="121">
        <f t="shared" si="10"/>
        <v>0</v>
      </c>
      <c r="F102" s="122">
        <f t="shared" si="11"/>
        <v>0</v>
      </c>
      <c r="G102" s="128"/>
      <c r="IF102" s="6"/>
      <c r="IG102" s="6"/>
      <c r="IH102" s="6"/>
      <c r="II102" s="6"/>
      <c r="IJ102" s="6"/>
      <c r="IK102" s="6"/>
      <c r="IL102" s="6"/>
      <c r="IM102" s="6"/>
    </row>
    <row r="103" s="35" customFormat="1" ht="15" customHeight="1" spans="1:247">
      <c r="A103" s="123">
        <v>2010912</v>
      </c>
      <c r="B103" s="126" t="s">
        <v>123</v>
      </c>
      <c r="C103" s="119">
        <v>0</v>
      </c>
      <c r="D103" s="128"/>
      <c r="E103" s="121">
        <f t="shared" si="10"/>
        <v>0</v>
      </c>
      <c r="F103" s="122">
        <f t="shared" si="11"/>
        <v>0</v>
      </c>
      <c r="G103" s="128"/>
      <c r="IF103" s="6"/>
      <c r="IG103" s="6"/>
      <c r="IH103" s="6"/>
      <c r="II103" s="6"/>
      <c r="IJ103" s="6"/>
      <c r="IK103" s="6"/>
      <c r="IL103" s="6"/>
      <c r="IM103" s="6"/>
    </row>
    <row r="104" s="35" customFormat="1" ht="15" customHeight="1" spans="1:247">
      <c r="A104" s="123">
        <v>2010950</v>
      </c>
      <c r="B104" s="126" t="s">
        <v>71</v>
      </c>
      <c r="C104" s="119">
        <v>0</v>
      </c>
      <c r="D104" s="128"/>
      <c r="E104" s="121">
        <f t="shared" si="10"/>
        <v>0</v>
      </c>
      <c r="F104" s="122">
        <f t="shared" si="11"/>
        <v>0</v>
      </c>
      <c r="G104" s="128"/>
      <c r="IF104" s="6"/>
      <c r="IG104" s="6"/>
      <c r="IH104" s="6"/>
      <c r="II104" s="6"/>
      <c r="IJ104" s="6"/>
      <c r="IK104" s="6"/>
      <c r="IL104" s="6"/>
      <c r="IM104" s="6"/>
    </row>
    <row r="105" s="35" customFormat="1" ht="15" customHeight="1" spans="1:247">
      <c r="A105" s="123">
        <v>2010999</v>
      </c>
      <c r="B105" s="126" t="s">
        <v>124</v>
      </c>
      <c r="C105" s="119">
        <v>0</v>
      </c>
      <c r="D105" s="128"/>
      <c r="E105" s="121">
        <f t="shared" si="10"/>
        <v>0</v>
      </c>
      <c r="F105" s="122">
        <f t="shared" si="11"/>
        <v>0</v>
      </c>
      <c r="G105" s="128"/>
      <c r="IF105" s="6"/>
      <c r="IG105" s="6"/>
      <c r="IH105" s="6"/>
      <c r="II105" s="6"/>
      <c r="IJ105" s="6"/>
      <c r="IK105" s="6"/>
      <c r="IL105" s="6"/>
      <c r="IM105" s="6"/>
    </row>
    <row r="106" s="35" customFormat="1" ht="15" customHeight="1" spans="1:247">
      <c r="A106" s="123">
        <v>20110</v>
      </c>
      <c r="B106" s="124" t="s">
        <v>125</v>
      </c>
      <c r="C106" s="119">
        <f t="shared" ref="C106:G106" si="15">SUM(C107:C115)</f>
        <v>0</v>
      </c>
      <c r="D106" s="132">
        <f t="shared" si="15"/>
        <v>0</v>
      </c>
      <c r="E106" s="121">
        <f t="shared" si="10"/>
        <v>0</v>
      </c>
      <c r="F106" s="122">
        <f t="shared" si="11"/>
        <v>0</v>
      </c>
      <c r="G106" s="132">
        <f t="shared" si="15"/>
        <v>0</v>
      </c>
      <c r="IF106" s="6"/>
      <c r="IG106" s="6"/>
      <c r="IH106" s="6"/>
      <c r="II106" s="6"/>
      <c r="IJ106" s="6"/>
      <c r="IK106" s="6"/>
      <c r="IL106" s="6"/>
      <c r="IM106" s="6"/>
    </row>
    <row r="107" s="35" customFormat="1" ht="15" customHeight="1" spans="1:247">
      <c r="A107" s="123">
        <v>2011001</v>
      </c>
      <c r="B107" s="126" t="s">
        <v>62</v>
      </c>
      <c r="C107" s="119">
        <v>0</v>
      </c>
      <c r="D107" s="128"/>
      <c r="E107" s="121">
        <f t="shared" si="10"/>
        <v>0</v>
      </c>
      <c r="F107" s="122">
        <f t="shared" si="11"/>
        <v>0</v>
      </c>
      <c r="G107" s="128"/>
      <c r="IF107" s="6"/>
      <c r="IG107" s="6"/>
      <c r="IH107" s="6"/>
      <c r="II107" s="6"/>
      <c r="IJ107" s="6"/>
      <c r="IK107" s="6"/>
      <c r="IL107" s="6"/>
      <c r="IM107" s="6"/>
    </row>
    <row r="108" s="35" customFormat="1" ht="15" customHeight="1" spans="1:247">
      <c r="A108" s="123">
        <v>2011002</v>
      </c>
      <c r="B108" s="126" t="s">
        <v>63</v>
      </c>
      <c r="C108" s="119">
        <v>0</v>
      </c>
      <c r="D108" s="128"/>
      <c r="E108" s="121">
        <f t="shared" si="10"/>
        <v>0</v>
      </c>
      <c r="F108" s="122">
        <f t="shared" si="11"/>
        <v>0</v>
      </c>
      <c r="G108" s="128"/>
      <c r="IF108" s="6"/>
      <c r="IG108" s="6"/>
      <c r="IH108" s="6"/>
      <c r="II108" s="6"/>
      <c r="IJ108" s="6"/>
      <c r="IK108" s="6"/>
      <c r="IL108" s="6"/>
      <c r="IM108" s="6"/>
    </row>
    <row r="109" s="35" customFormat="1" ht="15" customHeight="1" spans="1:247">
      <c r="A109" s="123">
        <v>2011003</v>
      </c>
      <c r="B109" s="126" t="s">
        <v>64</v>
      </c>
      <c r="C109" s="119">
        <v>0</v>
      </c>
      <c r="D109" s="128"/>
      <c r="E109" s="121">
        <f t="shared" si="10"/>
        <v>0</v>
      </c>
      <c r="F109" s="122">
        <f t="shared" si="11"/>
        <v>0</v>
      </c>
      <c r="G109" s="128"/>
      <c r="IF109" s="6"/>
      <c r="IG109" s="6"/>
      <c r="IH109" s="6"/>
      <c r="II109" s="6"/>
      <c r="IJ109" s="6"/>
      <c r="IK109" s="6"/>
      <c r="IL109" s="6"/>
      <c r="IM109" s="6"/>
    </row>
    <row r="110" s="35" customFormat="1" ht="15" customHeight="1" spans="1:247">
      <c r="A110" s="123">
        <v>2011004</v>
      </c>
      <c r="B110" s="126" t="s">
        <v>126</v>
      </c>
      <c r="C110" s="119">
        <v>0</v>
      </c>
      <c r="D110" s="128"/>
      <c r="E110" s="121">
        <f t="shared" si="10"/>
        <v>0</v>
      </c>
      <c r="F110" s="122">
        <f t="shared" si="11"/>
        <v>0</v>
      </c>
      <c r="G110" s="128"/>
      <c r="IF110" s="6"/>
      <c r="IG110" s="6"/>
      <c r="IH110" s="6"/>
      <c r="II110" s="6"/>
      <c r="IJ110" s="6"/>
      <c r="IK110" s="6"/>
      <c r="IL110" s="6"/>
      <c r="IM110" s="6"/>
    </row>
    <row r="111" s="35" customFormat="1" ht="15" customHeight="1" spans="1:247">
      <c r="A111" s="123">
        <v>2011005</v>
      </c>
      <c r="B111" s="126" t="s">
        <v>127</v>
      </c>
      <c r="C111" s="119">
        <v>0</v>
      </c>
      <c r="D111" s="128"/>
      <c r="E111" s="121">
        <f t="shared" si="10"/>
        <v>0</v>
      </c>
      <c r="F111" s="122">
        <f t="shared" si="11"/>
        <v>0</v>
      </c>
      <c r="G111" s="128"/>
      <c r="IF111" s="6"/>
      <c r="IG111" s="6"/>
      <c r="IH111" s="6"/>
      <c r="II111" s="6"/>
      <c r="IJ111" s="6"/>
      <c r="IK111" s="6"/>
      <c r="IL111" s="6"/>
      <c r="IM111" s="6"/>
    </row>
    <row r="112" s="35" customFormat="1" ht="15" customHeight="1" spans="1:247">
      <c r="A112" s="123">
        <v>2011007</v>
      </c>
      <c r="B112" s="126" t="s">
        <v>128</v>
      </c>
      <c r="C112" s="119">
        <v>0</v>
      </c>
      <c r="D112" s="128"/>
      <c r="E112" s="121">
        <f t="shared" si="10"/>
        <v>0</v>
      </c>
      <c r="F112" s="122">
        <f t="shared" si="11"/>
        <v>0</v>
      </c>
      <c r="G112" s="128"/>
      <c r="IF112" s="6"/>
      <c r="IG112" s="6"/>
      <c r="IH112" s="6"/>
      <c r="II112" s="6"/>
      <c r="IJ112" s="6"/>
      <c r="IK112" s="6"/>
      <c r="IL112" s="6"/>
      <c r="IM112" s="6"/>
    </row>
    <row r="113" s="35" customFormat="1" ht="15" customHeight="1" spans="1:247">
      <c r="A113" s="123">
        <v>2011008</v>
      </c>
      <c r="B113" s="126" t="s">
        <v>129</v>
      </c>
      <c r="C113" s="119">
        <v>0</v>
      </c>
      <c r="D113" s="128"/>
      <c r="E113" s="121">
        <f t="shared" si="10"/>
        <v>0</v>
      </c>
      <c r="F113" s="122">
        <f t="shared" si="11"/>
        <v>0</v>
      </c>
      <c r="G113" s="128"/>
      <c r="IF113" s="6"/>
      <c r="IG113" s="6"/>
      <c r="IH113" s="6"/>
      <c r="II113" s="6"/>
      <c r="IJ113" s="6"/>
      <c r="IK113" s="6"/>
      <c r="IL113" s="6"/>
      <c r="IM113" s="6"/>
    </row>
    <row r="114" s="35" customFormat="1" ht="15" customHeight="1" spans="1:247">
      <c r="A114" s="123">
        <v>2011050</v>
      </c>
      <c r="B114" s="126" t="s">
        <v>71</v>
      </c>
      <c r="C114" s="119">
        <v>0</v>
      </c>
      <c r="D114" s="128"/>
      <c r="E114" s="121">
        <f t="shared" si="10"/>
        <v>0</v>
      </c>
      <c r="F114" s="122">
        <f t="shared" si="11"/>
        <v>0</v>
      </c>
      <c r="G114" s="128"/>
      <c r="IF114" s="6"/>
      <c r="IG114" s="6"/>
      <c r="IH114" s="6"/>
      <c r="II114" s="6"/>
      <c r="IJ114" s="6"/>
      <c r="IK114" s="6"/>
      <c r="IL114" s="6"/>
      <c r="IM114" s="6"/>
    </row>
    <row r="115" s="35" customFormat="1" ht="15" customHeight="1" spans="1:247">
      <c r="A115" s="123">
        <v>2011099</v>
      </c>
      <c r="B115" s="126" t="s">
        <v>130</v>
      </c>
      <c r="C115" s="119">
        <v>0</v>
      </c>
      <c r="D115" s="128"/>
      <c r="E115" s="121">
        <f t="shared" si="10"/>
        <v>0</v>
      </c>
      <c r="F115" s="122">
        <f t="shared" si="11"/>
        <v>0</v>
      </c>
      <c r="G115" s="128"/>
      <c r="IF115" s="6"/>
      <c r="IG115" s="6"/>
      <c r="IH115" s="6"/>
      <c r="II115" s="6"/>
      <c r="IJ115" s="6"/>
      <c r="IK115" s="6"/>
      <c r="IL115" s="6"/>
      <c r="IM115" s="6"/>
    </row>
    <row r="116" s="35" customFormat="1" ht="15" customHeight="1" spans="1:247">
      <c r="A116" s="123">
        <v>20111</v>
      </c>
      <c r="B116" s="124" t="s">
        <v>131</v>
      </c>
      <c r="C116" s="125">
        <f t="shared" ref="C116:G116" si="16">SUM(C117:C124)</f>
        <v>687</v>
      </c>
      <c r="D116" s="132">
        <f t="shared" si="16"/>
        <v>884</v>
      </c>
      <c r="E116" s="121">
        <f t="shared" si="10"/>
        <v>197</v>
      </c>
      <c r="F116" s="122">
        <f t="shared" si="11"/>
        <v>28.6754002911208</v>
      </c>
      <c r="G116" s="132">
        <f t="shared" si="16"/>
        <v>884</v>
      </c>
      <c r="IF116" s="6"/>
      <c r="IG116" s="6"/>
      <c r="IH116" s="6"/>
      <c r="II116" s="6"/>
      <c r="IJ116" s="6"/>
      <c r="IK116" s="6"/>
      <c r="IL116" s="6"/>
      <c r="IM116" s="6"/>
    </row>
    <row r="117" s="35" customFormat="1" ht="15" customHeight="1" spans="1:247">
      <c r="A117" s="123">
        <v>2011101</v>
      </c>
      <c r="B117" s="126" t="s">
        <v>62</v>
      </c>
      <c r="C117" s="133">
        <v>459</v>
      </c>
      <c r="D117" s="128">
        <v>652</v>
      </c>
      <c r="E117" s="129">
        <f t="shared" si="10"/>
        <v>193</v>
      </c>
      <c r="F117" s="122">
        <f t="shared" si="11"/>
        <v>42.0479302832244</v>
      </c>
      <c r="G117" s="128">
        <v>652</v>
      </c>
      <c r="IF117" s="6"/>
      <c r="IG117" s="6"/>
      <c r="IH117" s="6"/>
      <c r="II117" s="6"/>
      <c r="IJ117" s="6"/>
      <c r="IK117" s="6"/>
      <c r="IL117" s="6"/>
      <c r="IM117" s="6"/>
    </row>
    <row r="118" s="35" customFormat="1" ht="15" customHeight="1" spans="1:247">
      <c r="A118" s="123">
        <v>2011102</v>
      </c>
      <c r="B118" s="126" t="s">
        <v>63</v>
      </c>
      <c r="C118" s="133">
        <v>198</v>
      </c>
      <c r="D118" s="128">
        <v>132</v>
      </c>
      <c r="E118" s="129">
        <f t="shared" si="10"/>
        <v>-66</v>
      </c>
      <c r="F118" s="122">
        <f t="shared" si="11"/>
        <v>-33.3333333333333</v>
      </c>
      <c r="G118" s="128">
        <v>132</v>
      </c>
      <c r="IF118" s="6"/>
      <c r="IG118" s="6"/>
      <c r="IH118" s="6"/>
      <c r="II118" s="6"/>
      <c r="IJ118" s="6"/>
      <c r="IK118" s="6"/>
      <c r="IL118" s="6"/>
      <c r="IM118" s="6"/>
    </row>
    <row r="119" s="35" customFormat="1" ht="15" customHeight="1" spans="1:247">
      <c r="A119" s="123">
        <v>2011103</v>
      </c>
      <c r="B119" s="126" t="s">
        <v>64</v>
      </c>
      <c r="C119" s="133">
        <v>0</v>
      </c>
      <c r="D119" s="128"/>
      <c r="E119" s="129">
        <f t="shared" si="10"/>
        <v>0</v>
      </c>
      <c r="F119" s="122">
        <f t="shared" si="11"/>
        <v>0</v>
      </c>
      <c r="G119" s="128"/>
      <c r="IF119" s="6"/>
      <c r="IG119" s="6"/>
      <c r="IH119" s="6"/>
      <c r="II119" s="6"/>
      <c r="IJ119" s="6"/>
      <c r="IK119" s="6"/>
      <c r="IL119" s="6"/>
      <c r="IM119" s="6"/>
    </row>
    <row r="120" s="35" customFormat="1" ht="15" customHeight="1" spans="1:247">
      <c r="A120" s="123">
        <v>2011104</v>
      </c>
      <c r="B120" s="126" t="s">
        <v>132</v>
      </c>
      <c r="C120" s="133">
        <v>0</v>
      </c>
      <c r="D120" s="128"/>
      <c r="E120" s="129">
        <f t="shared" si="10"/>
        <v>0</v>
      </c>
      <c r="F120" s="122">
        <f t="shared" si="11"/>
        <v>0</v>
      </c>
      <c r="G120" s="128"/>
      <c r="IF120" s="6"/>
      <c r="IG120" s="6"/>
      <c r="IH120" s="6"/>
      <c r="II120" s="6"/>
      <c r="IJ120" s="6"/>
      <c r="IK120" s="6"/>
      <c r="IL120" s="6"/>
      <c r="IM120" s="6"/>
    </row>
    <row r="121" s="35" customFormat="1" ht="15" customHeight="1" spans="1:247">
      <c r="A121" s="123">
        <v>2011105</v>
      </c>
      <c r="B121" s="126" t="s">
        <v>133</v>
      </c>
      <c r="C121" s="133">
        <v>0</v>
      </c>
      <c r="D121" s="128"/>
      <c r="E121" s="129">
        <f t="shared" si="10"/>
        <v>0</v>
      </c>
      <c r="F121" s="122">
        <f t="shared" si="11"/>
        <v>0</v>
      </c>
      <c r="G121" s="128"/>
      <c r="IF121" s="6"/>
      <c r="IG121" s="6"/>
      <c r="IH121" s="6"/>
      <c r="II121" s="6"/>
      <c r="IJ121" s="6"/>
      <c r="IK121" s="6"/>
      <c r="IL121" s="6"/>
      <c r="IM121" s="6"/>
    </row>
    <row r="122" s="35" customFormat="1" ht="15" customHeight="1" spans="1:247">
      <c r="A122" s="123">
        <v>2011106</v>
      </c>
      <c r="B122" s="126" t="s">
        <v>134</v>
      </c>
      <c r="C122" s="133">
        <v>30</v>
      </c>
      <c r="D122" s="128"/>
      <c r="E122" s="129">
        <f t="shared" si="10"/>
        <v>-30</v>
      </c>
      <c r="F122" s="122">
        <f t="shared" si="11"/>
        <v>-100</v>
      </c>
      <c r="G122" s="128"/>
      <c r="IF122" s="6"/>
      <c r="IG122" s="6"/>
      <c r="IH122" s="6"/>
      <c r="II122" s="6"/>
      <c r="IJ122" s="6"/>
      <c r="IK122" s="6"/>
      <c r="IL122" s="6"/>
      <c r="IM122" s="6"/>
    </row>
    <row r="123" s="35" customFormat="1" ht="15" customHeight="1" spans="1:247">
      <c r="A123" s="123">
        <v>2011150</v>
      </c>
      <c r="B123" s="126" t="s">
        <v>71</v>
      </c>
      <c r="C123" s="133">
        <v>0</v>
      </c>
      <c r="D123" s="128"/>
      <c r="E123" s="129">
        <f t="shared" si="10"/>
        <v>0</v>
      </c>
      <c r="F123" s="122">
        <f t="shared" si="11"/>
        <v>0</v>
      </c>
      <c r="G123" s="128"/>
      <c r="IF123" s="6"/>
      <c r="IG123" s="6"/>
      <c r="IH123" s="6"/>
      <c r="II123" s="6"/>
      <c r="IJ123" s="6"/>
      <c r="IK123" s="6"/>
      <c r="IL123" s="6"/>
      <c r="IM123" s="6"/>
    </row>
    <row r="124" s="35" customFormat="1" ht="15" customHeight="1" spans="1:247">
      <c r="A124" s="123">
        <v>2011199</v>
      </c>
      <c r="B124" s="126" t="s">
        <v>135</v>
      </c>
      <c r="C124" s="133">
        <v>0</v>
      </c>
      <c r="D124" s="128">
        <v>100</v>
      </c>
      <c r="E124" s="129">
        <f t="shared" si="10"/>
        <v>100</v>
      </c>
      <c r="F124" s="122">
        <f t="shared" si="11"/>
        <v>0</v>
      </c>
      <c r="G124" s="128">
        <v>100</v>
      </c>
      <c r="IF124" s="6"/>
      <c r="IG124" s="6"/>
      <c r="IH124" s="6"/>
      <c r="II124" s="6"/>
      <c r="IJ124" s="6"/>
      <c r="IK124" s="6"/>
      <c r="IL124" s="6"/>
      <c r="IM124" s="6"/>
    </row>
    <row r="125" s="35" customFormat="1" ht="15" customHeight="1" spans="1:247">
      <c r="A125" s="123">
        <v>20113</v>
      </c>
      <c r="B125" s="124" t="s">
        <v>136</v>
      </c>
      <c r="C125" s="131">
        <f t="shared" ref="C125:G125" si="17">SUM(C126:C135)</f>
        <v>459</v>
      </c>
      <c r="D125" s="132">
        <f t="shared" si="17"/>
        <v>152</v>
      </c>
      <c r="E125" s="121">
        <f t="shared" si="10"/>
        <v>-307</v>
      </c>
      <c r="F125" s="122">
        <f t="shared" si="11"/>
        <v>-66.8845315904139</v>
      </c>
      <c r="G125" s="132">
        <f t="shared" si="17"/>
        <v>152</v>
      </c>
      <c r="IF125" s="6"/>
      <c r="IG125" s="6"/>
      <c r="IH125" s="6"/>
      <c r="II125" s="6"/>
      <c r="IJ125" s="6"/>
      <c r="IK125" s="6"/>
      <c r="IL125" s="6"/>
      <c r="IM125" s="6"/>
    </row>
    <row r="126" s="35" customFormat="1" ht="15" customHeight="1" spans="1:247">
      <c r="A126" s="123">
        <v>2011301</v>
      </c>
      <c r="B126" s="126" t="s">
        <v>62</v>
      </c>
      <c r="C126" s="133">
        <v>0</v>
      </c>
      <c r="D126" s="128"/>
      <c r="E126" s="129">
        <f t="shared" si="10"/>
        <v>0</v>
      </c>
      <c r="F126" s="122">
        <f t="shared" si="11"/>
        <v>0</v>
      </c>
      <c r="G126" s="128"/>
      <c r="IF126" s="6"/>
      <c r="IG126" s="6"/>
      <c r="IH126" s="6"/>
      <c r="II126" s="6"/>
      <c r="IJ126" s="6"/>
      <c r="IK126" s="6"/>
      <c r="IL126" s="6"/>
      <c r="IM126" s="6"/>
    </row>
    <row r="127" s="35" customFormat="1" ht="15" customHeight="1" spans="1:247">
      <c r="A127" s="123">
        <v>2011302</v>
      </c>
      <c r="B127" s="126" t="s">
        <v>63</v>
      </c>
      <c r="C127" s="133">
        <v>0</v>
      </c>
      <c r="D127" s="128"/>
      <c r="E127" s="129">
        <f t="shared" si="10"/>
        <v>0</v>
      </c>
      <c r="F127" s="122">
        <f t="shared" si="11"/>
        <v>0</v>
      </c>
      <c r="G127" s="128"/>
      <c r="IF127" s="6"/>
      <c r="IG127" s="6"/>
      <c r="IH127" s="6"/>
      <c r="II127" s="6"/>
      <c r="IJ127" s="6"/>
      <c r="IK127" s="6"/>
      <c r="IL127" s="6"/>
      <c r="IM127" s="6"/>
    </row>
    <row r="128" s="35" customFormat="1" ht="15" customHeight="1" spans="1:247">
      <c r="A128" s="123">
        <v>2011303</v>
      </c>
      <c r="B128" s="126" t="s">
        <v>64</v>
      </c>
      <c r="C128" s="133">
        <v>0</v>
      </c>
      <c r="D128" s="128"/>
      <c r="E128" s="129">
        <f t="shared" si="10"/>
        <v>0</v>
      </c>
      <c r="F128" s="122">
        <f t="shared" si="11"/>
        <v>0</v>
      </c>
      <c r="G128" s="128"/>
      <c r="IF128" s="6"/>
      <c r="IG128" s="6"/>
      <c r="IH128" s="6"/>
      <c r="II128" s="6"/>
      <c r="IJ128" s="6"/>
      <c r="IK128" s="6"/>
      <c r="IL128" s="6"/>
      <c r="IM128" s="6"/>
    </row>
    <row r="129" s="35" customFormat="1" ht="15" customHeight="1" spans="1:247">
      <c r="A129" s="123">
        <v>2011304</v>
      </c>
      <c r="B129" s="126" t="s">
        <v>137</v>
      </c>
      <c r="C129" s="133">
        <v>0</v>
      </c>
      <c r="D129" s="128"/>
      <c r="E129" s="129">
        <f t="shared" si="10"/>
        <v>0</v>
      </c>
      <c r="F129" s="122">
        <f t="shared" si="11"/>
        <v>0</v>
      </c>
      <c r="G129" s="128"/>
      <c r="IF129" s="6"/>
      <c r="IG129" s="6"/>
      <c r="IH129" s="6"/>
      <c r="II129" s="6"/>
      <c r="IJ129" s="6"/>
      <c r="IK129" s="6"/>
      <c r="IL129" s="6"/>
      <c r="IM129" s="6"/>
    </row>
    <row r="130" s="35" customFormat="1" ht="15" customHeight="1" spans="1:247">
      <c r="A130" s="123">
        <v>2011305</v>
      </c>
      <c r="B130" s="126" t="s">
        <v>138</v>
      </c>
      <c r="C130" s="133">
        <v>0</v>
      </c>
      <c r="D130" s="128"/>
      <c r="E130" s="129">
        <f t="shared" si="10"/>
        <v>0</v>
      </c>
      <c r="F130" s="122">
        <f t="shared" si="11"/>
        <v>0</v>
      </c>
      <c r="G130" s="128"/>
      <c r="IF130" s="6"/>
      <c r="IG130" s="6"/>
      <c r="IH130" s="6"/>
      <c r="II130" s="6"/>
      <c r="IJ130" s="6"/>
      <c r="IK130" s="6"/>
      <c r="IL130" s="6"/>
      <c r="IM130" s="6"/>
    </row>
    <row r="131" s="35" customFormat="1" ht="15" customHeight="1" spans="1:247">
      <c r="A131" s="123">
        <v>2011306</v>
      </c>
      <c r="B131" s="126" t="s">
        <v>139</v>
      </c>
      <c r="C131" s="133">
        <v>0</v>
      </c>
      <c r="D131" s="128"/>
      <c r="E131" s="129">
        <f t="shared" si="10"/>
        <v>0</v>
      </c>
      <c r="F131" s="122">
        <f t="shared" si="11"/>
        <v>0</v>
      </c>
      <c r="G131" s="128"/>
      <c r="IF131" s="6"/>
      <c r="IG131" s="6"/>
      <c r="IH131" s="6"/>
      <c r="II131" s="6"/>
      <c r="IJ131" s="6"/>
      <c r="IK131" s="6"/>
      <c r="IL131" s="6"/>
      <c r="IM131" s="6"/>
    </row>
    <row r="132" s="35" customFormat="1" ht="15" customHeight="1" spans="1:247">
      <c r="A132" s="123">
        <v>2011307</v>
      </c>
      <c r="B132" s="126" t="s">
        <v>140</v>
      </c>
      <c r="C132" s="133">
        <v>0</v>
      </c>
      <c r="D132" s="128"/>
      <c r="E132" s="129">
        <f t="shared" si="10"/>
        <v>0</v>
      </c>
      <c r="F132" s="122">
        <f t="shared" si="11"/>
        <v>0</v>
      </c>
      <c r="G132" s="128"/>
      <c r="IF132" s="6"/>
      <c r="IG132" s="6"/>
      <c r="IH132" s="6"/>
      <c r="II132" s="6"/>
      <c r="IJ132" s="6"/>
      <c r="IK132" s="6"/>
      <c r="IL132" s="6"/>
      <c r="IM132" s="6"/>
    </row>
    <row r="133" s="35" customFormat="1" ht="15" customHeight="1" spans="1:247">
      <c r="A133" s="123">
        <v>2011308</v>
      </c>
      <c r="B133" s="126" t="s">
        <v>141</v>
      </c>
      <c r="C133" s="133">
        <v>459</v>
      </c>
      <c r="D133" s="128">
        <v>152</v>
      </c>
      <c r="E133" s="129">
        <f t="shared" ref="E133:E196" si="18">D133-C133</f>
        <v>-307</v>
      </c>
      <c r="F133" s="122">
        <f t="shared" ref="F133:F196" si="19">IF(C133=0,,E133/C133*100)</f>
        <v>-66.8845315904139</v>
      </c>
      <c r="G133" s="128">
        <v>152</v>
      </c>
      <c r="IF133" s="6"/>
      <c r="IG133" s="6"/>
      <c r="IH133" s="6"/>
      <c r="II133" s="6"/>
      <c r="IJ133" s="6"/>
      <c r="IK133" s="6"/>
      <c r="IL133" s="6"/>
      <c r="IM133" s="6"/>
    </row>
    <row r="134" s="35" customFormat="1" ht="15" customHeight="1" spans="1:247">
      <c r="A134" s="123">
        <v>2011350</v>
      </c>
      <c r="B134" s="126" t="s">
        <v>71</v>
      </c>
      <c r="C134" s="134">
        <v>0</v>
      </c>
      <c r="D134" s="128"/>
      <c r="E134" s="121">
        <f t="shared" si="18"/>
        <v>0</v>
      </c>
      <c r="F134" s="122">
        <f t="shared" si="19"/>
        <v>0</v>
      </c>
      <c r="G134" s="128"/>
      <c r="IF134" s="6"/>
      <c r="IG134" s="6"/>
      <c r="IH134" s="6"/>
      <c r="II134" s="6"/>
      <c r="IJ134" s="6"/>
      <c r="IK134" s="6"/>
      <c r="IL134" s="6"/>
      <c r="IM134" s="6"/>
    </row>
    <row r="135" s="35" customFormat="1" ht="15" customHeight="1" spans="1:247">
      <c r="A135" s="123">
        <v>2011399</v>
      </c>
      <c r="B135" s="126" t="s">
        <v>142</v>
      </c>
      <c r="C135" s="119">
        <v>0</v>
      </c>
      <c r="D135" s="128"/>
      <c r="E135" s="121">
        <f t="shared" si="18"/>
        <v>0</v>
      </c>
      <c r="F135" s="122">
        <f t="shared" si="19"/>
        <v>0</v>
      </c>
      <c r="G135" s="128"/>
      <c r="IF135" s="6"/>
      <c r="IG135" s="6"/>
      <c r="IH135" s="6"/>
      <c r="II135" s="6"/>
      <c r="IJ135" s="6"/>
      <c r="IK135" s="6"/>
      <c r="IL135" s="6"/>
      <c r="IM135" s="6"/>
    </row>
    <row r="136" s="35" customFormat="1" ht="15" customHeight="1" spans="1:247">
      <c r="A136" s="123">
        <v>20114</v>
      </c>
      <c r="B136" s="124" t="s">
        <v>143</v>
      </c>
      <c r="C136" s="119">
        <f t="shared" ref="C136:G136" si="20">SUM(C137:C148)</f>
        <v>0</v>
      </c>
      <c r="D136" s="132">
        <f t="shared" si="20"/>
        <v>0</v>
      </c>
      <c r="E136" s="121">
        <f t="shared" si="18"/>
        <v>0</v>
      </c>
      <c r="F136" s="122">
        <f t="shared" si="19"/>
        <v>0</v>
      </c>
      <c r="G136" s="132">
        <f t="shared" si="20"/>
        <v>0</v>
      </c>
      <c r="IF136" s="6"/>
      <c r="IG136" s="6"/>
      <c r="IH136" s="6"/>
      <c r="II136" s="6"/>
      <c r="IJ136" s="6"/>
      <c r="IK136" s="6"/>
      <c r="IL136" s="6"/>
      <c r="IM136" s="6"/>
    </row>
    <row r="137" s="35" customFormat="1" ht="15" customHeight="1" spans="1:247">
      <c r="A137" s="123">
        <v>2011401</v>
      </c>
      <c r="B137" s="126" t="s">
        <v>62</v>
      </c>
      <c r="C137" s="119">
        <v>0</v>
      </c>
      <c r="D137" s="128"/>
      <c r="E137" s="121">
        <f t="shared" si="18"/>
        <v>0</v>
      </c>
      <c r="F137" s="122">
        <f t="shared" si="19"/>
        <v>0</v>
      </c>
      <c r="G137" s="128"/>
      <c r="IF137" s="6"/>
      <c r="IG137" s="6"/>
      <c r="IH137" s="6"/>
      <c r="II137" s="6"/>
      <c r="IJ137" s="6"/>
      <c r="IK137" s="6"/>
      <c r="IL137" s="6"/>
      <c r="IM137" s="6"/>
    </row>
    <row r="138" s="35" customFormat="1" ht="15" customHeight="1" spans="1:247">
      <c r="A138" s="123">
        <v>2011402</v>
      </c>
      <c r="B138" s="126" t="s">
        <v>63</v>
      </c>
      <c r="C138" s="119">
        <v>0</v>
      </c>
      <c r="D138" s="128"/>
      <c r="E138" s="121">
        <f t="shared" si="18"/>
        <v>0</v>
      </c>
      <c r="F138" s="122">
        <f t="shared" si="19"/>
        <v>0</v>
      </c>
      <c r="G138" s="128"/>
      <c r="IF138" s="6"/>
      <c r="IG138" s="6"/>
      <c r="IH138" s="6"/>
      <c r="II138" s="6"/>
      <c r="IJ138" s="6"/>
      <c r="IK138" s="6"/>
      <c r="IL138" s="6"/>
      <c r="IM138" s="6"/>
    </row>
    <row r="139" s="35" customFormat="1" ht="15" customHeight="1" spans="1:247">
      <c r="A139" s="123">
        <v>2011403</v>
      </c>
      <c r="B139" s="126" t="s">
        <v>64</v>
      </c>
      <c r="C139" s="119">
        <v>0</v>
      </c>
      <c r="D139" s="128"/>
      <c r="E139" s="121">
        <f t="shared" si="18"/>
        <v>0</v>
      </c>
      <c r="F139" s="122">
        <f t="shared" si="19"/>
        <v>0</v>
      </c>
      <c r="G139" s="128"/>
      <c r="IF139" s="6"/>
      <c r="IG139" s="6"/>
      <c r="IH139" s="6"/>
      <c r="II139" s="6"/>
      <c r="IJ139" s="6"/>
      <c r="IK139" s="6"/>
      <c r="IL139" s="6"/>
      <c r="IM139" s="6"/>
    </row>
    <row r="140" s="35" customFormat="1" ht="15" customHeight="1" spans="1:247">
      <c r="A140" s="123">
        <v>2011404</v>
      </c>
      <c r="B140" s="126" t="s">
        <v>144</v>
      </c>
      <c r="C140" s="119">
        <v>0</v>
      </c>
      <c r="D140" s="128"/>
      <c r="E140" s="121">
        <f t="shared" si="18"/>
        <v>0</v>
      </c>
      <c r="F140" s="122">
        <f t="shared" si="19"/>
        <v>0</v>
      </c>
      <c r="G140" s="128"/>
      <c r="IF140" s="6"/>
      <c r="IG140" s="6"/>
      <c r="IH140" s="6"/>
      <c r="II140" s="6"/>
      <c r="IJ140" s="6"/>
      <c r="IK140" s="6"/>
      <c r="IL140" s="6"/>
      <c r="IM140" s="6"/>
    </row>
    <row r="141" s="35" customFormat="1" ht="15" customHeight="1" spans="1:247">
      <c r="A141" s="123">
        <v>2011405</v>
      </c>
      <c r="B141" s="126" t="s">
        <v>145</v>
      </c>
      <c r="C141" s="119">
        <v>0</v>
      </c>
      <c r="D141" s="128"/>
      <c r="E141" s="121">
        <f t="shared" si="18"/>
        <v>0</v>
      </c>
      <c r="F141" s="122">
        <f t="shared" si="19"/>
        <v>0</v>
      </c>
      <c r="G141" s="128"/>
      <c r="IF141" s="6"/>
      <c r="IG141" s="6"/>
      <c r="IH141" s="6"/>
      <c r="II141" s="6"/>
      <c r="IJ141" s="6"/>
      <c r="IK141" s="6"/>
      <c r="IL141" s="6"/>
      <c r="IM141" s="6"/>
    </row>
    <row r="142" s="35" customFormat="1" ht="15" customHeight="1" spans="1:247">
      <c r="A142" s="123">
        <v>2011406</v>
      </c>
      <c r="B142" s="126" t="s">
        <v>146</v>
      </c>
      <c r="C142" s="119">
        <v>0</v>
      </c>
      <c r="D142" s="128"/>
      <c r="E142" s="121">
        <f t="shared" si="18"/>
        <v>0</v>
      </c>
      <c r="F142" s="122">
        <f t="shared" si="19"/>
        <v>0</v>
      </c>
      <c r="G142" s="128"/>
      <c r="IF142" s="6"/>
      <c r="IG142" s="6"/>
      <c r="IH142" s="6"/>
      <c r="II142" s="6"/>
      <c r="IJ142" s="6"/>
      <c r="IK142" s="6"/>
      <c r="IL142" s="6"/>
      <c r="IM142" s="6"/>
    </row>
    <row r="143" s="35" customFormat="1" ht="15" customHeight="1" spans="1:247">
      <c r="A143" s="123">
        <v>2011408</v>
      </c>
      <c r="B143" s="126" t="s">
        <v>147</v>
      </c>
      <c r="C143" s="119">
        <v>0</v>
      </c>
      <c r="D143" s="128"/>
      <c r="E143" s="121">
        <f t="shared" si="18"/>
        <v>0</v>
      </c>
      <c r="F143" s="122">
        <f t="shared" si="19"/>
        <v>0</v>
      </c>
      <c r="G143" s="128"/>
      <c r="IF143" s="6"/>
      <c r="IG143" s="6"/>
      <c r="IH143" s="6"/>
      <c r="II143" s="6"/>
      <c r="IJ143" s="6"/>
      <c r="IK143" s="6"/>
      <c r="IL143" s="6"/>
      <c r="IM143" s="6"/>
    </row>
    <row r="144" s="35" customFormat="1" ht="15" customHeight="1" spans="1:247">
      <c r="A144" s="123">
        <v>2011409</v>
      </c>
      <c r="B144" s="126" t="s">
        <v>148</v>
      </c>
      <c r="C144" s="119">
        <v>0</v>
      </c>
      <c r="D144" s="128"/>
      <c r="E144" s="121">
        <f t="shared" si="18"/>
        <v>0</v>
      </c>
      <c r="F144" s="122">
        <f t="shared" si="19"/>
        <v>0</v>
      </c>
      <c r="G144" s="128"/>
      <c r="IF144" s="6"/>
      <c r="IG144" s="6"/>
      <c r="IH144" s="6"/>
      <c r="II144" s="6"/>
      <c r="IJ144" s="6"/>
      <c r="IK144" s="6"/>
      <c r="IL144" s="6"/>
      <c r="IM144" s="6"/>
    </row>
    <row r="145" s="35" customFormat="1" ht="15" customHeight="1" spans="1:247">
      <c r="A145" s="123">
        <v>2011410</v>
      </c>
      <c r="B145" s="126" t="s">
        <v>149</v>
      </c>
      <c r="C145" s="119">
        <v>0</v>
      </c>
      <c r="D145" s="128"/>
      <c r="E145" s="121">
        <f t="shared" si="18"/>
        <v>0</v>
      </c>
      <c r="F145" s="122">
        <f t="shared" si="19"/>
        <v>0</v>
      </c>
      <c r="G145" s="128"/>
      <c r="IF145" s="6"/>
      <c r="IG145" s="6"/>
      <c r="IH145" s="6"/>
      <c r="II145" s="6"/>
      <c r="IJ145" s="6"/>
      <c r="IK145" s="6"/>
      <c r="IL145" s="6"/>
      <c r="IM145" s="6"/>
    </row>
    <row r="146" s="35" customFormat="1" ht="15" customHeight="1" spans="1:247">
      <c r="A146" s="123">
        <v>2011411</v>
      </c>
      <c r="B146" s="126" t="s">
        <v>150</v>
      </c>
      <c r="C146" s="119">
        <v>0</v>
      </c>
      <c r="D146" s="128"/>
      <c r="E146" s="121">
        <f t="shared" si="18"/>
        <v>0</v>
      </c>
      <c r="F146" s="122">
        <f t="shared" si="19"/>
        <v>0</v>
      </c>
      <c r="G146" s="128"/>
      <c r="IF146" s="6"/>
      <c r="IG146" s="6"/>
      <c r="IH146" s="6"/>
      <c r="II146" s="6"/>
      <c r="IJ146" s="6"/>
      <c r="IK146" s="6"/>
      <c r="IL146" s="6"/>
      <c r="IM146" s="6"/>
    </row>
    <row r="147" s="35" customFormat="1" ht="15" customHeight="1" spans="1:247">
      <c r="A147" s="123">
        <v>2011450</v>
      </c>
      <c r="B147" s="126" t="s">
        <v>71</v>
      </c>
      <c r="C147" s="119">
        <v>0</v>
      </c>
      <c r="D147" s="128"/>
      <c r="E147" s="121">
        <f t="shared" si="18"/>
        <v>0</v>
      </c>
      <c r="F147" s="122">
        <f t="shared" si="19"/>
        <v>0</v>
      </c>
      <c r="G147" s="128"/>
      <c r="IF147" s="6"/>
      <c r="IG147" s="6"/>
      <c r="IH147" s="6"/>
      <c r="II147" s="6"/>
      <c r="IJ147" s="6"/>
      <c r="IK147" s="6"/>
      <c r="IL147" s="6"/>
      <c r="IM147" s="6"/>
    </row>
    <row r="148" s="35" customFormat="1" ht="15" customHeight="1" spans="1:247">
      <c r="A148" s="123">
        <v>2011499</v>
      </c>
      <c r="B148" s="126" t="s">
        <v>151</v>
      </c>
      <c r="C148" s="119">
        <v>0</v>
      </c>
      <c r="D148" s="128"/>
      <c r="E148" s="121">
        <f t="shared" si="18"/>
        <v>0</v>
      </c>
      <c r="F148" s="122">
        <f t="shared" si="19"/>
        <v>0</v>
      </c>
      <c r="G148" s="128"/>
      <c r="IF148" s="6"/>
      <c r="IG148" s="6"/>
      <c r="IH148" s="6"/>
      <c r="II148" s="6"/>
      <c r="IJ148" s="6"/>
      <c r="IK148" s="6"/>
      <c r="IL148" s="6"/>
      <c r="IM148" s="6"/>
    </row>
    <row r="149" s="35" customFormat="1" ht="15" customHeight="1" spans="1:247">
      <c r="A149" s="123">
        <v>20123</v>
      </c>
      <c r="B149" s="124" t="s">
        <v>152</v>
      </c>
      <c r="C149" s="125">
        <f t="shared" ref="C149:G149" si="21">SUM(C150:C155)</f>
        <v>46</v>
      </c>
      <c r="D149" s="132">
        <f t="shared" si="21"/>
        <v>39</v>
      </c>
      <c r="E149" s="121">
        <f t="shared" si="18"/>
        <v>-7</v>
      </c>
      <c r="F149" s="122">
        <f t="shared" si="19"/>
        <v>-15.2173913043478</v>
      </c>
      <c r="G149" s="132">
        <f t="shared" si="21"/>
        <v>39</v>
      </c>
      <c r="IF149" s="6"/>
      <c r="IG149" s="6"/>
      <c r="IH149" s="6"/>
      <c r="II149" s="6"/>
      <c r="IJ149" s="6"/>
      <c r="IK149" s="6"/>
      <c r="IL149" s="6"/>
      <c r="IM149" s="6"/>
    </row>
    <row r="150" s="35" customFormat="1" ht="15" customHeight="1" spans="1:247">
      <c r="A150" s="123">
        <v>2012301</v>
      </c>
      <c r="B150" s="126" t="s">
        <v>62</v>
      </c>
      <c r="C150" s="133">
        <v>34</v>
      </c>
      <c r="D150" s="128">
        <v>28</v>
      </c>
      <c r="E150" s="129">
        <f t="shared" si="18"/>
        <v>-6</v>
      </c>
      <c r="F150" s="122">
        <f t="shared" si="19"/>
        <v>-17.6470588235294</v>
      </c>
      <c r="G150" s="128">
        <v>28</v>
      </c>
      <c r="IF150" s="6"/>
      <c r="IG150" s="6"/>
      <c r="IH150" s="6"/>
      <c r="II150" s="6"/>
      <c r="IJ150" s="6"/>
      <c r="IK150" s="6"/>
      <c r="IL150" s="6"/>
      <c r="IM150" s="6"/>
    </row>
    <row r="151" s="35" customFormat="1" ht="15" customHeight="1" spans="1:247">
      <c r="A151" s="123">
        <v>2012302</v>
      </c>
      <c r="B151" s="126" t="s">
        <v>63</v>
      </c>
      <c r="C151" s="133">
        <v>10</v>
      </c>
      <c r="D151" s="128">
        <v>9</v>
      </c>
      <c r="E151" s="129">
        <f t="shared" si="18"/>
        <v>-1</v>
      </c>
      <c r="F151" s="122">
        <f t="shared" si="19"/>
        <v>-10</v>
      </c>
      <c r="G151" s="128">
        <v>9</v>
      </c>
      <c r="IF151" s="6"/>
      <c r="IG151" s="6"/>
      <c r="IH151" s="6"/>
      <c r="II151" s="6"/>
      <c r="IJ151" s="6"/>
      <c r="IK151" s="6"/>
      <c r="IL151" s="6"/>
      <c r="IM151" s="6"/>
    </row>
    <row r="152" s="35" customFormat="1" ht="15" customHeight="1" spans="1:247">
      <c r="A152" s="123">
        <v>2012303</v>
      </c>
      <c r="B152" s="126" t="s">
        <v>64</v>
      </c>
      <c r="C152" s="133">
        <v>2</v>
      </c>
      <c r="D152" s="128"/>
      <c r="E152" s="129">
        <f t="shared" si="18"/>
        <v>-2</v>
      </c>
      <c r="F152" s="122">
        <f t="shared" si="19"/>
        <v>-100</v>
      </c>
      <c r="G152" s="128"/>
      <c r="IF152" s="6"/>
      <c r="IG152" s="6"/>
      <c r="IH152" s="6"/>
      <c r="II152" s="6"/>
      <c r="IJ152" s="6"/>
      <c r="IK152" s="6"/>
      <c r="IL152" s="6"/>
      <c r="IM152" s="6"/>
    </row>
    <row r="153" s="35" customFormat="1" ht="15" customHeight="1" spans="1:247">
      <c r="A153" s="123">
        <v>2012304</v>
      </c>
      <c r="B153" s="126" t="s">
        <v>153</v>
      </c>
      <c r="C153" s="133">
        <v>0</v>
      </c>
      <c r="D153" s="128"/>
      <c r="E153" s="129">
        <f t="shared" si="18"/>
        <v>0</v>
      </c>
      <c r="F153" s="122">
        <f t="shared" si="19"/>
        <v>0</v>
      </c>
      <c r="G153" s="128"/>
      <c r="IF153" s="6"/>
      <c r="IG153" s="6"/>
      <c r="IH153" s="6"/>
      <c r="II153" s="6"/>
      <c r="IJ153" s="6"/>
      <c r="IK153" s="6"/>
      <c r="IL153" s="6"/>
      <c r="IM153" s="6"/>
    </row>
    <row r="154" s="35" customFormat="1" ht="15" customHeight="1" spans="1:247">
      <c r="A154" s="123">
        <v>2012350</v>
      </c>
      <c r="B154" s="126" t="s">
        <v>71</v>
      </c>
      <c r="C154" s="133">
        <v>0</v>
      </c>
      <c r="D154" s="128"/>
      <c r="E154" s="129">
        <f t="shared" si="18"/>
        <v>0</v>
      </c>
      <c r="F154" s="122">
        <f t="shared" si="19"/>
        <v>0</v>
      </c>
      <c r="G154" s="128"/>
      <c r="IF154" s="6"/>
      <c r="IG154" s="6"/>
      <c r="IH154" s="6"/>
      <c r="II154" s="6"/>
      <c r="IJ154" s="6"/>
      <c r="IK154" s="6"/>
      <c r="IL154" s="6"/>
      <c r="IM154" s="6"/>
    </row>
    <row r="155" s="35" customFormat="1" ht="15" customHeight="1" spans="1:247">
      <c r="A155" s="123">
        <v>2012399</v>
      </c>
      <c r="B155" s="126" t="s">
        <v>154</v>
      </c>
      <c r="C155" s="133">
        <v>0</v>
      </c>
      <c r="D155" s="128">
        <v>2</v>
      </c>
      <c r="E155" s="129">
        <f t="shared" si="18"/>
        <v>2</v>
      </c>
      <c r="F155" s="122">
        <f t="shared" si="19"/>
        <v>0</v>
      </c>
      <c r="G155" s="128">
        <v>2</v>
      </c>
      <c r="IF155" s="6"/>
      <c r="IG155" s="6"/>
      <c r="IH155" s="6"/>
      <c r="II155" s="6"/>
      <c r="IJ155" s="6"/>
      <c r="IK155" s="6"/>
      <c r="IL155" s="6"/>
      <c r="IM155" s="6"/>
    </row>
    <row r="156" s="35" customFormat="1" ht="15" customHeight="1" spans="1:247">
      <c r="A156" s="123">
        <v>20125</v>
      </c>
      <c r="B156" s="124" t="s">
        <v>155</v>
      </c>
      <c r="C156" s="134">
        <f t="shared" ref="C156:G156" si="22">SUM(C157:C163)</f>
        <v>0</v>
      </c>
      <c r="D156" s="132">
        <f t="shared" si="22"/>
        <v>0</v>
      </c>
      <c r="E156" s="121">
        <f t="shared" si="18"/>
        <v>0</v>
      </c>
      <c r="F156" s="122">
        <f t="shared" si="19"/>
        <v>0</v>
      </c>
      <c r="G156" s="132">
        <f t="shared" si="22"/>
        <v>0</v>
      </c>
      <c r="IF156" s="6"/>
      <c r="IG156" s="6"/>
      <c r="IH156" s="6"/>
      <c r="II156" s="6"/>
      <c r="IJ156" s="6"/>
      <c r="IK156" s="6"/>
      <c r="IL156" s="6"/>
      <c r="IM156" s="6"/>
    </row>
    <row r="157" s="35" customFormat="1" ht="15" customHeight="1" spans="1:247">
      <c r="A157" s="123">
        <v>2012501</v>
      </c>
      <c r="B157" s="126" t="s">
        <v>62</v>
      </c>
      <c r="C157" s="119">
        <v>0</v>
      </c>
      <c r="D157" s="128"/>
      <c r="E157" s="121">
        <f t="shared" si="18"/>
        <v>0</v>
      </c>
      <c r="F157" s="122">
        <f t="shared" si="19"/>
        <v>0</v>
      </c>
      <c r="G157" s="128"/>
      <c r="IF157" s="6"/>
      <c r="IG157" s="6"/>
      <c r="IH157" s="6"/>
      <c r="II157" s="6"/>
      <c r="IJ157" s="6"/>
      <c r="IK157" s="6"/>
      <c r="IL157" s="6"/>
      <c r="IM157" s="6"/>
    </row>
    <row r="158" s="35" customFormat="1" ht="15" customHeight="1" spans="1:247">
      <c r="A158" s="123">
        <v>2012502</v>
      </c>
      <c r="B158" s="126" t="s">
        <v>63</v>
      </c>
      <c r="C158" s="119">
        <v>0</v>
      </c>
      <c r="D158" s="128"/>
      <c r="E158" s="121">
        <f t="shared" si="18"/>
        <v>0</v>
      </c>
      <c r="F158" s="122">
        <f t="shared" si="19"/>
        <v>0</v>
      </c>
      <c r="G158" s="128"/>
      <c r="IF158" s="6"/>
      <c r="IG158" s="6"/>
      <c r="IH158" s="6"/>
      <c r="II158" s="6"/>
      <c r="IJ158" s="6"/>
      <c r="IK158" s="6"/>
      <c r="IL158" s="6"/>
      <c r="IM158" s="6"/>
    </row>
    <row r="159" s="35" customFormat="1" ht="15" customHeight="1" spans="1:247">
      <c r="A159" s="123">
        <v>2012503</v>
      </c>
      <c r="B159" s="126" t="s">
        <v>64</v>
      </c>
      <c r="C159" s="119">
        <v>0</v>
      </c>
      <c r="D159" s="128"/>
      <c r="E159" s="121">
        <f t="shared" si="18"/>
        <v>0</v>
      </c>
      <c r="F159" s="122">
        <f t="shared" si="19"/>
        <v>0</v>
      </c>
      <c r="G159" s="128"/>
      <c r="IF159" s="6"/>
      <c r="IG159" s="6"/>
      <c r="IH159" s="6"/>
      <c r="II159" s="6"/>
      <c r="IJ159" s="6"/>
      <c r="IK159" s="6"/>
      <c r="IL159" s="6"/>
      <c r="IM159" s="6"/>
    </row>
    <row r="160" s="35" customFormat="1" ht="15" customHeight="1" spans="1:247">
      <c r="A160" s="123">
        <v>2012504</v>
      </c>
      <c r="B160" s="126" t="s">
        <v>156</v>
      </c>
      <c r="C160" s="119">
        <v>0</v>
      </c>
      <c r="D160" s="128"/>
      <c r="E160" s="121">
        <f t="shared" si="18"/>
        <v>0</v>
      </c>
      <c r="F160" s="122">
        <f t="shared" si="19"/>
        <v>0</v>
      </c>
      <c r="G160" s="128"/>
      <c r="IF160" s="6"/>
      <c r="IG160" s="6"/>
      <c r="IH160" s="6"/>
      <c r="II160" s="6"/>
      <c r="IJ160" s="6"/>
      <c r="IK160" s="6"/>
      <c r="IL160" s="6"/>
      <c r="IM160" s="6"/>
    </row>
    <row r="161" s="35" customFormat="1" ht="15" customHeight="1" spans="1:247">
      <c r="A161" s="123">
        <v>2012505</v>
      </c>
      <c r="B161" s="126" t="s">
        <v>157</v>
      </c>
      <c r="C161" s="119">
        <v>0</v>
      </c>
      <c r="D161" s="128"/>
      <c r="E161" s="121">
        <f t="shared" si="18"/>
        <v>0</v>
      </c>
      <c r="F161" s="122">
        <f t="shared" si="19"/>
        <v>0</v>
      </c>
      <c r="G161" s="128"/>
      <c r="IF161" s="6"/>
      <c r="IG161" s="6"/>
      <c r="IH161" s="6"/>
      <c r="II161" s="6"/>
      <c r="IJ161" s="6"/>
      <c r="IK161" s="6"/>
      <c r="IL161" s="6"/>
      <c r="IM161" s="6"/>
    </row>
    <row r="162" s="35" customFormat="1" ht="15" customHeight="1" spans="1:247">
      <c r="A162" s="123">
        <v>2012550</v>
      </c>
      <c r="B162" s="126" t="s">
        <v>71</v>
      </c>
      <c r="C162" s="119">
        <v>0</v>
      </c>
      <c r="D162" s="128"/>
      <c r="E162" s="121">
        <f t="shared" si="18"/>
        <v>0</v>
      </c>
      <c r="F162" s="122">
        <f t="shared" si="19"/>
        <v>0</v>
      </c>
      <c r="G162" s="128"/>
      <c r="IF162" s="6"/>
      <c r="IG162" s="6"/>
      <c r="IH162" s="6"/>
      <c r="II162" s="6"/>
      <c r="IJ162" s="6"/>
      <c r="IK162" s="6"/>
      <c r="IL162" s="6"/>
      <c r="IM162" s="6"/>
    </row>
    <row r="163" s="35" customFormat="1" ht="15" customHeight="1" spans="1:247">
      <c r="A163" s="123">
        <v>2012599</v>
      </c>
      <c r="B163" s="126" t="s">
        <v>158</v>
      </c>
      <c r="C163" s="119">
        <v>0</v>
      </c>
      <c r="D163" s="128"/>
      <c r="E163" s="121">
        <f t="shared" si="18"/>
        <v>0</v>
      </c>
      <c r="F163" s="122">
        <f t="shared" si="19"/>
        <v>0</v>
      </c>
      <c r="G163" s="128"/>
      <c r="IF163" s="6"/>
      <c r="IG163" s="6"/>
      <c r="IH163" s="6"/>
      <c r="II163" s="6"/>
      <c r="IJ163" s="6"/>
      <c r="IK163" s="6"/>
      <c r="IL163" s="6"/>
      <c r="IM163" s="6"/>
    </row>
    <row r="164" s="35" customFormat="1" ht="15" customHeight="1" spans="1:247">
      <c r="A164" s="123">
        <v>20126</v>
      </c>
      <c r="B164" s="124" t="s">
        <v>159</v>
      </c>
      <c r="C164" s="125">
        <f t="shared" ref="C164:G164" si="23">SUM(C165:C169)</f>
        <v>67</v>
      </c>
      <c r="D164" s="132">
        <f t="shared" si="23"/>
        <v>60</v>
      </c>
      <c r="E164" s="121">
        <f t="shared" si="18"/>
        <v>-7</v>
      </c>
      <c r="F164" s="122">
        <f t="shared" si="19"/>
        <v>-10.4477611940298</v>
      </c>
      <c r="G164" s="132">
        <f t="shared" si="23"/>
        <v>60</v>
      </c>
      <c r="IF164" s="6"/>
      <c r="IG164" s="6"/>
      <c r="IH164" s="6"/>
      <c r="II164" s="6"/>
      <c r="IJ164" s="6"/>
      <c r="IK164" s="6"/>
      <c r="IL164" s="6"/>
      <c r="IM164" s="6"/>
    </row>
    <row r="165" s="35" customFormat="1" ht="15" customHeight="1" spans="1:247">
      <c r="A165" s="123">
        <v>2012601</v>
      </c>
      <c r="B165" s="126" t="s">
        <v>62</v>
      </c>
      <c r="C165" s="133">
        <v>0</v>
      </c>
      <c r="D165" s="128"/>
      <c r="E165" s="129">
        <f t="shared" si="18"/>
        <v>0</v>
      </c>
      <c r="F165" s="122">
        <f t="shared" si="19"/>
        <v>0</v>
      </c>
      <c r="G165" s="128"/>
      <c r="IF165" s="6"/>
      <c r="IG165" s="6"/>
      <c r="IH165" s="6"/>
      <c r="II165" s="6"/>
      <c r="IJ165" s="6"/>
      <c r="IK165" s="6"/>
      <c r="IL165" s="6"/>
      <c r="IM165" s="6"/>
    </row>
    <row r="166" s="35" customFormat="1" ht="15" customHeight="1" spans="1:247">
      <c r="A166" s="123">
        <v>2012602</v>
      </c>
      <c r="B166" s="126" t="s">
        <v>63</v>
      </c>
      <c r="C166" s="133">
        <v>9</v>
      </c>
      <c r="D166" s="128"/>
      <c r="E166" s="129">
        <f t="shared" si="18"/>
        <v>-9</v>
      </c>
      <c r="F166" s="122">
        <f t="shared" si="19"/>
        <v>-100</v>
      </c>
      <c r="G166" s="128"/>
      <c r="IF166" s="6"/>
      <c r="IG166" s="6"/>
      <c r="IH166" s="6"/>
      <c r="II166" s="6"/>
      <c r="IJ166" s="6"/>
      <c r="IK166" s="6"/>
      <c r="IL166" s="6"/>
      <c r="IM166" s="6"/>
    </row>
    <row r="167" s="35" customFormat="1" ht="15" customHeight="1" spans="1:247">
      <c r="A167" s="123">
        <v>2012603</v>
      </c>
      <c r="B167" s="126" t="s">
        <v>64</v>
      </c>
      <c r="C167" s="133">
        <v>0</v>
      </c>
      <c r="D167" s="128"/>
      <c r="E167" s="129">
        <f t="shared" si="18"/>
        <v>0</v>
      </c>
      <c r="F167" s="122">
        <f t="shared" si="19"/>
        <v>0</v>
      </c>
      <c r="G167" s="128"/>
      <c r="IF167" s="6"/>
      <c r="IG167" s="6"/>
      <c r="IH167" s="6"/>
      <c r="II167" s="6"/>
      <c r="IJ167" s="6"/>
      <c r="IK167" s="6"/>
      <c r="IL167" s="6"/>
      <c r="IM167" s="6"/>
    </row>
    <row r="168" s="35" customFormat="1" ht="15" customHeight="1" spans="1:247">
      <c r="A168" s="123">
        <v>2012604</v>
      </c>
      <c r="B168" s="126" t="s">
        <v>160</v>
      </c>
      <c r="C168" s="133">
        <v>58</v>
      </c>
      <c r="D168" s="128">
        <v>60</v>
      </c>
      <c r="E168" s="129">
        <f t="shared" si="18"/>
        <v>2</v>
      </c>
      <c r="F168" s="122">
        <f t="shared" si="19"/>
        <v>3.44827586206897</v>
      </c>
      <c r="G168" s="128">
        <v>60</v>
      </c>
      <c r="IF168" s="6"/>
      <c r="IG168" s="6"/>
      <c r="IH168" s="6"/>
      <c r="II168" s="6"/>
      <c r="IJ168" s="6"/>
      <c r="IK168" s="6"/>
      <c r="IL168" s="6"/>
      <c r="IM168" s="6"/>
    </row>
    <row r="169" s="35" customFormat="1" ht="15" customHeight="1" spans="1:247">
      <c r="A169" s="123">
        <v>2012699</v>
      </c>
      <c r="B169" s="126" t="s">
        <v>161</v>
      </c>
      <c r="C169" s="133">
        <v>0</v>
      </c>
      <c r="D169" s="128"/>
      <c r="E169" s="129">
        <f t="shared" si="18"/>
        <v>0</v>
      </c>
      <c r="F169" s="122">
        <f t="shared" si="19"/>
        <v>0</v>
      </c>
      <c r="G169" s="128"/>
      <c r="IF169" s="6"/>
      <c r="IG169" s="6"/>
      <c r="IH169" s="6"/>
      <c r="II169" s="6"/>
      <c r="IJ169" s="6"/>
      <c r="IK169" s="6"/>
      <c r="IL169" s="6"/>
      <c r="IM169" s="6"/>
    </row>
    <row r="170" s="35" customFormat="1" ht="15" customHeight="1" spans="1:247">
      <c r="A170" s="123">
        <v>20128</v>
      </c>
      <c r="B170" s="124" t="s">
        <v>162</v>
      </c>
      <c r="C170" s="131">
        <f t="shared" ref="C170:G170" si="24">SUM(C171:C176)</f>
        <v>42</v>
      </c>
      <c r="D170" s="132">
        <f t="shared" si="24"/>
        <v>50</v>
      </c>
      <c r="E170" s="121">
        <f t="shared" si="18"/>
        <v>8</v>
      </c>
      <c r="F170" s="122">
        <f t="shared" si="19"/>
        <v>19.047619047619</v>
      </c>
      <c r="G170" s="132">
        <f t="shared" si="24"/>
        <v>50</v>
      </c>
      <c r="IF170" s="6"/>
      <c r="IG170" s="6"/>
      <c r="IH170" s="6"/>
      <c r="II170" s="6"/>
      <c r="IJ170" s="6"/>
      <c r="IK170" s="6"/>
      <c r="IL170" s="6"/>
      <c r="IM170" s="6"/>
    </row>
    <row r="171" s="35" customFormat="1" ht="15" customHeight="1" spans="1:247">
      <c r="A171" s="123">
        <v>2012801</v>
      </c>
      <c r="B171" s="126" t="s">
        <v>62</v>
      </c>
      <c r="C171" s="133">
        <v>37</v>
      </c>
      <c r="D171" s="128">
        <v>46</v>
      </c>
      <c r="E171" s="129">
        <f t="shared" si="18"/>
        <v>9</v>
      </c>
      <c r="F171" s="122">
        <f t="shared" si="19"/>
        <v>24.3243243243243</v>
      </c>
      <c r="G171" s="128">
        <v>46</v>
      </c>
      <c r="IF171" s="6"/>
      <c r="IG171" s="6"/>
      <c r="IH171" s="6"/>
      <c r="II171" s="6"/>
      <c r="IJ171" s="6"/>
      <c r="IK171" s="6"/>
      <c r="IL171" s="6"/>
      <c r="IM171" s="6"/>
    </row>
    <row r="172" s="35" customFormat="1" ht="15" customHeight="1" spans="1:247">
      <c r="A172" s="123">
        <v>2012802</v>
      </c>
      <c r="B172" s="126" t="s">
        <v>63</v>
      </c>
      <c r="C172" s="133">
        <v>5</v>
      </c>
      <c r="D172" s="128">
        <v>4</v>
      </c>
      <c r="E172" s="129">
        <f t="shared" si="18"/>
        <v>-1</v>
      </c>
      <c r="F172" s="122">
        <f t="shared" si="19"/>
        <v>-20</v>
      </c>
      <c r="G172" s="128">
        <v>4</v>
      </c>
      <c r="IF172" s="6"/>
      <c r="IG172" s="6"/>
      <c r="IH172" s="6"/>
      <c r="II172" s="6"/>
      <c r="IJ172" s="6"/>
      <c r="IK172" s="6"/>
      <c r="IL172" s="6"/>
      <c r="IM172" s="6"/>
    </row>
    <row r="173" s="35" customFormat="1" ht="15" customHeight="1" spans="1:247">
      <c r="A173" s="123">
        <v>2012803</v>
      </c>
      <c r="B173" s="126" t="s">
        <v>64</v>
      </c>
      <c r="C173" s="133">
        <v>0</v>
      </c>
      <c r="D173" s="128"/>
      <c r="E173" s="129">
        <f t="shared" si="18"/>
        <v>0</v>
      </c>
      <c r="F173" s="122">
        <f t="shared" si="19"/>
        <v>0</v>
      </c>
      <c r="G173" s="128"/>
      <c r="IF173" s="6"/>
      <c r="IG173" s="6"/>
      <c r="IH173" s="6"/>
      <c r="II173" s="6"/>
      <c r="IJ173" s="6"/>
      <c r="IK173" s="6"/>
      <c r="IL173" s="6"/>
      <c r="IM173" s="6"/>
    </row>
    <row r="174" s="35" customFormat="1" ht="15" customHeight="1" spans="1:247">
      <c r="A174" s="123">
        <v>2012804</v>
      </c>
      <c r="B174" s="126" t="s">
        <v>76</v>
      </c>
      <c r="C174" s="133">
        <v>0</v>
      </c>
      <c r="D174" s="128"/>
      <c r="E174" s="129">
        <f t="shared" si="18"/>
        <v>0</v>
      </c>
      <c r="F174" s="122">
        <f t="shared" si="19"/>
        <v>0</v>
      </c>
      <c r="G174" s="128"/>
      <c r="IF174" s="6"/>
      <c r="IG174" s="6"/>
      <c r="IH174" s="6"/>
      <c r="II174" s="6"/>
      <c r="IJ174" s="6"/>
      <c r="IK174" s="6"/>
      <c r="IL174" s="6"/>
      <c r="IM174" s="6"/>
    </row>
    <row r="175" s="35" customFormat="1" ht="15" customHeight="1" spans="1:247">
      <c r="A175" s="123">
        <v>2012850</v>
      </c>
      <c r="B175" s="126" t="s">
        <v>71</v>
      </c>
      <c r="C175" s="133">
        <v>0</v>
      </c>
      <c r="D175" s="128"/>
      <c r="E175" s="129">
        <f t="shared" si="18"/>
        <v>0</v>
      </c>
      <c r="F175" s="122">
        <f t="shared" si="19"/>
        <v>0</v>
      </c>
      <c r="G175" s="128"/>
      <c r="IF175" s="6"/>
      <c r="IG175" s="6"/>
      <c r="IH175" s="6"/>
      <c r="II175" s="6"/>
      <c r="IJ175" s="6"/>
      <c r="IK175" s="6"/>
      <c r="IL175" s="6"/>
      <c r="IM175" s="6"/>
    </row>
    <row r="176" s="35" customFormat="1" ht="15" customHeight="1" spans="1:247">
      <c r="A176" s="123">
        <v>2012899</v>
      </c>
      <c r="B176" s="126" t="s">
        <v>163</v>
      </c>
      <c r="C176" s="133">
        <v>0</v>
      </c>
      <c r="D176" s="128"/>
      <c r="E176" s="129">
        <f t="shared" si="18"/>
        <v>0</v>
      </c>
      <c r="F176" s="122">
        <f t="shared" si="19"/>
        <v>0</v>
      </c>
      <c r="G176" s="128"/>
      <c r="IF176" s="6"/>
      <c r="IG176" s="6"/>
      <c r="IH176" s="6"/>
      <c r="II176" s="6"/>
      <c r="IJ176" s="6"/>
      <c r="IK176" s="6"/>
      <c r="IL176" s="6"/>
      <c r="IM176" s="6"/>
    </row>
    <row r="177" s="35" customFormat="1" ht="15" customHeight="1" spans="1:247">
      <c r="A177" s="123">
        <v>20129</v>
      </c>
      <c r="B177" s="124" t="s">
        <v>164</v>
      </c>
      <c r="C177" s="131">
        <f t="shared" ref="C177:G177" si="25">SUM(C178:C183)</f>
        <v>122</v>
      </c>
      <c r="D177" s="132">
        <f t="shared" si="25"/>
        <v>165</v>
      </c>
      <c r="E177" s="121">
        <f t="shared" si="18"/>
        <v>43</v>
      </c>
      <c r="F177" s="122">
        <f t="shared" si="19"/>
        <v>35.2459016393443</v>
      </c>
      <c r="G177" s="132">
        <f t="shared" si="25"/>
        <v>165</v>
      </c>
      <c r="IF177" s="6"/>
      <c r="IG177" s="6"/>
      <c r="IH177" s="6"/>
      <c r="II177" s="6"/>
      <c r="IJ177" s="6"/>
      <c r="IK177" s="6"/>
      <c r="IL177" s="6"/>
      <c r="IM177" s="6"/>
    </row>
    <row r="178" s="35" customFormat="1" ht="15" customHeight="1" spans="1:247">
      <c r="A178" s="123">
        <v>2012901</v>
      </c>
      <c r="B178" s="126" t="s">
        <v>62</v>
      </c>
      <c r="C178" s="133">
        <v>101</v>
      </c>
      <c r="D178" s="128">
        <v>147</v>
      </c>
      <c r="E178" s="129">
        <f t="shared" si="18"/>
        <v>46</v>
      </c>
      <c r="F178" s="122">
        <f t="shared" si="19"/>
        <v>45.5445544554455</v>
      </c>
      <c r="G178" s="128">
        <v>147</v>
      </c>
      <c r="IF178" s="6"/>
      <c r="IG178" s="6"/>
      <c r="IH178" s="6"/>
      <c r="II178" s="6"/>
      <c r="IJ178" s="6"/>
      <c r="IK178" s="6"/>
      <c r="IL178" s="6"/>
      <c r="IM178" s="6"/>
    </row>
    <row r="179" s="35" customFormat="1" ht="15" customHeight="1" spans="1:247">
      <c r="A179" s="123">
        <v>2012902</v>
      </c>
      <c r="B179" s="126" t="s">
        <v>63</v>
      </c>
      <c r="C179" s="133">
        <v>18</v>
      </c>
      <c r="D179" s="128">
        <v>16</v>
      </c>
      <c r="E179" s="129">
        <f t="shared" si="18"/>
        <v>-2</v>
      </c>
      <c r="F179" s="122">
        <f t="shared" si="19"/>
        <v>-11.1111111111111</v>
      </c>
      <c r="G179" s="128">
        <v>16</v>
      </c>
      <c r="IF179" s="6"/>
      <c r="IG179" s="6"/>
      <c r="IH179" s="6"/>
      <c r="II179" s="6"/>
      <c r="IJ179" s="6"/>
      <c r="IK179" s="6"/>
      <c r="IL179" s="6"/>
      <c r="IM179" s="6"/>
    </row>
    <row r="180" s="35" customFormat="1" ht="15" customHeight="1" spans="1:247">
      <c r="A180" s="123">
        <v>2012903</v>
      </c>
      <c r="B180" s="126" t="s">
        <v>64</v>
      </c>
      <c r="C180" s="133">
        <v>0</v>
      </c>
      <c r="D180" s="128"/>
      <c r="E180" s="129">
        <f t="shared" si="18"/>
        <v>0</v>
      </c>
      <c r="F180" s="122">
        <f t="shared" si="19"/>
        <v>0</v>
      </c>
      <c r="G180" s="128"/>
      <c r="IF180" s="6"/>
      <c r="IG180" s="6"/>
      <c r="IH180" s="6"/>
      <c r="II180" s="6"/>
      <c r="IJ180" s="6"/>
      <c r="IK180" s="6"/>
      <c r="IL180" s="6"/>
      <c r="IM180" s="6"/>
    </row>
    <row r="181" s="35" customFormat="1" ht="15" customHeight="1" spans="1:247">
      <c r="A181" s="123">
        <v>2012906</v>
      </c>
      <c r="B181" s="126" t="s">
        <v>165</v>
      </c>
      <c r="C181" s="133">
        <v>0</v>
      </c>
      <c r="D181" s="128"/>
      <c r="E181" s="129">
        <f t="shared" si="18"/>
        <v>0</v>
      </c>
      <c r="F181" s="122">
        <f t="shared" si="19"/>
        <v>0</v>
      </c>
      <c r="G181" s="128"/>
      <c r="IF181" s="6"/>
      <c r="IG181" s="6"/>
      <c r="IH181" s="6"/>
      <c r="II181" s="6"/>
      <c r="IJ181" s="6"/>
      <c r="IK181" s="6"/>
      <c r="IL181" s="6"/>
      <c r="IM181" s="6"/>
    </row>
    <row r="182" s="35" customFormat="1" ht="15" customHeight="1" spans="1:247">
      <c r="A182" s="123">
        <v>2012950</v>
      </c>
      <c r="B182" s="126" t="s">
        <v>71</v>
      </c>
      <c r="C182" s="133">
        <v>3</v>
      </c>
      <c r="D182" s="128">
        <v>2</v>
      </c>
      <c r="E182" s="129">
        <f t="shared" si="18"/>
        <v>-1</v>
      </c>
      <c r="F182" s="122">
        <f t="shared" si="19"/>
        <v>-33.3333333333333</v>
      </c>
      <c r="G182" s="128">
        <v>2</v>
      </c>
      <c r="IF182" s="6"/>
      <c r="IG182" s="6"/>
      <c r="IH182" s="6"/>
      <c r="II182" s="6"/>
      <c r="IJ182" s="6"/>
      <c r="IK182" s="6"/>
      <c r="IL182" s="6"/>
      <c r="IM182" s="6"/>
    </row>
    <row r="183" s="35" customFormat="1" ht="15" customHeight="1" spans="1:247">
      <c r="A183" s="123">
        <v>2012999</v>
      </c>
      <c r="B183" s="126" t="s">
        <v>166</v>
      </c>
      <c r="C183" s="133">
        <v>0</v>
      </c>
      <c r="D183" s="128"/>
      <c r="E183" s="129">
        <f t="shared" si="18"/>
        <v>0</v>
      </c>
      <c r="F183" s="122">
        <f t="shared" si="19"/>
        <v>0</v>
      </c>
      <c r="G183" s="128"/>
      <c r="IF183" s="6"/>
      <c r="IG183" s="6"/>
      <c r="IH183" s="6"/>
      <c r="II183" s="6"/>
      <c r="IJ183" s="6"/>
      <c r="IK183" s="6"/>
      <c r="IL183" s="6"/>
      <c r="IM183" s="6"/>
    </row>
    <row r="184" s="35" customFormat="1" ht="15" customHeight="1" spans="1:247">
      <c r="A184" s="123">
        <v>20131</v>
      </c>
      <c r="B184" s="124" t="s">
        <v>167</v>
      </c>
      <c r="C184" s="131">
        <f t="shared" ref="C184:G184" si="26">SUM(C185:C190)</f>
        <v>154</v>
      </c>
      <c r="D184" s="132">
        <f t="shared" si="26"/>
        <v>163</v>
      </c>
      <c r="E184" s="121">
        <f t="shared" si="18"/>
        <v>9</v>
      </c>
      <c r="F184" s="122">
        <f t="shared" si="19"/>
        <v>5.84415584415584</v>
      </c>
      <c r="G184" s="132">
        <f t="shared" si="26"/>
        <v>163</v>
      </c>
      <c r="IF184" s="6"/>
      <c r="IG184" s="6"/>
      <c r="IH184" s="6"/>
      <c r="II184" s="6"/>
      <c r="IJ184" s="6"/>
      <c r="IK184" s="6"/>
      <c r="IL184" s="6"/>
      <c r="IM184" s="6"/>
    </row>
    <row r="185" s="35" customFormat="1" ht="15" customHeight="1" spans="1:247">
      <c r="A185" s="123">
        <v>2013101</v>
      </c>
      <c r="B185" s="126" t="s">
        <v>62</v>
      </c>
      <c r="C185" s="133">
        <v>154</v>
      </c>
      <c r="D185" s="128">
        <v>163</v>
      </c>
      <c r="E185" s="129">
        <f t="shared" si="18"/>
        <v>9</v>
      </c>
      <c r="F185" s="122">
        <f t="shared" si="19"/>
        <v>5.84415584415584</v>
      </c>
      <c r="G185" s="128">
        <v>163</v>
      </c>
      <c r="IF185" s="6"/>
      <c r="IG185" s="6"/>
      <c r="IH185" s="6"/>
      <c r="II185" s="6"/>
      <c r="IJ185" s="6"/>
      <c r="IK185" s="6"/>
      <c r="IL185" s="6"/>
      <c r="IM185" s="6"/>
    </row>
    <row r="186" s="35" customFormat="1" ht="15" customHeight="1" spans="1:247">
      <c r="A186" s="123">
        <v>2013102</v>
      </c>
      <c r="B186" s="126" t="s">
        <v>63</v>
      </c>
      <c r="C186" s="133">
        <v>0</v>
      </c>
      <c r="D186" s="128"/>
      <c r="E186" s="129">
        <f t="shared" si="18"/>
        <v>0</v>
      </c>
      <c r="F186" s="122">
        <f t="shared" si="19"/>
        <v>0</v>
      </c>
      <c r="G186" s="128"/>
      <c r="IF186" s="6"/>
      <c r="IG186" s="6"/>
      <c r="IH186" s="6"/>
      <c r="II186" s="6"/>
      <c r="IJ186" s="6"/>
      <c r="IK186" s="6"/>
      <c r="IL186" s="6"/>
      <c r="IM186" s="6"/>
    </row>
    <row r="187" s="35" customFormat="1" ht="15" customHeight="1" spans="1:247">
      <c r="A187" s="123">
        <v>2013103</v>
      </c>
      <c r="B187" s="126" t="s">
        <v>64</v>
      </c>
      <c r="C187" s="133">
        <v>0</v>
      </c>
      <c r="D187" s="128"/>
      <c r="E187" s="129">
        <f t="shared" si="18"/>
        <v>0</v>
      </c>
      <c r="F187" s="122">
        <f t="shared" si="19"/>
        <v>0</v>
      </c>
      <c r="G187" s="128"/>
      <c r="IF187" s="6"/>
      <c r="IG187" s="6"/>
      <c r="IH187" s="6"/>
      <c r="II187" s="6"/>
      <c r="IJ187" s="6"/>
      <c r="IK187" s="6"/>
      <c r="IL187" s="6"/>
      <c r="IM187" s="6"/>
    </row>
    <row r="188" s="35" customFormat="1" ht="15" customHeight="1" spans="1:247">
      <c r="A188" s="123">
        <v>2013105</v>
      </c>
      <c r="B188" s="126" t="s">
        <v>168</v>
      </c>
      <c r="C188" s="133">
        <v>0</v>
      </c>
      <c r="D188" s="128"/>
      <c r="E188" s="129">
        <f t="shared" si="18"/>
        <v>0</v>
      </c>
      <c r="F188" s="122">
        <f t="shared" si="19"/>
        <v>0</v>
      </c>
      <c r="G188" s="128"/>
      <c r="IF188" s="6"/>
      <c r="IG188" s="6"/>
      <c r="IH188" s="6"/>
      <c r="II188" s="6"/>
      <c r="IJ188" s="6"/>
      <c r="IK188" s="6"/>
      <c r="IL188" s="6"/>
      <c r="IM188" s="6"/>
    </row>
    <row r="189" s="35" customFormat="1" ht="15" customHeight="1" spans="1:247">
      <c r="A189" s="123">
        <v>2013150</v>
      </c>
      <c r="B189" s="126" t="s">
        <v>71</v>
      </c>
      <c r="C189" s="133">
        <v>0</v>
      </c>
      <c r="D189" s="128"/>
      <c r="E189" s="129">
        <f t="shared" si="18"/>
        <v>0</v>
      </c>
      <c r="F189" s="122">
        <f t="shared" si="19"/>
        <v>0</v>
      </c>
      <c r="G189" s="128"/>
      <c r="IF189" s="6"/>
      <c r="IG189" s="6"/>
      <c r="IH189" s="6"/>
      <c r="II189" s="6"/>
      <c r="IJ189" s="6"/>
      <c r="IK189" s="6"/>
      <c r="IL189" s="6"/>
      <c r="IM189" s="6"/>
    </row>
    <row r="190" s="35" customFormat="1" ht="15" customHeight="1" spans="1:247">
      <c r="A190" s="123">
        <v>2013199</v>
      </c>
      <c r="B190" s="126" t="s">
        <v>169</v>
      </c>
      <c r="C190" s="133">
        <v>0</v>
      </c>
      <c r="D190" s="128"/>
      <c r="E190" s="129">
        <f t="shared" si="18"/>
        <v>0</v>
      </c>
      <c r="F190" s="122">
        <f t="shared" si="19"/>
        <v>0</v>
      </c>
      <c r="G190" s="128"/>
      <c r="IF190" s="6"/>
      <c r="IG190" s="6"/>
      <c r="IH190" s="6"/>
      <c r="II190" s="6"/>
      <c r="IJ190" s="6"/>
      <c r="IK190" s="6"/>
      <c r="IL190" s="6"/>
      <c r="IM190" s="6"/>
    </row>
    <row r="191" s="35" customFormat="1" ht="15" customHeight="1" spans="1:247">
      <c r="A191" s="123">
        <v>20132</v>
      </c>
      <c r="B191" s="124" t="s">
        <v>170</v>
      </c>
      <c r="C191" s="131">
        <f t="shared" ref="C191:G191" si="27">SUM(C192:C197)</f>
        <v>614</v>
      </c>
      <c r="D191" s="132">
        <f t="shared" si="27"/>
        <v>1011</v>
      </c>
      <c r="E191" s="121">
        <f t="shared" si="18"/>
        <v>397</v>
      </c>
      <c r="F191" s="122">
        <f t="shared" si="19"/>
        <v>64.6579804560261</v>
      </c>
      <c r="G191" s="132">
        <f t="shared" si="27"/>
        <v>1011</v>
      </c>
      <c r="IF191" s="6"/>
      <c r="IG191" s="6"/>
      <c r="IH191" s="6"/>
      <c r="II191" s="6"/>
      <c r="IJ191" s="6"/>
      <c r="IK191" s="6"/>
      <c r="IL191" s="6"/>
      <c r="IM191" s="6"/>
    </row>
    <row r="192" s="35" customFormat="1" ht="15" customHeight="1" spans="1:247">
      <c r="A192" s="123">
        <v>2013201</v>
      </c>
      <c r="B192" s="126" t="s">
        <v>62</v>
      </c>
      <c r="C192" s="133">
        <v>281</v>
      </c>
      <c r="D192" s="128">
        <v>281</v>
      </c>
      <c r="E192" s="129">
        <f t="shared" si="18"/>
        <v>0</v>
      </c>
      <c r="F192" s="122">
        <f t="shared" si="19"/>
        <v>0</v>
      </c>
      <c r="G192" s="128">
        <v>281</v>
      </c>
      <c r="IF192" s="6"/>
      <c r="IG192" s="6"/>
      <c r="IH192" s="6"/>
      <c r="II192" s="6"/>
      <c r="IJ192" s="6"/>
      <c r="IK192" s="6"/>
      <c r="IL192" s="6"/>
      <c r="IM192" s="6"/>
    </row>
    <row r="193" s="35" customFormat="1" ht="15" customHeight="1" spans="1:247">
      <c r="A193" s="123">
        <v>2013202</v>
      </c>
      <c r="B193" s="126" t="s">
        <v>63</v>
      </c>
      <c r="C193" s="133">
        <v>224</v>
      </c>
      <c r="D193" s="128">
        <v>226</v>
      </c>
      <c r="E193" s="129">
        <f t="shared" si="18"/>
        <v>2</v>
      </c>
      <c r="F193" s="122">
        <f t="shared" si="19"/>
        <v>0.892857142857143</v>
      </c>
      <c r="G193" s="128">
        <v>226</v>
      </c>
      <c r="IF193" s="6"/>
      <c r="IG193" s="6"/>
      <c r="IH193" s="6"/>
      <c r="II193" s="6"/>
      <c r="IJ193" s="6"/>
      <c r="IK193" s="6"/>
      <c r="IL193" s="6"/>
      <c r="IM193" s="6"/>
    </row>
    <row r="194" s="35" customFormat="1" ht="15" customHeight="1" spans="1:247">
      <c r="A194" s="123">
        <v>2013203</v>
      </c>
      <c r="B194" s="126" t="s">
        <v>64</v>
      </c>
      <c r="C194" s="133">
        <v>0</v>
      </c>
      <c r="D194" s="128"/>
      <c r="E194" s="129">
        <f t="shared" si="18"/>
        <v>0</v>
      </c>
      <c r="F194" s="122">
        <f t="shared" si="19"/>
        <v>0</v>
      </c>
      <c r="G194" s="128"/>
      <c r="IF194" s="6"/>
      <c r="IG194" s="6"/>
      <c r="IH194" s="6"/>
      <c r="II194" s="6"/>
      <c r="IJ194" s="6"/>
      <c r="IK194" s="6"/>
      <c r="IL194" s="6"/>
      <c r="IM194" s="6"/>
    </row>
    <row r="195" s="35" customFormat="1" ht="15" customHeight="1" spans="1:247">
      <c r="A195" s="123">
        <v>2013204</v>
      </c>
      <c r="B195" s="126" t="s">
        <v>171</v>
      </c>
      <c r="C195" s="133">
        <v>0</v>
      </c>
      <c r="D195" s="128"/>
      <c r="E195" s="129">
        <f t="shared" si="18"/>
        <v>0</v>
      </c>
      <c r="F195" s="122">
        <f t="shared" si="19"/>
        <v>0</v>
      </c>
      <c r="G195" s="128"/>
      <c r="IF195" s="6"/>
      <c r="IG195" s="6"/>
      <c r="IH195" s="6"/>
      <c r="II195" s="6"/>
      <c r="IJ195" s="6"/>
      <c r="IK195" s="6"/>
      <c r="IL195" s="6"/>
      <c r="IM195" s="6"/>
    </row>
    <row r="196" s="35" customFormat="1" ht="15" customHeight="1" spans="1:247">
      <c r="A196" s="123">
        <v>2013250</v>
      </c>
      <c r="B196" s="126" t="s">
        <v>71</v>
      </c>
      <c r="C196" s="133">
        <v>67</v>
      </c>
      <c r="D196" s="128">
        <v>52</v>
      </c>
      <c r="E196" s="129">
        <f t="shared" si="18"/>
        <v>-15</v>
      </c>
      <c r="F196" s="122">
        <f t="shared" si="19"/>
        <v>-22.3880597014925</v>
      </c>
      <c r="G196" s="128">
        <v>52</v>
      </c>
      <c r="IF196" s="6"/>
      <c r="IG196" s="6"/>
      <c r="IH196" s="6"/>
      <c r="II196" s="6"/>
      <c r="IJ196" s="6"/>
      <c r="IK196" s="6"/>
      <c r="IL196" s="6"/>
      <c r="IM196" s="6"/>
    </row>
    <row r="197" s="35" customFormat="1" ht="15" customHeight="1" spans="1:247">
      <c r="A197" s="123">
        <v>2013299</v>
      </c>
      <c r="B197" s="126" t="s">
        <v>172</v>
      </c>
      <c r="C197" s="133">
        <v>42</v>
      </c>
      <c r="D197" s="128">
        <v>452</v>
      </c>
      <c r="E197" s="129">
        <f t="shared" ref="E197:E260" si="28">D197-C197</f>
        <v>410</v>
      </c>
      <c r="F197" s="122">
        <f t="shared" ref="F197:F260" si="29">IF(C197=0,,E197/C197*100)</f>
        <v>976.190476190476</v>
      </c>
      <c r="G197" s="128">
        <v>452</v>
      </c>
      <c r="IF197" s="6"/>
      <c r="IG197" s="6"/>
      <c r="IH197" s="6"/>
      <c r="II197" s="6"/>
      <c r="IJ197" s="6"/>
      <c r="IK197" s="6"/>
      <c r="IL197" s="6"/>
      <c r="IM197" s="6"/>
    </row>
    <row r="198" s="35" customFormat="1" ht="15" customHeight="1" spans="1:247">
      <c r="A198" s="123">
        <v>20133</v>
      </c>
      <c r="B198" s="124" t="s">
        <v>173</v>
      </c>
      <c r="C198" s="131">
        <f t="shared" ref="C198:G198" si="30">SUM(C199:C204)</f>
        <v>153</v>
      </c>
      <c r="D198" s="132">
        <f t="shared" si="30"/>
        <v>143</v>
      </c>
      <c r="E198" s="121">
        <f t="shared" si="28"/>
        <v>-10</v>
      </c>
      <c r="F198" s="122">
        <f t="shared" si="29"/>
        <v>-6.5359477124183</v>
      </c>
      <c r="G198" s="132">
        <f t="shared" si="30"/>
        <v>143</v>
      </c>
      <c r="IF198" s="6"/>
      <c r="IG198" s="6"/>
      <c r="IH198" s="6"/>
      <c r="II198" s="6"/>
      <c r="IJ198" s="6"/>
      <c r="IK198" s="6"/>
      <c r="IL198" s="6"/>
      <c r="IM198" s="6"/>
    </row>
    <row r="199" s="35" customFormat="1" ht="15" customHeight="1" spans="1:247">
      <c r="A199" s="123">
        <v>2013301</v>
      </c>
      <c r="B199" s="126" t="s">
        <v>62</v>
      </c>
      <c r="C199" s="133">
        <v>138</v>
      </c>
      <c r="D199" s="128">
        <v>130</v>
      </c>
      <c r="E199" s="129">
        <f t="shared" si="28"/>
        <v>-8</v>
      </c>
      <c r="F199" s="122">
        <f t="shared" si="29"/>
        <v>-5.79710144927536</v>
      </c>
      <c r="G199" s="128">
        <v>130</v>
      </c>
      <c r="IF199" s="6"/>
      <c r="IG199" s="6"/>
      <c r="IH199" s="6"/>
      <c r="II199" s="6"/>
      <c r="IJ199" s="6"/>
      <c r="IK199" s="6"/>
      <c r="IL199" s="6"/>
      <c r="IM199" s="6"/>
    </row>
    <row r="200" s="35" customFormat="1" ht="15" customHeight="1" spans="1:247">
      <c r="A200" s="123">
        <v>2013302</v>
      </c>
      <c r="B200" s="126" t="s">
        <v>63</v>
      </c>
      <c r="C200" s="133">
        <v>0</v>
      </c>
      <c r="D200" s="128"/>
      <c r="E200" s="129">
        <f t="shared" si="28"/>
        <v>0</v>
      </c>
      <c r="F200" s="122">
        <f t="shared" si="29"/>
        <v>0</v>
      </c>
      <c r="G200" s="128"/>
      <c r="IF200" s="6"/>
      <c r="IG200" s="6"/>
      <c r="IH200" s="6"/>
      <c r="II200" s="6"/>
      <c r="IJ200" s="6"/>
      <c r="IK200" s="6"/>
      <c r="IL200" s="6"/>
      <c r="IM200" s="6"/>
    </row>
    <row r="201" s="35" customFormat="1" ht="15" customHeight="1" spans="1:247">
      <c r="A201" s="123">
        <v>2013303</v>
      </c>
      <c r="B201" s="126" t="s">
        <v>64</v>
      </c>
      <c r="C201" s="133">
        <v>0</v>
      </c>
      <c r="D201" s="128"/>
      <c r="E201" s="129">
        <f t="shared" si="28"/>
        <v>0</v>
      </c>
      <c r="F201" s="122">
        <f t="shared" si="29"/>
        <v>0</v>
      </c>
      <c r="G201" s="128"/>
      <c r="IF201" s="6"/>
      <c r="IG201" s="6"/>
      <c r="IH201" s="6"/>
      <c r="II201" s="6"/>
      <c r="IJ201" s="6"/>
      <c r="IK201" s="6"/>
      <c r="IL201" s="6"/>
      <c r="IM201" s="6"/>
    </row>
    <row r="202" s="35" customFormat="1" ht="15" customHeight="1" spans="1:247">
      <c r="A202" s="123">
        <v>2013304</v>
      </c>
      <c r="B202" s="126" t="s">
        <v>174</v>
      </c>
      <c r="C202" s="133">
        <v>0</v>
      </c>
      <c r="D202" s="128"/>
      <c r="E202" s="129">
        <f t="shared" si="28"/>
        <v>0</v>
      </c>
      <c r="F202" s="122">
        <f t="shared" si="29"/>
        <v>0</v>
      </c>
      <c r="G202" s="128"/>
      <c r="IF202" s="6"/>
      <c r="IG202" s="6"/>
      <c r="IH202" s="6"/>
      <c r="II202" s="6"/>
      <c r="IJ202" s="6"/>
      <c r="IK202" s="6"/>
      <c r="IL202" s="6"/>
      <c r="IM202" s="6"/>
    </row>
    <row r="203" s="35" customFormat="1" ht="15" customHeight="1" spans="1:247">
      <c r="A203" s="123">
        <v>2013350</v>
      </c>
      <c r="B203" s="126" t="s">
        <v>71</v>
      </c>
      <c r="C203" s="133">
        <v>0</v>
      </c>
      <c r="D203" s="128"/>
      <c r="E203" s="129">
        <f t="shared" si="28"/>
        <v>0</v>
      </c>
      <c r="F203" s="122">
        <f t="shared" si="29"/>
        <v>0</v>
      </c>
      <c r="G203" s="128"/>
      <c r="IF203" s="6"/>
      <c r="IG203" s="6"/>
      <c r="IH203" s="6"/>
      <c r="II203" s="6"/>
      <c r="IJ203" s="6"/>
      <c r="IK203" s="6"/>
      <c r="IL203" s="6"/>
      <c r="IM203" s="6"/>
    </row>
    <row r="204" s="35" customFormat="1" ht="15" customHeight="1" spans="1:247">
      <c r="A204" s="123">
        <v>2013399</v>
      </c>
      <c r="B204" s="126" t="s">
        <v>175</v>
      </c>
      <c r="C204" s="133">
        <v>15</v>
      </c>
      <c r="D204" s="128">
        <v>13</v>
      </c>
      <c r="E204" s="129">
        <f t="shared" si="28"/>
        <v>-2</v>
      </c>
      <c r="F204" s="122">
        <f t="shared" si="29"/>
        <v>-13.3333333333333</v>
      </c>
      <c r="G204" s="128">
        <v>13</v>
      </c>
      <c r="IF204" s="6"/>
      <c r="IG204" s="6"/>
      <c r="IH204" s="6"/>
      <c r="II204" s="6"/>
      <c r="IJ204" s="6"/>
      <c r="IK204" s="6"/>
      <c r="IL204" s="6"/>
      <c r="IM204" s="6"/>
    </row>
    <row r="205" s="35" customFormat="1" ht="15" customHeight="1" spans="1:247">
      <c r="A205" s="123">
        <v>20134</v>
      </c>
      <c r="B205" s="124" t="s">
        <v>176</v>
      </c>
      <c r="C205" s="131">
        <f t="shared" ref="C205:G205" si="31">SUM(C206:C212)</f>
        <v>74</v>
      </c>
      <c r="D205" s="132">
        <f t="shared" si="31"/>
        <v>71</v>
      </c>
      <c r="E205" s="121">
        <f t="shared" si="28"/>
        <v>-3</v>
      </c>
      <c r="F205" s="122">
        <f t="shared" si="29"/>
        <v>-4.05405405405405</v>
      </c>
      <c r="G205" s="132">
        <f t="shared" si="31"/>
        <v>71</v>
      </c>
      <c r="IF205" s="6"/>
      <c r="IG205" s="6"/>
      <c r="IH205" s="6"/>
      <c r="II205" s="6"/>
      <c r="IJ205" s="6"/>
      <c r="IK205" s="6"/>
      <c r="IL205" s="6"/>
      <c r="IM205" s="6"/>
    </row>
    <row r="206" s="35" customFormat="1" ht="15" customHeight="1" spans="1:247">
      <c r="A206" s="123">
        <v>2013401</v>
      </c>
      <c r="B206" s="126" t="s">
        <v>62</v>
      </c>
      <c r="C206" s="133">
        <v>66</v>
      </c>
      <c r="D206" s="128">
        <v>62</v>
      </c>
      <c r="E206" s="129">
        <f t="shared" si="28"/>
        <v>-4</v>
      </c>
      <c r="F206" s="122">
        <f t="shared" si="29"/>
        <v>-6.06060606060606</v>
      </c>
      <c r="G206" s="128">
        <v>62</v>
      </c>
      <c r="IF206" s="6"/>
      <c r="IG206" s="6"/>
      <c r="IH206" s="6"/>
      <c r="II206" s="6"/>
      <c r="IJ206" s="6"/>
      <c r="IK206" s="6"/>
      <c r="IL206" s="6"/>
      <c r="IM206" s="6"/>
    </row>
    <row r="207" s="35" customFormat="1" ht="15" customHeight="1" spans="1:247">
      <c r="A207" s="123">
        <v>2013402</v>
      </c>
      <c r="B207" s="126" t="s">
        <v>63</v>
      </c>
      <c r="C207" s="133">
        <v>7</v>
      </c>
      <c r="D207" s="128">
        <v>8</v>
      </c>
      <c r="E207" s="129">
        <f t="shared" si="28"/>
        <v>1</v>
      </c>
      <c r="F207" s="122">
        <f t="shared" si="29"/>
        <v>14.2857142857143</v>
      </c>
      <c r="G207" s="128">
        <v>8</v>
      </c>
      <c r="IF207" s="6"/>
      <c r="IG207" s="6"/>
      <c r="IH207" s="6"/>
      <c r="II207" s="6"/>
      <c r="IJ207" s="6"/>
      <c r="IK207" s="6"/>
      <c r="IL207" s="6"/>
      <c r="IM207" s="6"/>
    </row>
    <row r="208" s="35" customFormat="1" ht="15" customHeight="1" spans="1:247">
      <c r="A208" s="123">
        <v>2013403</v>
      </c>
      <c r="B208" s="126" t="s">
        <v>64</v>
      </c>
      <c r="C208" s="133">
        <v>0</v>
      </c>
      <c r="D208" s="128"/>
      <c r="E208" s="129">
        <f t="shared" si="28"/>
        <v>0</v>
      </c>
      <c r="F208" s="122">
        <f t="shared" si="29"/>
        <v>0</v>
      </c>
      <c r="G208" s="128"/>
      <c r="IF208" s="6"/>
      <c r="IG208" s="6"/>
      <c r="IH208" s="6"/>
      <c r="II208" s="6"/>
      <c r="IJ208" s="6"/>
      <c r="IK208" s="6"/>
      <c r="IL208" s="6"/>
      <c r="IM208" s="6"/>
    </row>
    <row r="209" s="35" customFormat="1" ht="15" customHeight="1" spans="1:247">
      <c r="A209" s="123">
        <v>2013404</v>
      </c>
      <c r="B209" s="126" t="s">
        <v>177</v>
      </c>
      <c r="C209" s="133">
        <v>0</v>
      </c>
      <c r="D209" s="128"/>
      <c r="E209" s="129">
        <f t="shared" si="28"/>
        <v>0</v>
      </c>
      <c r="F209" s="122">
        <f t="shared" si="29"/>
        <v>0</v>
      </c>
      <c r="G209" s="128"/>
      <c r="IF209" s="6"/>
      <c r="IG209" s="6"/>
      <c r="IH209" s="6"/>
      <c r="II209" s="6"/>
      <c r="IJ209" s="6"/>
      <c r="IK209" s="6"/>
      <c r="IL209" s="6"/>
      <c r="IM209" s="6"/>
    </row>
    <row r="210" s="35" customFormat="1" ht="15" customHeight="1" spans="1:247">
      <c r="A210" s="123">
        <v>2013405</v>
      </c>
      <c r="B210" s="126" t="s">
        <v>178</v>
      </c>
      <c r="C210" s="133">
        <v>1</v>
      </c>
      <c r="D210" s="128">
        <v>1</v>
      </c>
      <c r="E210" s="129">
        <f t="shared" si="28"/>
        <v>0</v>
      </c>
      <c r="F210" s="122">
        <f t="shared" si="29"/>
        <v>0</v>
      </c>
      <c r="G210" s="128">
        <v>1</v>
      </c>
      <c r="IF210" s="6"/>
      <c r="IG210" s="6"/>
      <c r="IH210" s="6"/>
      <c r="II210" s="6"/>
      <c r="IJ210" s="6"/>
      <c r="IK210" s="6"/>
      <c r="IL210" s="6"/>
      <c r="IM210" s="6"/>
    </row>
    <row r="211" s="35" customFormat="1" ht="15" customHeight="1" spans="1:247">
      <c r="A211" s="123">
        <v>2013450</v>
      </c>
      <c r="B211" s="126" t="s">
        <v>71</v>
      </c>
      <c r="C211" s="133">
        <v>0</v>
      </c>
      <c r="D211" s="128"/>
      <c r="E211" s="129">
        <f t="shared" si="28"/>
        <v>0</v>
      </c>
      <c r="F211" s="122">
        <f t="shared" si="29"/>
        <v>0</v>
      </c>
      <c r="G211" s="128"/>
      <c r="IF211" s="6"/>
      <c r="IG211" s="6"/>
      <c r="IH211" s="6"/>
      <c r="II211" s="6"/>
      <c r="IJ211" s="6"/>
      <c r="IK211" s="6"/>
      <c r="IL211" s="6"/>
      <c r="IM211" s="6"/>
    </row>
    <row r="212" s="35" customFormat="1" ht="15" customHeight="1" spans="1:247">
      <c r="A212" s="123">
        <v>2013499</v>
      </c>
      <c r="B212" s="126" t="s">
        <v>179</v>
      </c>
      <c r="C212" s="133">
        <v>0</v>
      </c>
      <c r="D212" s="128"/>
      <c r="E212" s="129">
        <f t="shared" si="28"/>
        <v>0</v>
      </c>
      <c r="F212" s="122">
        <f t="shared" si="29"/>
        <v>0</v>
      </c>
      <c r="G212" s="128"/>
      <c r="IF212" s="6"/>
      <c r="IG212" s="6"/>
      <c r="IH212" s="6"/>
      <c r="II212" s="6"/>
      <c r="IJ212" s="6"/>
      <c r="IK212" s="6"/>
      <c r="IL212" s="6"/>
      <c r="IM212" s="6"/>
    </row>
    <row r="213" s="35" customFormat="1" ht="15" customHeight="1" spans="1:247">
      <c r="A213" s="123">
        <v>20135</v>
      </c>
      <c r="B213" s="124" t="s">
        <v>180</v>
      </c>
      <c r="C213" s="134">
        <f t="shared" ref="C213:G213" si="32">SUM(C214:C218)</f>
        <v>0</v>
      </c>
      <c r="D213" s="132">
        <f t="shared" si="32"/>
        <v>0</v>
      </c>
      <c r="E213" s="121">
        <f t="shared" si="28"/>
        <v>0</v>
      </c>
      <c r="F213" s="122">
        <f t="shared" si="29"/>
        <v>0</v>
      </c>
      <c r="G213" s="132">
        <f t="shared" si="32"/>
        <v>0</v>
      </c>
      <c r="IF213" s="6"/>
      <c r="IG213" s="6"/>
      <c r="IH213" s="6"/>
      <c r="II213" s="6"/>
      <c r="IJ213" s="6"/>
      <c r="IK213" s="6"/>
      <c r="IL213" s="6"/>
      <c r="IM213" s="6"/>
    </row>
    <row r="214" s="35" customFormat="1" ht="15" customHeight="1" spans="1:247">
      <c r="A214" s="123">
        <v>2013501</v>
      </c>
      <c r="B214" s="126" t="s">
        <v>62</v>
      </c>
      <c r="C214" s="119">
        <v>0</v>
      </c>
      <c r="D214" s="128"/>
      <c r="E214" s="121">
        <f t="shared" si="28"/>
        <v>0</v>
      </c>
      <c r="F214" s="122">
        <f t="shared" si="29"/>
        <v>0</v>
      </c>
      <c r="G214" s="128"/>
      <c r="IF214" s="6"/>
      <c r="IG214" s="6"/>
      <c r="IH214" s="6"/>
      <c r="II214" s="6"/>
      <c r="IJ214" s="6"/>
      <c r="IK214" s="6"/>
      <c r="IL214" s="6"/>
      <c r="IM214" s="6"/>
    </row>
    <row r="215" s="35" customFormat="1" ht="15" customHeight="1" spans="1:247">
      <c r="A215" s="123">
        <v>2013502</v>
      </c>
      <c r="B215" s="126" t="s">
        <v>63</v>
      </c>
      <c r="C215" s="119">
        <v>0</v>
      </c>
      <c r="D215" s="128"/>
      <c r="E215" s="121">
        <f t="shared" si="28"/>
        <v>0</v>
      </c>
      <c r="F215" s="122">
        <f t="shared" si="29"/>
        <v>0</v>
      </c>
      <c r="G215" s="128"/>
      <c r="IF215" s="6"/>
      <c r="IG215" s="6"/>
      <c r="IH215" s="6"/>
      <c r="II215" s="6"/>
      <c r="IJ215" s="6"/>
      <c r="IK215" s="6"/>
      <c r="IL215" s="6"/>
      <c r="IM215" s="6"/>
    </row>
    <row r="216" s="35" customFormat="1" ht="15" customHeight="1" spans="1:247">
      <c r="A216" s="123">
        <v>2013503</v>
      </c>
      <c r="B216" s="126" t="s">
        <v>64</v>
      </c>
      <c r="C216" s="119">
        <v>0</v>
      </c>
      <c r="D216" s="128"/>
      <c r="E216" s="121">
        <f t="shared" si="28"/>
        <v>0</v>
      </c>
      <c r="F216" s="122">
        <f t="shared" si="29"/>
        <v>0</v>
      </c>
      <c r="G216" s="128"/>
      <c r="IF216" s="6"/>
      <c r="IG216" s="6"/>
      <c r="IH216" s="6"/>
      <c r="II216" s="6"/>
      <c r="IJ216" s="6"/>
      <c r="IK216" s="6"/>
      <c r="IL216" s="6"/>
      <c r="IM216" s="6"/>
    </row>
    <row r="217" s="35" customFormat="1" ht="15" customHeight="1" spans="1:247">
      <c r="A217" s="123">
        <v>2013550</v>
      </c>
      <c r="B217" s="126" t="s">
        <v>71</v>
      </c>
      <c r="C217" s="119">
        <v>0</v>
      </c>
      <c r="D217" s="128"/>
      <c r="E217" s="121">
        <f t="shared" si="28"/>
        <v>0</v>
      </c>
      <c r="F217" s="122">
        <f t="shared" si="29"/>
        <v>0</v>
      </c>
      <c r="G217" s="128"/>
      <c r="IF217" s="6"/>
      <c r="IG217" s="6"/>
      <c r="IH217" s="6"/>
      <c r="II217" s="6"/>
      <c r="IJ217" s="6"/>
      <c r="IK217" s="6"/>
      <c r="IL217" s="6"/>
      <c r="IM217" s="6"/>
    </row>
    <row r="218" s="35" customFormat="1" ht="15" customHeight="1" spans="1:247">
      <c r="A218" s="123">
        <v>2013599</v>
      </c>
      <c r="B218" s="126" t="s">
        <v>181</v>
      </c>
      <c r="C218" s="119">
        <v>0</v>
      </c>
      <c r="D218" s="128"/>
      <c r="E218" s="121">
        <f t="shared" si="28"/>
        <v>0</v>
      </c>
      <c r="F218" s="122">
        <f t="shared" si="29"/>
        <v>0</v>
      </c>
      <c r="G218" s="128"/>
      <c r="IF218" s="6"/>
      <c r="IG218" s="6"/>
      <c r="IH218" s="6"/>
      <c r="II218" s="6"/>
      <c r="IJ218" s="6"/>
      <c r="IK218" s="6"/>
      <c r="IL218" s="6"/>
      <c r="IM218" s="6"/>
    </row>
    <row r="219" s="35" customFormat="1" ht="15" customHeight="1" spans="1:247">
      <c r="A219" s="123">
        <v>20136</v>
      </c>
      <c r="B219" s="124" t="s">
        <v>182</v>
      </c>
      <c r="C219" s="119">
        <f t="shared" ref="C219:G219" si="33">SUM(C220:C224)</f>
        <v>1020</v>
      </c>
      <c r="D219" s="132">
        <f t="shared" si="33"/>
        <v>978</v>
      </c>
      <c r="E219" s="121">
        <f t="shared" si="28"/>
        <v>-42</v>
      </c>
      <c r="F219" s="122">
        <f t="shared" si="29"/>
        <v>-4.11764705882353</v>
      </c>
      <c r="G219" s="132">
        <f t="shared" si="33"/>
        <v>978</v>
      </c>
      <c r="IF219" s="6"/>
      <c r="IG219" s="6"/>
      <c r="IH219" s="6"/>
      <c r="II219" s="6"/>
      <c r="IJ219" s="6"/>
      <c r="IK219" s="6"/>
      <c r="IL219" s="6"/>
      <c r="IM219" s="6"/>
    </row>
    <row r="220" s="35" customFormat="1" ht="15" customHeight="1" spans="1:247">
      <c r="A220" s="123">
        <v>2013601</v>
      </c>
      <c r="B220" s="126" t="s">
        <v>62</v>
      </c>
      <c r="C220" s="119">
        <v>133</v>
      </c>
      <c r="D220" s="128">
        <v>139</v>
      </c>
      <c r="E220" s="121">
        <f t="shared" si="28"/>
        <v>6</v>
      </c>
      <c r="F220" s="122">
        <f t="shared" si="29"/>
        <v>4.51127819548872</v>
      </c>
      <c r="G220" s="128">
        <v>139</v>
      </c>
      <c r="IF220" s="6"/>
      <c r="IG220" s="6"/>
      <c r="IH220" s="6"/>
      <c r="II220" s="6"/>
      <c r="IJ220" s="6"/>
      <c r="IK220" s="6"/>
      <c r="IL220" s="6"/>
      <c r="IM220" s="6"/>
    </row>
    <row r="221" s="35" customFormat="1" ht="15" customHeight="1" spans="1:247">
      <c r="A221" s="123">
        <v>2013602</v>
      </c>
      <c r="B221" s="126" t="s">
        <v>63</v>
      </c>
      <c r="C221" s="119">
        <v>432</v>
      </c>
      <c r="D221" s="128">
        <v>495</v>
      </c>
      <c r="E221" s="121">
        <f t="shared" si="28"/>
        <v>63</v>
      </c>
      <c r="F221" s="122">
        <f t="shared" si="29"/>
        <v>14.5833333333333</v>
      </c>
      <c r="G221" s="128">
        <v>495</v>
      </c>
      <c r="IF221" s="6"/>
      <c r="IG221" s="6"/>
      <c r="IH221" s="6"/>
      <c r="II221" s="6"/>
      <c r="IJ221" s="6"/>
      <c r="IK221" s="6"/>
      <c r="IL221" s="6"/>
      <c r="IM221" s="6"/>
    </row>
    <row r="222" s="35" customFormat="1" ht="15" customHeight="1" spans="1:247">
      <c r="A222" s="123">
        <v>2013603</v>
      </c>
      <c r="B222" s="126" t="s">
        <v>64</v>
      </c>
      <c r="C222" s="119">
        <v>0</v>
      </c>
      <c r="D222" s="128"/>
      <c r="E222" s="121">
        <f t="shared" si="28"/>
        <v>0</v>
      </c>
      <c r="F222" s="122">
        <f t="shared" si="29"/>
        <v>0</v>
      </c>
      <c r="G222" s="128"/>
      <c r="IF222" s="6"/>
      <c r="IG222" s="6"/>
      <c r="IH222" s="6"/>
      <c r="II222" s="6"/>
      <c r="IJ222" s="6"/>
      <c r="IK222" s="6"/>
      <c r="IL222" s="6"/>
      <c r="IM222" s="6"/>
    </row>
    <row r="223" s="35" customFormat="1" ht="15" customHeight="1" spans="1:247">
      <c r="A223" s="123">
        <v>2013650</v>
      </c>
      <c r="B223" s="126" t="s">
        <v>71</v>
      </c>
      <c r="C223" s="119">
        <v>422</v>
      </c>
      <c r="D223" s="128">
        <v>339</v>
      </c>
      <c r="E223" s="121">
        <f t="shared" si="28"/>
        <v>-83</v>
      </c>
      <c r="F223" s="122">
        <f t="shared" si="29"/>
        <v>-19.6682464454976</v>
      </c>
      <c r="G223" s="128">
        <v>339</v>
      </c>
      <c r="IF223" s="6"/>
      <c r="IG223" s="6"/>
      <c r="IH223" s="6"/>
      <c r="II223" s="6"/>
      <c r="IJ223" s="6"/>
      <c r="IK223" s="6"/>
      <c r="IL223" s="6"/>
      <c r="IM223" s="6"/>
    </row>
    <row r="224" s="35" customFormat="1" ht="15" customHeight="1" spans="1:247">
      <c r="A224" s="123">
        <v>2013699</v>
      </c>
      <c r="B224" s="126" t="s">
        <v>183</v>
      </c>
      <c r="C224" s="119">
        <v>33</v>
      </c>
      <c r="D224" s="128">
        <v>5</v>
      </c>
      <c r="E224" s="121">
        <f t="shared" si="28"/>
        <v>-28</v>
      </c>
      <c r="F224" s="122">
        <f t="shared" si="29"/>
        <v>-84.8484848484848</v>
      </c>
      <c r="G224" s="128">
        <v>5</v>
      </c>
      <c r="IF224" s="6"/>
      <c r="IG224" s="6"/>
      <c r="IH224" s="6"/>
      <c r="II224" s="6"/>
      <c r="IJ224" s="6"/>
      <c r="IK224" s="6"/>
      <c r="IL224" s="6"/>
      <c r="IM224" s="6"/>
    </row>
    <row r="225" s="35" customFormat="1" ht="15" customHeight="1" spans="1:247">
      <c r="A225" s="123">
        <v>20137</v>
      </c>
      <c r="B225" s="124" t="s">
        <v>184</v>
      </c>
      <c r="C225" s="119">
        <f t="shared" ref="C225:G225" si="34">SUM(C226:C231)</f>
        <v>0</v>
      </c>
      <c r="D225" s="128">
        <f t="shared" si="34"/>
        <v>0</v>
      </c>
      <c r="E225" s="121">
        <f t="shared" si="28"/>
        <v>0</v>
      </c>
      <c r="F225" s="122">
        <f t="shared" si="29"/>
        <v>0</v>
      </c>
      <c r="G225" s="128">
        <f t="shared" si="34"/>
        <v>0</v>
      </c>
      <c r="IF225" s="6"/>
      <c r="IG225" s="6"/>
      <c r="IH225" s="6"/>
      <c r="II225" s="6"/>
      <c r="IJ225" s="6"/>
      <c r="IK225" s="6"/>
      <c r="IL225" s="6"/>
      <c r="IM225" s="6"/>
    </row>
    <row r="226" s="35" customFormat="1" ht="15" customHeight="1" spans="1:247">
      <c r="A226" s="123">
        <v>2013701</v>
      </c>
      <c r="B226" s="126" t="s">
        <v>62</v>
      </c>
      <c r="C226" s="119">
        <v>0</v>
      </c>
      <c r="D226" s="128"/>
      <c r="E226" s="121">
        <f t="shared" si="28"/>
        <v>0</v>
      </c>
      <c r="F226" s="122">
        <f t="shared" si="29"/>
        <v>0</v>
      </c>
      <c r="G226" s="128"/>
      <c r="IF226" s="6"/>
      <c r="IG226" s="6"/>
      <c r="IH226" s="6"/>
      <c r="II226" s="6"/>
      <c r="IJ226" s="6"/>
      <c r="IK226" s="6"/>
      <c r="IL226" s="6"/>
      <c r="IM226" s="6"/>
    </row>
    <row r="227" s="35" customFormat="1" ht="15" customHeight="1" spans="1:247">
      <c r="A227" s="123">
        <v>2013702</v>
      </c>
      <c r="B227" s="126" t="s">
        <v>63</v>
      </c>
      <c r="C227" s="119">
        <v>0</v>
      </c>
      <c r="D227" s="128"/>
      <c r="E227" s="121">
        <f t="shared" si="28"/>
        <v>0</v>
      </c>
      <c r="F227" s="122">
        <f t="shared" si="29"/>
        <v>0</v>
      </c>
      <c r="G227" s="128"/>
      <c r="IF227" s="6"/>
      <c r="IG227" s="6"/>
      <c r="IH227" s="6"/>
      <c r="II227" s="6"/>
      <c r="IJ227" s="6"/>
      <c r="IK227" s="6"/>
      <c r="IL227" s="6"/>
      <c r="IM227" s="6"/>
    </row>
    <row r="228" s="35" customFormat="1" ht="15" customHeight="1" spans="1:247">
      <c r="A228" s="123">
        <v>2013703</v>
      </c>
      <c r="B228" s="126" t="s">
        <v>64</v>
      </c>
      <c r="C228" s="119">
        <v>0</v>
      </c>
      <c r="D228" s="128"/>
      <c r="E228" s="121">
        <f t="shared" si="28"/>
        <v>0</v>
      </c>
      <c r="F228" s="122">
        <f t="shared" si="29"/>
        <v>0</v>
      </c>
      <c r="G228" s="128"/>
      <c r="IF228" s="6"/>
      <c r="IG228" s="6"/>
      <c r="IH228" s="6"/>
      <c r="II228" s="6"/>
      <c r="IJ228" s="6"/>
      <c r="IK228" s="6"/>
      <c r="IL228" s="6"/>
      <c r="IM228" s="6"/>
    </row>
    <row r="229" s="35" customFormat="1" ht="15" customHeight="1" spans="1:247">
      <c r="A229" s="123">
        <v>2013704</v>
      </c>
      <c r="B229" s="126" t="s">
        <v>185</v>
      </c>
      <c r="C229" s="119">
        <v>0</v>
      </c>
      <c r="D229" s="128"/>
      <c r="E229" s="121">
        <f t="shared" si="28"/>
        <v>0</v>
      </c>
      <c r="F229" s="122">
        <f t="shared" si="29"/>
        <v>0</v>
      </c>
      <c r="G229" s="128"/>
      <c r="IF229" s="6"/>
      <c r="IG229" s="6"/>
      <c r="IH229" s="6"/>
      <c r="II229" s="6"/>
      <c r="IJ229" s="6"/>
      <c r="IK229" s="6"/>
      <c r="IL229" s="6"/>
      <c r="IM229" s="6"/>
    </row>
    <row r="230" s="35" customFormat="1" ht="15" customHeight="1" spans="1:247">
      <c r="A230" s="123">
        <v>2013750</v>
      </c>
      <c r="B230" s="126" t="s">
        <v>71</v>
      </c>
      <c r="C230" s="119">
        <v>0</v>
      </c>
      <c r="D230" s="128"/>
      <c r="E230" s="121">
        <f t="shared" si="28"/>
        <v>0</v>
      </c>
      <c r="F230" s="122">
        <f t="shared" si="29"/>
        <v>0</v>
      </c>
      <c r="G230" s="128"/>
      <c r="IF230" s="6"/>
      <c r="IG230" s="6"/>
      <c r="IH230" s="6"/>
      <c r="II230" s="6"/>
      <c r="IJ230" s="6"/>
      <c r="IK230" s="6"/>
      <c r="IL230" s="6"/>
      <c r="IM230" s="6"/>
    </row>
    <row r="231" s="35" customFormat="1" ht="15" customHeight="1" spans="1:247">
      <c r="A231" s="123">
        <v>2013799</v>
      </c>
      <c r="B231" s="126" t="s">
        <v>186</v>
      </c>
      <c r="C231" s="119">
        <v>0</v>
      </c>
      <c r="D231" s="128"/>
      <c r="E231" s="121">
        <f t="shared" si="28"/>
        <v>0</v>
      </c>
      <c r="F231" s="122">
        <f t="shared" si="29"/>
        <v>0</v>
      </c>
      <c r="G231" s="128"/>
      <c r="IF231" s="6"/>
      <c r="IG231" s="6"/>
      <c r="IH231" s="6"/>
      <c r="II231" s="6"/>
      <c r="IJ231" s="6"/>
      <c r="IK231" s="6"/>
      <c r="IL231" s="6"/>
      <c r="IM231" s="6"/>
    </row>
    <row r="232" s="35" customFormat="1" ht="15" customHeight="1" spans="1:247">
      <c r="A232" s="123">
        <v>20138</v>
      </c>
      <c r="B232" s="124" t="s">
        <v>187</v>
      </c>
      <c r="C232" s="119">
        <f t="shared" ref="C232:G232" si="35">SUM(C233:C246)</f>
        <v>1386</v>
      </c>
      <c r="D232" s="128">
        <f t="shared" si="35"/>
        <v>1434</v>
      </c>
      <c r="E232" s="121">
        <f t="shared" si="28"/>
        <v>48</v>
      </c>
      <c r="F232" s="122">
        <f t="shared" si="29"/>
        <v>3.46320346320346</v>
      </c>
      <c r="G232" s="128">
        <f t="shared" si="35"/>
        <v>1434</v>
      </c>
      <c r="IF232" s="6"/>
      <c r="IG232" s="6"/>
      <c r="IH232" s="6"/>
      <c r="II232" s="6"/>
      <c r="IJ232" s="6"/>
      <c r="IK232" s="6"/>
      <c r="IL232" s="6"/>
      <c r="IM232" s="6"/>
    </row>
    <row r="233" s="35" customFormat="1" ht="15" customHeight="1" spans="1:247">
      <c r="A233" s="123">
        <v>2013801</v>
      </c>
      <c r="B233" s="126" t="s">
        <v>62</v>
      </c>
      <c r="C233" s="119">
        <v>696</v>
      </c>
      <c r="D233" s="128">
        <v>757</v>
      </c>
      <c r="E233" s="121">
        <f t="shared" si="28"/>
        <v>61</v>
      </c>
      <c r="F233" s="122">
        <f t="shared" si="29"/>
        <v>8.76436781609195</v>
      </c>
      <c r="G233" s="128">
        <v>757</v>
      </c>
      <c r="IF233" s="6"/>
      <c r="IG233" s="6"/>
      <c r="IH233" s="6"/>
      <c r="II233" s="6"/>
      <c r="IJ233" s="6"/>
      <c r="IK233" s="6"/>
      <c r="IL233" s="6"/>
      <c r="IM233" s="6"/>
    </row>
    <row r="234" s="35" customFormat="1" ht="15" customHeight="1" spans="1:247">
      <c r="A234" s="123">
        <v>2013802</v>
      </c>
      <c r="B234" s="126" t="s">
        <v>63</v>
      </c>
      <c r="C234" s="119">
        <v>70</v>
      </c>
      <c r="D234" s="128">
        <v>90</v>
      </c>
      <c r="E234" s="121">
        <f t="shared" si="28"/>
        <v>20</v>
      </c>
      <c r="F234" s="122">
        <f t="shared" si="29"/>
        <v>28.5714285714286</v>
      </c>
      <c r="G234" s="128">
        <v>90</v>
      </c>
      <c r="IF234" s="6"/>
      <c r="IG234" s="6"/>
      <c r="IH234" s="6"/>
      <c r="II234" s="6"/>
      <c r="IJ234" s="6"/>
      <c r="IK234" s="6"/>
      <c r="IL234" s="6"/>
      <c r="IM234" s="6"/>
    </row>
    <row r="235" s="35" customFormat="1" ht="15" customHeight="1" spans="1:247">
      <c r="A235" s="123">
        <v>2013803</v>
      </c>
      <c r="B235" s="126" t="s">
        <v>64</v>
      </c>
      <c r="C235" s="119">
        <v>0</v>
      </c>
      <c r="D235" s="128"/>
      <c r="E235" s="121">
        <f t="shared" si="28"/>
        <v>0</v>
      </c>
      <c r="F235" s="122">
        <f t="shared" si="29"/>
        <v>0</v>
      </c>
      <c r="G235" s="128"/>
      <c r="IF235" s="6"/>
      <c r="IG235" s="6"/>
      <c r="IH235" s="6"/>
      <c r="II235" s="6"/>
      <c r="IJ235" s="6"/>
      <c r="IK235" s="6"/>
      <c r="IL235" s="6"/>
      <c r="IM235" s="6"/>
    </row>
    <row r="236" s="35" customFormat="1" ht="15" customHeight="1" spans="1:247">
      <c r="A236" s="123">
        <v>2013804</v>
      </c>
      <c r="B236" s="126" t="s">
        <v>188</v>
      </c>
      <c r="C236" s="119">
        <v>33</v>
      </c>
      <c r="D236" s="128">
        <v>12</v>
      </c>
      <c r="E236" s="121">
        <f t="shared" si="28"/>
        <v>-21</v>
      </c>
      <c r="F236" s="122">
        <f t="shared" si="29"/>
        <v>-63.6363636363636</v>
      </c>
      <c r="G236" s="128">
        <v>12</v>
      </c>
      <c r="IF236" s="6"/>
      <c r="IG236" s="6"/>
      <c r="IH236" s="6"/>
      <c r="II236" s="6"/>
      <c r="IJ236" s="6"/>
      <c r="IK236" s="6"/>
      <c r="IL236" s="6"/>
      <c r="IM236" s="6"/>
    </row>
    <row r="237" s="35" customFormat="1" ht="15" customHeight="1" spans="1:247">
      <c r="A237" s="123">
        <v>2013805</v>
      </c>
      <c r="B237" s="126" t="s">
        <v>189</v>
      </c>
      <c r="C237" s="119">
        <v>18</v>
      </c>
      <c r="D237" s="128">
        <v>16</v>
      </c>
      <c r="E237" s="121">
        <f t="shared" si="28"/>
        <v>-2</v>
      </c>
      <c r="F237" s="122">
        <f t="shared" si="29"/>
        <v>-11.1111111111111</v>
      </c>
      <c r="G237" s="128">
        <v>16</v>
      </c>
      <c r="IF237" s="6"/>
      <c r="IG237" s="6"/>
      <c r="IH237" s="6"/>
      <c r="II237" s="6"/>
      <c r="IJ237" s="6"/>
      <c r="IK237" s="6"/>
      <c r="IL237" s="6"/>
      <c r="IM237" s="6"/>
    </row>
    <row r="238" s="35" customFormat="1" ht="15" customHeight="1" spans="1:247">
      <c r="A238" s="123">
        <v>2013808</v>
      </c>
      <c r="B238" s="126" t="s">
        <v>103</v>
      </c>
      <c r="C238" s="119">
        <v>0</v>
      </c>
      <c r="D238" s="128"/>
      <c r="E238" s="121">
        <f t="shared" si="28"/>
        <v>0</v>
      </c>
      <c r="F238" s="122">
        <f t="shared" si="29"/>
        <v>0</v>
      </c>
      <c r="G238" s="128"/>
      <c r="IF238" s="6"/>
      <c r="IG238" s="6"/>
      <c r="IH238" s="6"/>
      <c r="II238" s="6"/>
      <c r="IJ238" s="6"/>
      <c r="IK238" s="6"/>
      <c r="IL238" s="6"/>
      <c r="IM238" s="6"/>
    </row>
    <row r="239" s="35" customFormat="1" ht="15" customHeight="1" spans="1:247">
      <c r="A239" s="123">
        <v>2013810</v>
      </c>
      <c r="B239" s="126" t="s">
        <v>190</v>
      </c>
      <c r="C239" s="119">
        <v>0</v>
      </c>
      <c r="D239" s="128"/>
      <c r="E239" s="121">
        <f t="shared" si="28"/>
        <v>0</v>
      </c>
      <c r="F239" s="122">
        <f t="shared" si="29"/>
        <v>0</v>
      </c>
      <c r="G239" s="128"/>
      <c r="IF239" s="6"/>
      <c r="IG239" s="6"/>
      <c r="IH239" s="6"/>
      <c r="II239" s="6"/>
      <c r="IJ239" s="6"/>
      <c r="IK239" s="6"/>
      <c r="IL239" s="6"/>
      <c r="IM239" s="6"/>
    </row>
    <row r="240" s="35" customFormat="1" ht="15" customHeight="1" spans="1:247">
      <c r="A240" s="123">
        <v>2013812</v>
      </c>
      <c r="B240" s="126" t="s">
        <v>191</v>
      </c>
      <c r="C240" s="119">
        <v>9</v>
      </c>
      <c r="D240" s="128">
        <v>8</v>
      </c>
      <c r="E240" s="121">
        <f t="shared" si="28"/>
        <v>-1</v>
      </c>
      <c r="F240" s="122">
        <f t="shared" si="29"/>
        <v>-11.1111111111111</v>
      </c>
      <c r="G240" s="128">
        <v>8</v>
      </c>
      <c r="IF240" s="6"/>
      <c r="IG240" s="6"/>
      <c r="IH240" s="6"/>
      <c r="II240" s="6"/>
      <c r="IJ240" s="6"/>
      <c r="IK240" s="6"/>
      <c r="IL240" s="6"/>
      <c r="IM240" s="6"/>
    </row>
    <row r="241" s="35" customFormat="1" ht="15" customHeight="1" spans="1:247">
      <c r="A241" s="123">
        <v>2013813</v>
      </c>
      <c r="B241" s="126" t="s">
        <v>192</v>
      </c>
      <c r="C241" s="119">
        <v>0</v>
      </c>
      <c r="D241" s="128"/>
      <c r="E241" s="121">
        <f t="shared" si="28"/>
        <v>0</v>
      </c>
      <c r="F241" s="122">
        <f t="shared" si="29"/>
        <v>0</v>
      </c>
      <c r="G241" s="128"/>
      <c r="IF241" s="6"/>
      <c r="IG241" s="6"/>
      <c r="IH241" s="6"/>
      <c r="II241" s="6"/>
      <c r="IJ241" s="6"/>
      <c r="IK241" s="6"/>
      <c r="IL241" s="6"/>
      <c r="IM241" s="6"/>
    </row>
    <row r="242" s="35" customFormat="1" ht="15" customHeight="1" spans="1:247">
      <c r="A242" s="123">
        <v>2013814</v>
      </c>
      <c r="B242" s="126" t="s">
        <v>193</v>
      </c>
      <c r="C242" s="119">
        <v>0</v>
      </c>
      <c r="D242" s="128"/>
      <c r="E242" s="121">
        <f t="shared" si="28"/>
        <v>0</v>
      </c>
      <c r="F242" s="122">
        <f t="shared" si="29"/>
        <v>0</v>
      </c>
      <c r="G242" s="128"/>
      <c r="IF242" s="6"/>
      <c r="IG242" s="6"/>
      <c r="IH242" s="6"/>
      <c r="II242" s="6"/>
      <c r="IJ242" s="6"/>
      <c r="IK242" s="6"/>
      <c r="IL242" s="6"/>
      <c r="IM242" s="6"/>
    </row>
    <row r="243" s="35" customFormat="1" ht="15" customHeight="1" spans="1:247">
      <c r="A243" s="123">
        <v>2013815</v>
      </c>
      <c r="B243" s="126" t="s">
        <v>194</v>
      </c>
      <c r="C243" s="119">
        <v>9</v>
      </c>
      <c r="D243" s="128">
        <v>61</v>
      </c>
      <c r="E243" s="121">
        <f t="shared" si="28"/>
        <v>52</v>
      </c>
      <c r="F243" s="122">
        <f t="shared" si="29"/>
        <v>577.777777777778</v>
      </c>
      <c r="G243" s="128">
        <v>61</v>
      </c>
      <c r="IF243" s="6"/>
      <c r="IG243" s="6"/>
      <c r="IH243" s="6"/>
      <c r="II243" s="6"/>
      <c r="IJ243" s="6"/>
      <c r="IK243" s="6"/>
      <c r="IL243" s="6"/>
      <c r="IM243" s="6"/>
    </row>
    <row r="244" s="35" customFormat="1" ht="15" customHeight="1" spans="1:247">
      <c r="A244" s="123">
        <v>2013816</v>
      </c>
      <c r="B244" s="126" t="s">
        <v>195</v>
      </c>
      <c r="C244" s="119">
        <v>145</v>
      </c>
      <c r="D244" s="128">
        <v>148</v>
      </c>
      <c r="E244" s="121">
        <f t="shared" si="28"/>
        <v>3</v>
      </c>
      <c r="F244" s="122">
        <f t="shared" si="29"/>
        <v>2.06896551724138</v>
      </c>
      <c r="G244" s="128">
        <v>148</v>
      </c>
      <c r="IF244" s="6"/>
      <c r="IG244" s="6"/>
      <c r="IH244" s="6"/>
      <c r="II244" s="6"/>
      <c r="IJ244" s="6"/>
      <c r="IK244" s="6"/>
      <c r="IL244" s="6"/>
      <c r="IM244" s="6"/>
    </row>
    <row r="245" s="35" customFormat="1" ht="15" customHeight="1" spans="1:247">
      <c r="A245" s="123">
        <v>2013850</v>
      </c>
      <c r="B245" s="126" t="s">
        <v>71</v>
      </c>
      <c r="C245" s="119">
        <v>348</v>
      </c>
      <c r="D245" s="128">
        <v>298</v>
      </c>
      <c r="E245" s="121">
        <f t="shared" si="28"/>
        <v>-50</v>
      </c>
      <c r="F245" s="122">
        <f t="shared" si="29"/>
        <v>-14.367816091954</v>
      </c>
      <c r="G245" s="128">
        <v>298</v>
      </c>
      <c r="IF245" s="6"/>
      <c r="IG245" s="6"/>
      <c r="IH245" s="6"/>
      <c r="II245" s="6"/>
      <c r="IJ245" s="6"/>
      <c r="IK245" s="6"/>
      <c r="IL245" s="6"/>
      <c r="IM245" s="6"/>
    </row>
    <row r="246" s="35" customFormat="1" ht="15" customHeight="1" spans="1:247">
      <c r="A246" s="123">
        <v>2013899</v>
      </c>
      <c r="B246" s="126" t="s">
        <v>196</v>
      </c>
      <c r="C246" s="119">
        <v>58</v>
      </c>
      <c r="D246" s="128">
        <v>44</v>
      </c>
      <c r="E246" s="121">
        <f t="shared" si="28"/>
        <v>-14</v>
      </c>
      <c r="F246" s="122">
        <f t="shared" si="29"/>
        <v>-24.1379310344828</v>
      </c>
      <c r="G246" s="128">
        <v>44</v>
      </c>
      <c r="IF246" s="6"/>
      <c r="IG246" s="6"/>
      <c r="IH246" s="6"/>
      <c r="II246" s="6"/>
      <c r="IJ246" s="6"/>
      <c r="IK246" s="6"/>
      <c r="IL246" s="6"/>
      <c r="IM246" s="6"/>
    </row>
    <row r="247" s="35" customFormat="1" ht="15" customHeight="1" spans="1:247">
      <c r="A247" s="123">
        <v>20199</v>
      </c>
      <c r="B247" s="124" t="s">
        <v>197</v>
      </c>
      <c r="C247" s="119">
        <f t="shared" ref="C247:G247" si="36">SUM(C248:C249)</f>
        <v>298</v>
      </c>
      <c r="D247" s="132">
        <f t="shared" si="36"/>
        <v>332</v>
      </c>
      <c r="E247" s="121">
        <f t="shared" si="28"/>
        <v>34</v>
      </c>
      <c r="F247" s="122">
        <f t="shared" si="29"/>
        <v>11.4093959731544</v>
      </c>
      <c r="G247" s="132">
        <f t="shared" si="36"/>
        <v>332</v>
      </c>
      <c r="IF247" s="6"/>
      <c r="IG247" s="6"/>
      <c r="IH247" s="6"/>
      <c r="II247" s="6"/>
      <c r="IJ247" s="6"/>
      <c r="IK247" s="6"/>
      <c r="IL247" s="6"/>
      <c r="IM247" s="6"/>
    </row>
    <row r="248" s="35" customFormat="1" ht="15" customHeight="1" spans="1:247">
      <c r="A248" s="123">
        <v>2019901</v>
      </c>
      <c r="B248" s="126" t="s">
        <v>198</v>
      </c>
      <c r="C248" s="119">
        <v>0</v>
      </c>
      <c r="D248" s="128"/>
      <c r="E248" s="121">
        <f t="shared" si="28"/>
        <v>0</v>
      </c>
      <c r="F248" s="122">
        <f t="shared" si="29"/>
        <v>0</v>
      </c>
      <c r="G248" s="128"/>
      <c r="IF248" s="6"/>
      <c r="IG248" s="6"/>
      <c r="IH248" s="6"/>
      <c r="II248" s="6"/>
      <c r="IJ248" s="6"/>
      <c r="IK248" s="6"/>
      <c r="IL248" s="6"/>
      <c r="IM248" s="6"/>
    </row>
    <row r="249" s="35" customFormat="1" ht="15" customHeight="1" spans="1:247">
      <c r="A249" s="123">
        <v>2019999</v>
      </c>
      <c r="B249" s="126" t="s">
        <v>199</v>
      </c>
      <c r="C249" s="119">
        <v>298</v>
      </c>
      <c r="D249" s="128">
        <v>332</v>
      </c>
      <c r="E249" s="121">
        <f t="shared" si="28"/>
        <v>34</v>
      </c>
      <c r="F249" s="122">
        <f t="shared" si="29"/>
        <v>11.4093959731544</v>
      </c>
      <c r="G249" s="128">
        <v>332</v>
      </c>
      <c r="IF249" s="6"/>
      <c r="IG249" s="6"/>
      <c r="IH249" s="6"/>
      <c r="II249" s="6"/>
      <c r="IJ249" s="6"/>
      <c r="IK249" s="6"/>
      <c r="IL249" s="6"/>
      <c r="IM249" s="6"/>
    </row>
    <row r="250" s="35" customFormat="1" ht="15" customHeight="1" spans="1:247">
      <c r="A250" s="123">
        <v>202</v>
      </c>
      <c r="B250" s="124" t="s">
        <v>200</v>
      </c>
      <c r="C250" s="119">
        <f t="shared" ref="C250:G250" si="37">C251+C258+C261+C264+C270+C275+C277+C288</f>
        <v>0</v>
      </c>
      <c r="D250" s="132">
        <f t="shared" si="37"/>
        <v>0</v>
      </c>
      <c r="E250" s="121">
        <f t="shared" si="28"/>
        <v>0</v>
      </c>
      <c r="F250" s="122">
        <f t="shared" si="29"/>
        <v>0</v>
      </c>
      <c r="G250" s="132">
        <f t="shared" si="37"/>
        <v>0</v>
      </c>
      <c r="IF250" s="6"/>
      <c r="IG250" s="6"/>
      <c r="IH250" s="6"/>
      <c r="II250" s="6"/>
      <c r="IJ250" s="6"/>
      <c r="IK250" s="6"/>
      <c r="IL250" s="6"/>
      <c r="IM250" s="6"/>
    </row>
    <row r="251" s="35" customFormat="1" ht="15" customHeight="1" spans="1:247">
      <c r="A251" s="123">
        <v>20201</v>
      </c>
      <c r="B251" s="124" t="s">
        <v>201</v>
      </c>
      <c r="C251" s="119">
        <f t="shared" ref="C251:G251" si="38">SUM(C252:C257)</f>
        <v>0</v>
      </c>
      <c r="D251" s="132">
        <f t="shared" si="38"/>
        <v>0</v>
      </c>
      <c r="E251" s="121">
        <f t="shared" si="28"/>
        <v>0</v>
      </c>
      <c r="F251" s="122">
        <f t="shared" si="29"/>
        <v>0</v>
      </c>
      <c r="G251" s="132">
        <f t="shared" si="38"/>
        <v>0</v>
      </c>
      <c r="IF251" s="6"/>
      <c r="IG251" s="6"/>
      <c r="IH251" s="6"/>
      <c r="II251" s="6"/>
      <c r="IJ251" s="6"/>
      <c r="IK251" s="6"/>
      <c r="IL251" s="6"/>
      <c r="IM251" s="6"/>
    </row>
    <row r="252" s="35" customFormat="1" ht="15" customHeight="1" spans="1:247">
      <c r="A252" s="123">
        <v>2020101</v>
      </c>
      <c r="B252" s="126" t="s">
        <v>62</v>
      </c>
      <c r="C252" s="119">
        <v>0</v>
      </c>
      <c r="D252" s="128"/>
      <c r="E252" s="121">
        <f t="shared" si="28"/>
        <v>0</v>
      </c>
      <c r="F252" s="122">
        <f t="shared" si="29"/>
        <v>0</v>
      </c>
      <c r="G252" s="128"/>
      <c r="IF252" s="6"/>
      <c r="IG252" s="6"/>
      <c r="IH252" s="6"/>
      <c r="II252" s="6"/>
      <c r="IJ252" s="6"/>
      <c r="IK252" s="6"/>
      <c r="IL252" s="6"/>
      <c r="IM252" s="6"/>
    </row>
    <row r="253" s="35" customFormat="1" ht="15" customHeight="1" spans="1:247">
      <c r="A253" s="123">
        <v>2020102</v>
      </c>
      <c r="B253" s="126" t="s">
        <v>63</v>
      </c>
      <c r="C253" s="119">
        <v>0</v>
      </c>
      <c r="D253" s="128"/>
      <c r="E253" s="121">
        <f t="shared" si="28"/>
        <v>0</v>
      </c>
      <c r="F253" s="122">
        <f t="shared" si="29"/>
        <v>0</v>
      </c>
      <c r="G253" s="128"/>
      <c r="IF253" s="6"/>
      <c r="IG253" s="6"/>
      <c r="IH253" s="6"/>
      <c r="II253" s="6"/>
      <c r="IJ253" s="6"/>
      <c r="IK253" s="6"/>
      <c r="IL253" s="6"/>
      <c r="IM253" s="6"/>
    </row>
    <row r="254" s="35" customFormat="1" ht="15" customHeight="1" spans="1:247">
      <c r="A254" s="123">
        <v>2020103</v>
      </c>
      <c r="B254" s="126" t="s">
        <v>64</v>
      </c>
      <c r="C254" s="119">
        <v>0</v>
      </c>
      <c r="D254" s="128"/>
      <c r="E254" s="121">
        <f t="shared" si="28"/>
        <v>0</v>
      </c>
      <c r="F254" s="122">
        <f t="shared" si="29"/>
        <v>0</v>
      </c>
      <c r="G254" s="128"/>
      <c r="IF254" s="6"/>
      <c r="IG254" s="6"/>
      <c r="IH254" s="6"/>
      <c r="II254" s="6"/>
      <c r="IJ254" s="6"/>
      <c r="IK254" s="6"/>
      <c r="IL254" s="6"/>
      <c r="IM254" s="6"/>
    </row>
    <row r="255" s="35" customFormat="1" ht="15" customHeight="1" spans="1:247">
      <c r="A255" s="123">
        <v>2020104</v>
      </c>
      <c r="B255" s="126" t="s">
        <v>168</v>
      </c>
      <c r="C255" s="119">
        <v>0</v>
      </c>
      <c r="D255" s="128"/>
      <c r="E255" s="121">
        <f t="shared" si="28"/>
        <v>0</v>
      </c>
      <c r="F255" s="122">
        <f t="shared" si="29"/>
        <v>0</v>
      </c>
      <c r="G255" s="128"/>
      <c r="IF255" s="6"/>
      <c r="IG255" s="6"/>
      <c r="IH255" s="6"/>
      <c r="II255" s="6"/>
      <c r="IJ255" s="6"/>
      <c r="IK255" s="6"/>
      <c r="IL255" s="6"/>
      <c r="IM255" s="6"/>
    </row>
    <row r="256" s="35" customFormat="1" ht="15" customHeight="1" spans="1:247">
      <c r="A256" s="123">
        <v>2020150</v>
      </c>
      <c r="B256" s="126" t="s">
        <v>71</v>
      </c>
      <c r="C256" s="119">
        <v>0</v>
      </c>
      <c r="D256" s="128"/>
      <c r="E256" s="121">
        <f t="shared" si="28"/>
        <v>0</v>
      </c>
      <c r="F256" s="122">
        <f t="shared" si="29"/>
        <v>0</v>
      </c>
      <c r="G256" s="128"/>
      <c r="IF256" s="6"/>
      <c r="IG256" s="6"/>
      <c r="IH256" s="6"/>
      <c r="II256" s="6"/>
      <c r="IJ256" s="6"/>
      <c r="IK256" s="6"/>
      <c r="IL256" s="6"/>
      <c r="IM256" s="6"/>
    </row>
    <row r="257" s="35" customFormat="1" ht="15" customHeight="1" spans="1:247">
      <c r="A257" s="123">
        <v>2020199</v>
      </c>
      <c r="B257" s="126" t="s">
        <v>202</v>
      </c>
      <c r="C257" s="119">
        <v>0</v>
      </c>
      <c r="D257" s="128"/>
      <c r="E257" s="121">
        <f t="shared" si="28"/>
        <v>0</v>
      </c>
      <c r="F257" s="122">
        <f t="shared" si="29"/>
        <v>0</v>
      </c>
      <c r="G257" s="128"/>
      <c r="IF257" s="6"/>
      <c r="IG257" s="6"/>
      <c r="IH257" s="6"/>
      <c r="II257" s="6"/>
      <c r="IJ257" s="6"/>
      <c r="IK257" s="6"/>
      <c r="IL257" s="6"/>
      <c r="IM257" s="6"/>
    </row>
    <row r="258" s="35" customFormat="1" ht="15" customHeight="1" spans="1:247">
      <c r="A258" s="123">
        <v>20202</v>
      </c>
      <c r="B258" s="124" t="s">
        <v>203</v>
      </c>
      <c r="C258" s="119">
        <f t="shared" ref="C258:G258" si="39">SUM(C259:C260)</f>
        <v>0</v>
      </c>
      <c r="D258" s="132">
        <f t="shared" si="39"/>
        <v>0</v>
      </c>
      <c r="E258" s="121">
        <f t="shared" si="28"/>
        <v>0</v>
      </c>
      <c r="F258" s="122">
        <f t="shared" si="29"/>
        <v>0</v>
      </c>
      <c r="G258" s="132">
        <f t="shared" si="39"/>
        <v>0</v>
      </c>
      <c r="IF258" s="6"/>
      <c r="IG258" s="6"/>
      <c r="IH258" s="6"/>
      <c r="II258" s="6"/>
      <c r="IJ258" s="6"/>
      <c r="IK258" s="6"/>
      <c r="IL258" s="6"/>
      <c r="IM258" s="6"/>
    </row>
    <row r="259" s="35" customFormat="1" ht="15" customHeight="1" spans="1:247">
      <c r="A259" s="123">
        <v>2020201</v>
      </c>
      <c r="B259" s="126" t="s">
        <v>204</v>
      </c>
      <c r="C259" s="119">
        <v>0</v>
      </c>
      <c r="D259" s="128"/>
      <c r="E259" s="121">
        <f t="shared" si="28"/>
        <v>0</v>
      </c>
      <c r="F259" s="122">
        <f t="shared" si="29"/>
        <v>0</v>
      </c>
      <c r="G259" s="128"/>
      <c r="IF259" s="6"/>
      <c r="IG259" s="6"/>
      <c r="IH259" s="6"/>
      <c r="II259" s="6"/>
      <c r="IJ259" s="6"/>
      <c r="IK259" s="6"/>
      <c r="IL259" s="6"/>
      <c r="IM259" s="6"/>
    </row>
    <row r="260" s="35" customFormat="1" ht="15" customHeight="1" spans="1:247">
      <c r="A260" s="123">
        <v>2020202</v>
      </c>
      <c r="B260" s="126" t="s">
        <v>205</v>
      </c>
      <c r="C260" s="119">
        <v>0</v>
      </c>
      <c r="D260" s="128"/>
      <c r="E260" s="121">
        <f t="shared" si="28"/>
        <v>0</v>
      </c>
      <c r="F260" s="122">
        <f t="shared" si="29"/>
        <v>0</v>
      </c>
      <c r="G260" s="128"/>
      <c r="IF260" s="6"/>
      <c r="IG260" s="6"/>
      <c r="IH260" s="6"/>
      <c r="II260" s="6"/>
      <c r="IJ260" s="6"/>
      <c r="IK260" s="6"/>
      <c r="IL260" s="6"/>
      <c r="IM260" s="6"/>
    </row>
    <row r="261" s="35" customFormat="1" ht="15" customHeight="1" spans="1:247">
      <c r="A261" s="123" t="s">
        <v>206</v>
      </c>
      <c r="B261" s="124" t="s">
        <v>207</v>
      </c>
      <c r="C261" s="119">
        <f t="shared" ref="C261:G261" si="40">SUM(C262:C263)</f>
        <v>0</v>
      </c>
      <c r="D261" s="132">
        <f t="shared" si="40"/>
        <v>0</v>
      </c>
      <c r="E261" s="121">
        <f t="shared" ref="E261:E324" si="41">D261-C261</f>
        <v>0</v>
      </c>
      <c r="F261" s="122">
        <f t="shared" ref="F261:F324" si="42">IF(C261=0,,E261/C261*100)</f>
        <v>0</v>
      </c>
      <c r="G261" s="132">
        <f t="shared" si="40"/>
        <v>0</v>
      </c>
      <c r="IF261" s="6"/>
      <c r="IG261" s="6"/>
      <c r="IH261" s="6"/>
      <c r="II261" s="6"/>
      <c r="IJ261" s="6"/>
      <c r="IK261" s="6"/>
      <c r="IL261" s="6"/>
      <c r="IM261" s="6"/>
    </row>
    <row r="262" s="35" customFormat="1" ht="15" customHeight="1" spans="1:247">
      <c r="A262" s="123" t="s">
        <v>208</v>
      </c>
      <c r="B262" s="126" t="s">
        <v>209</v>
      </c>
      <c r="C262" s="119">
        <v>0</v>
      </c>
      <c r="D262" s="128"/>
      <c r="E262" s="121">
        <f t="shared" si="41"/>
        <v>0</v>
      </c>
      <c r="F262" s="122">
        <f t="shared" si="42"/>
        <v>0</v>
      </c>
      <c r="G262" s="128"/>
      <c r="IF262" s="6"/>
      <c r="IG262" s="6"/>
      <c r="IH262" s="6"/>
      <c r="II262" s="6"/>
      <c r="IJ262" s="6"/>
      <c r="IK262" s="6"/>
      <c r="IL262" s="6"/>
      <c r="IM262" s="6"/>
    </row>
    <row r="263" s="35" customFormat="1" ht="15" customHeight="1" spans="1:247">
      <c r="A263" s="123" t="s">
        <v>210</v>
      </c>
      <c r="B263" s="126" t="s">
        <v>211</v>
      </c>
      <c r="C263" s="119">
        <v>0</v>
      </c>
      <c r="D263" s="128"/>
      <c r="E263" s="121">
        <f t="shared" si="41"/>
        <v>0</v>
      </c>
      <c r="F263" s="122">
        <f t="shared" si="42"/>
        <v>0</v>
      </c>
      <c r="G263" s="128"/>
      <c r="IF263" s="6"/>
      <c r="IG263" s="6"/>
      <c r="IH263" s="6"/>
      <c r="II263" s="6"/>
      <c r="IJ263" s="6"/>
      <c r="IK263" s="6"/>
      <c r="IL263" s="6"/>
      <c r="IM263" s="6"/>
    </row>
    <row r="264" s="35" customFormat="1" ht="15" customHeight="1" spans="1:247">
      <c r="A264" s="123" t="s">
        <v>212</v>
      </c>
      <c r="B264" s="124" t="s">
        <v>213</v>
      </c>
      <c r="C264" s="119">
        <f t="shared" ref="C264:G264" si="43">SUM(C265:C269)</f>
        <v>0</v>
      </c>
      <c r="D264" s="132">
        <f t="shared" si="43"/>
        <v>0</v>
      </c>
      <c r="E264" s="121">
        <f t="shared" si="41"/>
        <v>0</v>
      </c>
      <c r="F264" s="122">
        <f t="shared" si="42"/>
        <v>0</v>
      </c>
      <c r="G264" s="132">
        <f t="shared" si="43"/>
        <v>0</v>
      </c>
      <c r="IF264" s="6"/>
      <c r="IG264" s="6"/>
      <c r="IH264" s="6"/>
      <c r="II264" s="6"/>
      <c r="IJ264" s="6"/>
      <c r="IK264" s="6"/>
      <c r="IL264" s="6"/>
      <c r="IM264" s="6"/>
    </row>
    <row r="265" s="35" customFormat="1" ht="15" customHeight="1" spans="1:247">
      <c r="A265" s="123">
        <v>2020401</v>
      </c>
      <c r="B265" s="126" t="s">
        <v>214</v>
      </c>
      <c r="C265" s="119">
        <v>0</v>
      </c>
      <c r="D265" s="128"/>
      <c r="E265" s="121">
        <f t="shared" si="41"/>
        <v>0</v>
      </c>
      <c r="F265" s="122">
        <f t="shared" si="42"/>
        <v>0</v>
      </c>
      <c r="G265" s="128"/>
      <c r="IF265" s="6"/>
      <c r="IG265" s="6"/>
      <c r="IH265" s="6"/>
      <c r="II265" s="6"/>
      <c r="IJ265" s="6"/>
      <c r="IK265" s="6"/>
      <c r="IL265" s="6"/>
      <c r="IM265" s="6"/>
    </row>
    <row r="266" s="35" customFormat="1" ht="15" customHeight="1" spans="1:247">
      <c r="A266" s="123">
        <v>2020402</v>
      </c>
      <c r="B266" s="126" t="s">
        <v>215</v>
      </c>
      <c r="C266" s="119">
        <v>0</v>
      </c>
      <c r="D266" s="128"/>
      <c r="E266" s="121">
        <f t="shared" si="41"/>
        <v>0</v>
      </c>
      <c r="F266" s="122">
        <f t="shared" si="42"/>
        <v>0</v>
      </c>
      <c r="G266" s="128"/>
      <c r="IF266" s="6"/>
      <c r="IG266" s="6"/>
      <c r="IH266" s="6"/>
      <c r="II266" s="6"/>
      <c r="IJ266" s="6"/>
      <c r="IK266" s="6"/>
      <c r="IL266" s="6"/>
      <c r="IM266" s="6"/>
    </row>
    <row r="267" s="35" customFormat="1" ht="15" customHeight="1" spans="1:247">
      <c r="A267" s="123">
        <v>2020403</v>
      </c>
      <c r="B267" s="126" t="s">
        <v>216</v>
      </c>
      <c r="C267" s="119">
        <v>0</v>
      </c>
      <c r="D267" s="128"/>
      <c r="E267" s="121">
        <f t="shared" si="41"/>
        <v>0</v>
      </c>
      <c r="F267" s="122">
        <f t="shared" si="42"/>
        <v>0</v>
      </c>
      <c r="G267" s="128"/>
      <c r="IF267" s="6"/>
      <c r="IG267" s="6"/>
      <c r="IH267" s="6"/>
      <c r="II267" s="6"/>
      <c r="IJ267" s="6"/>
      <c r="IK267" s="6"/>
      <c r="IL267" s="6"/>
      <c r="IM267" s="6"/>
    </row>
    <row r="268" s="35" customFormat="1" ht="15" customHeight="1" spans="1:247">
      <c r="A268" s="123">
        <v>2020404</v>
      </c>
      <c r="B268" s="126" t="s">
        <v>217</v>
      </c>
      <c r="C268" s="119">
        <v>0</v>
      </c>
      <c r="D268" s="128"/>
      <c r="E268" s="121">
        <f t="shared" si="41"/>
        <v>0</v>
      </c>
      <c r="F268" s="122">
        <f t="shared" si="42"/>
        <v>0</v>
      </c>
      <c r="G268" s="128"/>
      <c r="IF268" s="6"/>
      <c r="IG268" s="6"/>
      <c r="IH268" s="6"/>
      <c r="II268" s="6"/>
      <c r="IJ268" s="6"/>
      <c r="IK268" s="6"/>
      <c r="IL268" s="6"/>
      <c r="IM268" s="6"/>
    </row>
    <row r="269" s="35" customFormat="1" ht="15" customHeight="1" spans="1:247">
      <c r="A269" s="123">
        <v>2020499</v>
      </c>
      <c r="B269" s="126" t="s">
        <v>218</v>
      </c>
      <c r="C269" s="119">
        <v>0</v>
      </c>
      <c r="D269" s="128"/>
      <c r="E269" s="121">
        <f t="shared" si="41"/>
        <v>0</v>
      </c>
      <c r="F269" s="122">
        <f t="shared" si="42"/>
        <v>0</v>
      </c>
      <c r="G269" s="128"/>
      <c r="IF269" s="6"/>
      <c r="IG269" s="6"/>
      <c r="IH269" s="6"/>
      <c r="II269" s="6"/>
      <c r="IJ269" s="6"/>
      <c r="IK269" s="6"/>
      <c r="IL269" s="6"/>
      <c r="IM269" s="6"/>
    </row>
    <row r="270" s="35" customFormat="1" ht="15" customHeight="1" spans="1:247">
      <c r="A270" s="123">
        <v>20205</v>
      </c>
      <c r="B270" s="124" t="s">
        <v>219</v>
      </c>
      <c r="C270" s="119">
        <f t="shared" ref="C270:G270" si="44">SUM(C271:C274)</f>
        <v>0</v>
      </c>
      <c r="D270" s="132">
        <f t="shared" si="44"/>
        <v>0</v>
      </c>
      <c r="E270" s="121">
        <f t="shared" si="41"/>
        <v>0</v>
      </c>
      <c r="F270" s="122">
        <f t="shared" si="42"/>
        <v>0</v>
      </c>
      <c r="G270" s="132">
        <f t="shared" si="44"/>
        <v>0</v>
      </c>
      <c r="IF270" s="6"/>
      <c r="IG270" s="6"/>
      <c r="IH270" s="6"/>
      <c r="II270" s="6"/>
      <c r="IJ270" s="6"/>
      <c r="IK270" s="6"/>
      <c r="IL270" s="6"/>
      <c r="IM270" s="6"/>
    </row>
    <row r="271" s="35" customFormat="1" ht="15" customHeight="1" spans="1:247">
      <c r="A271" s="123">
        <v>2020503</v>
      </c>
      <c r="B271" s="126" t="s">
        <v>220</v>
      </c>
      <c r="C271" s="119">
        <v>0</v>
      </c>
      <c r="D271" s="128"/>
      <c r="E271" s="121">
        <f t="shared" si="41"/>
        <v>0</v>
      </c>
      <c r="F271" s="122">
        <f t="shared" si="42"/>
        <v>0</v>
      </c>
      <c r="G271" s="128"/>
      <c r="IF271" s="6"/>
      <c r="IG271" s="6"/>
      <c r="IH271" s="6"/>
      <c r="II271" s="6"/>
      <c r="IJ271" s="6"/>
      <c r="IK271" s="6"/>
      <c r="IL271" s="6"/>
      <c r="IM271" s="6"/>
    </row>
    <row r="272" s="35" customFormat="1" ht="15" customHeight="1" spans="1:247">
      <c r="A272" s="123">
        <v>2020504</v>
      </c>
      <c r="B272" s="126" t="s">
        <v>221</v>
      </c>
      <c r="C272" s="119">
        <v>0</v>
      </c>
      <c r="D272" s="128"/>
      <c r="E272" s="121">
        <f t="shared" si="41"/>
        <v>0</v>
      </c>
      <c r="F272" s="122">
        <f t="shared" si="42"/>
        <v>0</v>
      </c>
      <c r="G272" s="128"/>
      <c r="IF272" s="6"/>
      <c r="IG272" s="6"/>
      <c r="IH272" s="6"/>
      <c r="II272" s="6"/>
      <c r="IJ272" s="6"/>
      <c r="IK272" s="6"/>
      <c r="IL272" s="6"/>
      <c r="IM272" s="6"/>
    </row>
    <row r="273" s="35" customFormat="1" ht="15" customHeight="1" spans="1:247">
      <c r="A273" s="123">
        <v>2020505</v>
      </c>
      <c r="B273" s="126" t="s">
        <v>222</v>
      </c>
      <c r="C273" s="119">
        <v>0</v>
      </c>
      <c r="D273" s="128"/>
      <c r="E273" s="121">
        <f t="shared" si="41"/>
        <v>0</v>
      </c>
      <c r="F273" s="122">
        <f t="shared" si="42"/>
        <v>0</v>
      </c>
      <c r="G273" s="128"/>
      <c r="IF273" s="6"/>
      <c r="IG273" s="6"/>
      <c r="IH273" s="6"/>
      <c r="II273" s="6"/>
      <c r="IJ273" s="6"/>
      <c r="IK273" s="6"/>
      <c r="IL273" s="6"/>
      <c r="IM273" s="6"/>
    </row>
    <row r="274" s="35" customFormat="1" ht="15" customHeight="1" spans="1:247">
      <c r="A274" s="123">
        <v>2020599</v>
      </c>
      <c r="B274" s="126" t="s">
        <v>223</v>
      </c>
      <c r="C274" s="119">
        <v>0</v>
      </c>
      <c r="D274" s="128"/>
      <c r="E274" s="121">
        <f t="shared" si="41"/>
        <v>0</v>
      </c>
      <c r="F274" s="122">
        <f t="shared" si="42"/>
        <v>0</v>
      </c>
      <c r="G274" s="128"/>
      <c r="IF274" s="6"/>
      <c r="IG274" s="6"/>
      <c r="IH274" s="6"/>
      <c r="II274" s="6"/>
      <c r="IJ274" s="6"/>
      <c r="IK274" s="6"/>
      <c r="IL274" s="6"/>
      <c r="IM274" s="6"/>
    </row>
    <row r="275" s="35" customFormat="1" ht="15" customHeight="1" spans="1:247">
      <c r="A275" s="123">
        <v>20206</v>
      </c>
      <c r="B275" s="124" t="s">
        <v>224</v>
      </c>
      <c r="C275" s="119">
        <f t="shared" ref="C275:G275" si="45">SUM(C276)</f>
        <v>0</v>
      </c>
      <c r="D275" s="132">
        <f t="shared" si="45"/>
        <v>0</v>
      </c>
      <c r="E275" s="121">
        <f t="shared" si="41"/>
        <v>0</v>
      </c>
      <c r="F275" s="122">
        <f t="shared" si="42"/>
        <v>0</v>
      </c>
      <c r="G275" s="132">
        <f t="shared" si="45"/>
        <v>0</v>
      </c>
      <c r="IF275" s="6"/>
      <c r="IG275" s="6"/>
      <c r="IH275" s="6"/>
      <c r="II275" s="6"/>
      <c r="IJ275" s="6"/>
      <c r="IK275" s="6"/>
      <c r="IL275" s="6"/>
      <c r="IM275" s="6"/>
    </row>
    <row r="276" s="35" customFormat="1" ht="15" customHeight="1" spans="1:247">
      <c r="A276" s="123">
        <v>2020601</v>
      </c>
      <c r="B276" s="126" t="s">
        <v>225</v>
      </c>
      <c r="C276" s="119">
        <v>0</v>
      </c>
      <c r="D276" s="128"/>
      <c r="E276" s="121">
        <f t="shared" si="41"/>
        <v>0</v>
      </c>
      <c r="F276" s="122">
        <f t="shared" si="42"/>
        <v>0</v>
      </c>
      <c r="G276" s="128"/>
      <c r="IF276" s="6"/>
      <c r="IG276" s="6"/>
      <c r="IH276" s="6"/>
      <c r="II276" s="6"/>
      <c r="IJ276" s="6"/>
      <c r="IK276" s="6"/>
      <c r="IL276" s="6"/>
      <c r="IM276" s="6"/>
    </row>
    <row r="277" s="35" customFormat="1" ht="15" customHeight="1" spans="1:247">
      <c r="A277" s="123">
        <v>20207</v>
      </c>
      <c r="B277" s="124" t="s">
        <v>226</v>
      </c>
      <c r="C277" s="119">
        <f t="shared" ref="C277:G277" si="46">SUM(C278:C281)</f>
        <v>0</v>
      </c>
      <c r="D277" s="132">
        <f t="shared" si="46"/>
        <v>0</v>
      </c>
      <c r="E277" s="121">
        <f t="shared" si="41"/>
        <v>0</v>
      </c>
      <c r="F277" s="122">
        <f t="shared" si="42"/>
        <v>0</v>
      </c>
      <c r="G277" s="132">
        <f t="shared" si="46"/>
        <v>0</v>
      </c>
      <c r="IF277" s="6"/>
      <c r="IG277" s="6"/>
      <c r="IH277" s="6"/>
      <c r="II277" s="6"/>
      <c r="IJ277" s="6"/>
      <c r="IK277" s="6"/>
      <c r="IL277" s="6"/>
      <c r="IM277" s="6"/>
    </row>
    <row r="278" s="35" customFormat="1" ht="15" customHeight="1" spans="1:247">
      <c r="A278" s="123">
        <v>2020701</v>
      </c>
      <c r="B278" s="126" t="s">
        <v>227</v>
      </c>
      <c r="C278" s="119">
        <v>0</v>
      </c>
      <c r="D278" s="128"/>
      <c r="E278" s="121">
        <f t="shared" si="41"/>
        <v>0</v>
      </c>
      <c r="F278" s="122">
        <f t="shared" si="42"/>
        <v>0</v>
      </c>
      <c r="G278" s="128"/>
      <c r="IF278" s="6"/>
      <c r="IG278" s="6"/>
      <c r="IH278" s="6"/>
      <c r="II278" s="6"/>
      <c r="IJ278" s="6"/>
      <c r="IK278" s="6"/>
      <c r="IL278" s="6"/>
      <c r="IM278" s="6"/>
    </row>
    <row r="279" s="35" customFormat="1" ht="15" customHeight="1" spans="1:247">
      <c r="A279" s="123">
        <v>2020702</v>
      </c>
      <c r="B279" s="126" t="s">
        <v>228</v>
      </c>
      <c r="C279" s="119">
        <v>0</v>
      </c>
      <c r="D279" s="128"/>
      <c r="E279" s="121">
        <f t="shared" si="41"/>
        <v>0</v>
      </c>
      <c r="F279" s="122">
        <f t="shared" si="42"/>
        <v>0</v>
      </c>
      <c r="G279" s="128"/>
      <c r="IF279" s="6"/>
      <c r="IG279" s="6"/>
      <c r="IH279" s="6"/>
      <c r="II279" s="6"/>
      <c r="IJ279" s="6"/>
      <c r="IK279" s="6"/>
      <c r="IL279" s="6"/>
      <c r="IM279" s="6"/>
    </row>
    <row r="280" s="35" customFormat="1" ht="15" customHeight="1" spans="1:247">
      <c r="A280" s="123">
        <v>2020703</v>
      </c>
      <c r="B280" s="126" t="s">
        <v>229</v>
      </c>
      <c r="C280" s="119">
        <v>0</v>
      </c>
      <c r="D280" s="128"/>
      <c r="E280" s="121">
        <f t="shared" si="41"/>
        <v>0</v>
      </c>
      <c r="F280" s="122">
        <f t="shared" si="42"/>
        <v>0</v>
      </c>
      <c r="G280" s="128"/>
      <c r="IF280" s="6"/>
      <c r="IG280" s="6"/>
      <c r="IH280" s="6"/>
      <c r="II280" s="6"/>
      <c r="IJ280" s="6"/>
      <c r="IK280" s="6"/>
      <c r="IL280" s="6"/>
      <c r="IM280" s="6"/>
    </row>
    <row r="281" s="35" customFormat="1" ht="15" customHeight="1" spans="1:247">
      <c r="A281" s="123">
        <v>2020799</v>
      </c>
      <c r="B281" s="126" t="s">
        <v>230</v>
      </c>
      <c r="C281" s="119">
        <v>0</v>
      </c>
      <c r="D281" s="128"/>
      <c r="E281" s="121">
        <f t="shared" si="41"/>
        <v>0</v>
      </c>
      <c r="F281" s="122">
        <f t="shared" si="42"/>
        <v>0</v>
      </c>
      <c r="G281" s="128"/>
      <c r="IF281" s="6"/>
      <c r="IG281" s="6"/>
      <c r="IH281" s="6"/>
      <c r="II281" s="6"/>
      <c r="IJ281" s="6"/>
      <c r="IK281" s="6"/>
      <c r="IL281" s="6"/>
      <c r="IM281" s="6"/>
    </row>
    <row r="282" s="35" customFormat="1" ht="15" customHeight="1" spans="1:247">
      <c r="A282" s="123">
        <v>20208</v>
      </c>
      <c r="B282" s="124" t="s">
        <v>231</v>
      </c>
      <c r="C282" s="119">
        <f>IF(ISERROR(VLOOKUP(#REF!,#REF!,2,FALSE)),0,VLOOKUP(#REF!,#REF!,2,FALSE))</f>
        <v>0</v>
      </c>
      <c r="D282" s="128">
        <f>IF(ISERROR(VLOOKUP(#REF!,#REF!,2,FALSE)),0,VLOOKUP(#REF!,#REF!,2,FALSE))</f>
        <v>0</v>
      </c>
      <c r="E282" s="121">
        <f t="shared" si="41"/>
        <v>0</v>
      </c>
      <c r="F282" s="122">
        <f t="shared" si="42"/>
        <v>0</v>
      </c>
      <c r="G282" s="128">
        <f>IF(ISERROR(VLOOKUP(#REF!,#REF!,2,FALSE)),0,VLOOKUP(#REF!,#REF!,2,FALSE))</f>
        <v>0</v>
      </c>
      <c r="IF282" s="6"/>
      <c r="IG282" s="6"/>
      <c r="IH282" s="6"/>
      <c r="II282" s="6"/>
      <c r="IJ282" s="6"/>
      <c r="IK282" s="6"/>
      <c r="IL282" s="6"/>
      <c r="IM282" s="6"/>
    </row>
    <row r="283" s="35" customFormat="1" ht="15" customHeight="1" spans="1:247">
      <c r="A283" s="123">
        <v>2020801</v>
      </c>
      <c r="B283" s="126" t="s">
        <v>62</v>
      </c>
      <c r="C283" s="119">
        <v>0</v>
      </c>
      <c r="D283" s="128"/>
      <c r="E283" s="121">
        <f t="shared" si="41"/>
        <v>0</v>
      </c>
      <c r="F283" s="122">
        <f t="shared" si="42"/>
        <v>0</v>
      </c>
      <c r="G283" s="128"/>
      <c r="IF283" s="6"/>
      <c r="IG283" s="6"/>
      <c r="IH283" s="6"/>
      <c r="II283" s="6"/>
      <c r="IJ283" s="6"/>
      <c r="IK283" s="6"/>
      <c r="IL283" s="6"/>
      <c r="IM283" s="6"/>
    </row>
    <row r="284" s="35" customFormat="1" ht="15" customHeight="1" spans="1:247">
      <c r="A284" s="123">
        <v>2020802</v>
      </c>
      <c r="B284" s="126" t="s">
        <v>63</v>
      </c>
      <c r="C284" s="119">
        <v>0</v>
      </c>
      <c r="D284" s="128"/>
      <c r="E284" s="121">
        <f t="shared" si="41"/>
        <v>0</v>
      </c>
      <c r="F284" s="122">
        <f t="shared" si="42"/>
        <v>0</v>
      </c>
      <c r="G284" s="128"/>
      <c r="IF284" s="6"/>
      <c r="IG284" s="6"/>
      <c r="IH284" s="6"/>
      <c r="II284" s="6"/>
      <c r="IJ284" s="6"/>
      <c r="IK284" s="6"/>
      <c r="IL284" s="6"/>
      <c r="IM284" s="6"/>
    </row>
    <row r="285" s="35" customFormat="1" ht="15" customHeight="1" spans="1:247">
      <c r="A285" s="123">
        <v>2020803</v>
      </c>
      <c r="B285" s="126" t="s">
        <v>64</v>
      </c>
      <c r="C285" s="119">
        <v>0</v>
      </c>
      <c r="D285" s="128"/>
      <c r="E285" s="121">
        <f t="shared" si="41"/>
        <v>0</v>
      </c>
      <c r="F285" s="122">
        <f t="shared" si="42"/>
        <v>0</v>
      </c>
      <c r="G285" s="128"/>
      <c r="IF285" s="6"/>
      <c r="IG285" s="6"/>
      <c r="IH285" s="6"/>
      <c r="II285" s="6"/>
      <c r="IJ285" s="6"/>
      <c r="IK285" s="6"/>
      <c r="IL285" s="6"/>
      <c r="IM285" s="6"/>
    </row>
    <row r="286" s="35" customFormat="1" ht="15" customHeight="1" spans="1:247">
      <c r="A286" s="123">
        <v>2020850</v>
      </c>
      <c r="B286" s="126" t="s">
        <v>71</v>
      </c>
      <c r="C286" s="119">
        <v>0</v>
      </c>
      <c r="D286" s="128"/>
      <c r="E286" s="121">
        <f t="shared" si="41"/>
        <v>0</v>
      </c>
      <c r="F286" s="122">
        <f t="shared" si="42"/>
        <v>0</v>
      </c>
      <c r="G286" s="128"/>
      <c r="IF286" s="6"/>
      <c r="IG286" s="6"/>
      <c r="IH286" s="6"/>
      <c r="II286" s="6"/>
      <c r="IJ286" s="6"/>
      <c r="IK286" s="6"/>
      <c r="IL286" s="6"/>
      <c r="IM286" s="6"/>
    </row>
    <row r="287" s="35" customFormat="1" ht="15" customHeight="1" spans="1:247">
      <c r="A287" s="123">
        <v>2020899</v>
      </c>
      <c r="B287" s="126" t="s">
        <v>232</v>
      </c>
      <c r="C287" s="119">
        <v>0</v>
      </c>
      <c r="D287" s="128"/>
      <c r="E287" s="121">
        <f t="shared" si="41"/>
        <v>0</v>
      </c>
      <c r="F287" s="122">
        <f t="shared" si="42"/>
        <v>0</v>
      </c>
      <c r="G287" s="128"/>
      <c r="IF287" s="6"/>
      <c r="IG287" s="6"/>
      <c r="IH287" s="6"/>
      <c r="II287" s="6"/>
      <c r="IJ287" s="6"/>
      <c r="IK287" s="6"/>
      <c r="IL287" s="6"/>
      <c r="IM287" s="6"/>
    </row>
    <row r="288" s="35" customFormat="1" ht="15" customHeight="1" spans="1:247">
      <c r="A288" s="123">
        <v>20299</v>
      </c>
      <c r="B288" s="124" t="s">
        <v>233</v>
      </c>
      <c r="C288" s="119">
        <f t="shared" ref="C288:G288" si="47">SUM(C289)</f>
        <v>0</v>
      </c>
      <c r="D288" s="132">
        <f t="shared" si="47"/>
        <v>0</v>
      </c>
      <c r="E288" s="121">
        <f t="shared" si="41"/>
        <v>0</v>
      </c>
      <c r="F288" s="122">
        <f t="shared" si="42"/>
        <v>0</v>
      </c>
      <c r="G288" s="132">
        <f t="shared" si="47"/>
        <v>0</v>
      </c>
      <c r="IF288" s="6"/>
      <c r="IG288" s="6"/>
      <c r="IH288" s="6"/>
      <c r="II288" s="6"/>
      <c r="IJ288" s="6"/>
      <c r="IK288" s="6"/>
      <c r="IL288" s="6"/>
      <c r="IM288" s="6"/>
    </row>
    <row r="289" s="35" customFormat="1" ht="15" customHeight="1" spans="1:247">
      <c r="A289" s="123">
        <v>2029901</v>
      </c>
      <c r="B289" s="126" t="s">
        <v>234</v>
      </c>
      <c r="C289" s="119">
        <v>0</v>
      </c>
      <c r="D289" s="128"/>
      <c r="E289" s="121">
        <f t="shared" si="41"/>
        <v>0</v>
      </c>
      <c r="F289" s="122">
        <f t="shared" si="42"/>
        <v>0</v>
      </c>
      <c r="G289" s="128"/>
      <c r="IF289" s="6"/>
      <c r="IG289" s="6"/>
      <c r="IH289" s="6"/>
      <c r="II289" s="6"/>
      <c r="IJ289" s="6"/>
      <c r="IK289" s="6"/>
      <c r="IL289" s="6"/>
      <c r="IM289" s="6"/>
    </row>
    <row r="290" s="35" customFormat="1" ht="15" customHeight="1" spans="1:247">
      <c r="A290" s="123">
        <v>203</v>
      </c>
      <c r="B290" s="124" t="s">
        <v>235</v>
      </c>
      <c r="C290" s="119">
        <f t="shared" ref="C290:G290" si="48">C291+C293+C295+C297+C307</f>
        <v>0</v>
      </c>
      <c r="D290" s="132">
        <f t="shared" si="48"/>
        <v>0</v>
      </c>
      <c r="E290" s="121">
        <f t="shared" si="41"/>
        <v>0</v>
      </c>
      <c r="F290" s="122">
        <f t="shared" si="42"/>
        <v>0</v>
      </c>
      <c r="G290" s="132">
        <f t="shared" si="48"/>
        <v>0</v>
      </c>
      <c r="IF290" s="6"/>
      <c r="IG290" s="6"/>
      <c r="IH290" s="6"/>
      <c r="II290" s="6"/>
      <c r="IJ290" s="6"/>
      <c r="IK290" s="6"/>
      <c r="IL290" s="6"/>
      <c r="IM290" s="6"/>
    </row>
    <row r="291" s="35" customFormat="1" ht="15" customHeight="1" spans="1:247">
      <c r="A291" s="123">
        <v>20301</v>
      </c>
      <c r="B291" s="124" t="s">
        <v>236</v>
      </c>
      <c r="C291" s="119">
        <f t="shared" ref="C291:C295" si="49">C292</f>
        <v>0</v>
      </c>
      <c r="D291" s="132">
        <f t="shared" ref="D291:D295" si="50">D292</f>
        <v>0</v>
      </c>
      <c r="E291" s="121">
        <f t="shared" si="41"/>
        <v>0</v>
      </c>
      <c r="F291" s="122">
        <f t="shared" si="42"/>
        <v>0</v>
      </c>
      <c r="G291" s="132">
        <f t="shared" ref="G291:G295" si="51">G292</f>
        <v>0</v>
      </c>
      <c r="IF291" s="6"/>
      <c r="IG291" s="6"/>
      <c r="IH291" s="6"/>
      <c r="II291" s="6"/>
      <c r="IJ291" s="6"/>
      <c r="IK291" s="6"/>
      <c r="IL291" s="6"/>
      <c r="IM291" s="6"/>
    </row>
    <row r="292" s="35" customFormat="1" ht="15" customHeight="1" spans="1:247">
      <c r="A292" s="123">
        <v>2030101</v>
      </c>
      <c r="B292" s="126" t="s">
        <v>237</v>
      </c>
      <c r="C292" s="119">
        <v>0</v>
      </c>
      <c r="D292" s="128"/>
      <c r="E292" s="121">
        <f t="shared" si="41"/>
        <v>0</v>
      </c>
      <c r="F292" s="122">
        <f t="shared" si="42"/>
        <v>0</v>
      </c>
      <c r="G292" s="128"/>
      <c r="IF292" s="6"/>
      <c r="IG292" s="6"/>
      <c r="IH292" s="6"/>
      <c r="II292" s="6"/>
      <c r="IJ292" s="6"/>
      <c r="IK292" s="6"/>
      <c r="IL292" s="6"/>
      <c r="IM292" s="6"/>
    </row>
    <row r="293" s="35" customFormat="1" ht="15" customHeight="1" spans="1:247">
      <c r="A293" s="123">
        <v>20304</v>
      </c>
      <c r="B293" s="124" t="s">
        <v>238</v>
      </c>
      <c r="C293" s="119">
        <f t="shared" si="49"/>
        <v>0</v>
      </c>
      <c r="D293" s="132">
        <f t="shared" si="50"/>
        <v>0</v>
      </c>
      <c r="E293" s="121">
        <f t="shared" si="41"/>
        <v>0</v>
      </c>
      <c r="F293" s="122">
        <f t="shared" si="42"/>
        <v>0</v>
      </c>
      <c r="G293" s="132">
        <f t="shared" si="51"/>
        <v>0</v>
      </c>
      <c r="IF293" s="6"/>
      <c r="IG293" s="6"/>
      <c r="IH293" s="6"/>
      <c r="II293" s="6"/>
      <c r="IJ293" s="6"/>
      <c r="IK293" s="6"/>
      <c r="IL293" s="6"/>
      <c r="IM293" s="6"/>
    </row>
    <row r="294" s="35" customFormat="1" ht="15" customHeight="1" spans="1:247">
      <c r="A294" s="123">
        <v>2030401</v>
      </c>
      <c r="B294" s="126" t="s">
        <v>239</v>
      </c>
      <c r="C294" s="119">
        <v>0</v>
      </c>
      <c r="D294" s="128"/>
      <c r="E294" s="121">
        <f t="shared" si="41"/>
        <v>0</v>
      </c>
      <c r="F294" s="122">
        <f t="shared" si="42"/>
        <v>0</v>
      </c>
      <c r="G294" s="128"/>
      <c r="IF294" s="6"/>
      <c r="IG294" s="6"/>
      <c r="IH294" s="6"/>
      <c r="II294" s="6"/>
      <c r="IJ294" s="6"/>
      <c r="IK294" s="6"/>
      <c r="IL294" s="6"/>
      <c r="IM294" s="6"/>
    </row>
    <row r="295" s="35" customFormat="1" ht="15" customHeight="1" spans="1:247">
      <c r="A295" s="123">
        <v>20305</v>
      </c>
      <c r="B295" s="124" t="s">
        <v>240</v>
      </c>
      <c r="C295" s="119">
        <f t="shared" si="49"/>
        <v>0</v>
      </c>
      <c r="D295" s="132">
        <f t="shared" si="50"/>
        <v>0</v>
      </c>
      <c r="E295" s="121">
        <f t="shared" si="41"/>
        <v>0</v>
      </c>
      <c r="F295" s="122">
        <f t="shared" si="42"/>
        <v>0</v>
      </c>
      <c r="G295" s="132">
        <f t="shared" si="51"/>
        <v>0</v>
      </c>
      <c r="IF295" s="6"/>
      <c r="IG295" s="6"/>
      <c r="IH295" s="6"/>
      <c r="II295" s="6"/>
      <c r="IJ295" s="6"/>
      <c r="IK295" s="6"/>
      <c r="IL295" s="6"/>
      <c r="IM295" s="6"/>
    </row>
    <row r="296" s="35" customFormat="1" ht="15" customHeight="1" spans="1:247">
      <c r="A296" s="123">
        <v>2030501</v>
      </c>
      <c r="B296" s="126" t="s">
        <v>241</v>
      </c>
      <c r="C296" s="119">
        <v>0</v>
      </c>
      <c r="D296" s="128"/>
      <c r="E296" s="121">
        <f t="shared" si="41"/>
        <v>0</v>
      </c>
      <c r="F296" s="122">
        <f t="shared" si="42"/>
        <v>0</v>
      </c>
      <c r="G296" s="128"/>
      <c r="IF296" s="6"/>
      <c r="IG296" s="6"/>
      <c r="IH296" s="6"/>
      <c r="II296" s="6"/>
      <c r="IJ296" s="6"/>
      <c r="IK296" s="6"/>
      <c r="IL296" s="6"/>
      <c r="IM296" s="6"/>
    </row>
    <row r="297" s="35" customFormat="1" ht="15" customHeight="1" spans="1:247">
      <c r="A297" s="123">
        <v>20306</v>
      </c>
      <c r="B297" s="124" t="s">
        <v>242</v>
      </c>
      <c r="C297" s="119">
        <f t="shared" ref="C297:G297" si="52">SUM(C298:C306)</f>
        <v>0</v>
      </c>
      <c r="D297" s="132">
        <f t="shared" si="52"/>
        <v>0</v>
      </c>
      <c r="E297" s="121">
        <f t="shared" si="41"/>
        <v>0</v>
      </c>
      <c r="F297" s="122">
        <f t="shared" si="42"/>
        <v>0</v>
      </c>
      <c r="G297" s="132">
        <f t="shared" si="52"/>
        <v>0</v>
      </c>
      <c r="IF297" s="6"/>
      <c r="IG297" s="6"/>
      <c r="IH297" s="6"/>
      <c r="II297" s="6"/>
      <c r="IJ297" s="6"/>
      <c r="IK297" s="6"/>
      <c r="IL297" s="6"/>
      <c r="IM297" s="6"/>
    </row>
    <row r="298" s="35" customFormat="1" ht="15" customHeight="1" spans="1:247">
      <c r="A298" s="123">
        <v>2030601</v>
      </c>
      <c r="B298" s="126" t="s">
        <v>243</v>
      </c>
      <c r="C298" s="119">
        <v>0</v>
      </c>
      <c r="D298" s="128"/>
      <c r="E298" s="121">
        <f t="shared" si="41"/>
        <v>0</v>
      </c>
      <c r="F298" s="122">
        <f t="shared" si="42"/>
        <v>0</v>
      </c>
      <c r="G298" s="128"/>
      <c r="IF298" s="6"/>
      <c r="IG298" s="6"/>
      <c r="IH298" s="6"/>
      <c r="II298" s="6"/>
      <c r="IJ298" s="6"/>
      <c r="IK298" s="6"/>
      <c r="IL298" s="6"/>
      <c r="IM298" s="6"/>
    </row>
    <row r="299" s="35" customFormat="1" ht="15" customHeight="1" spans="1:247">
      <c r="A299" s="123">
        <v>2030602</v>
      </c>
      <c r="B299" s="126" t="s">
        <v>244</v>
      </c>
      <c r="C299" s="119">
        <v>0</v>
      </c>
      <c r="D299" s="128"/>
      <c r="E299" s="121">
        <f t="shared" si="41"/>
        <v>0</v>
      </c>
      <c r="F299" s="122">
        <f t="shared" si="42"/>
        <v>0</v>
      </c>
      <c r="G299" s="128"/>
      <c r="IF299" s="6"/>
      <c r="IG299" s="6"/>
      <c r="IH299" s="6"/>
      <c r="II299" s="6"/>
      <c r="IJ299" s="6"/>
      <c r="IK299" s="6"/>
      <c r="IL299" s="6"/>
      <c r="IM299" s="6"/>
    </row>
    <row r="300" s="35" customFormat="1" ht="15" customHeight="1" spans="1:247">
      <c r="A300" s="123">
        <v>2030603</v>
      </c>
      <c r="B300" s="126" t="s">
        <v>245</v>
      </c>
      <c r="C300" s="119">
        <v>0</v>
      </c>
      <c r="D300" s="128"/>
      <c r="E300" s="121">
        <f t="shared" si="41"/>
        <v>0</v>
      </c>
      <c r="F300" s="122">
        <f t="shared" si="42"/>
        <v>0</v>
      </c>
      <c r="G300" s="128"/>
      <c r="IF300" s="6"/>
      <c r="IG300" s="6"/>
      <c r="IH300" s="6"/>
      <c r="II300" s="6"/>
      <c r="IJ300" s="6"/>
      <c r="IK300" s="6"/>
      <c r="IL300" s="6"/>
      <c r="IM300" s="6"/>
    </row>
    <row r="301" s="35" customFormat="1" ht="15" customHeight="1" spans="1:247">
      <c r="A301" s="123">
        <v>2030604</v>
      </c>
      <c r="B301" s="126" t="s">
        <v>246</v>
      </c>
      <c r="C301" s="119">
        <v>0</v>
      </c>
      <c r="D301" s="128"/>
      <c r="E301" s="121">
        <f t="shared" si="41"/>
        <v>0</v>
      </c>
      <c r="F301" s="122">
        <f t="shared" si="42"/>
        <v>0</v>
      </c>
      <c r="G301" s="128"/>
      <c r="IF301" s="6"/>
      <c r="IG301" s="6"/>
      <c r="IH301" s="6"/>
      <c r="II301" s="6"/>
      <c r="IJ301" s="6"/>
      <c r="IK301" s="6"/>
      <c r="IL301" s="6"/>
      <c r="IM301" s="6"/>
    </row>
    <row r="302" s="35" customFormat="1" ht="15" customHeight="1" spans="1:247">
      <c r="A302" s="123">
        <v>2030605</v>
      </c>
      <c r="B302" s="126" t="s">
        <v>247</v>
      </c>
      <c r="C302" s="119">
        <v>0</v>
      </c>
      <c r="D302" s="128"/>
      <c r="E302" s="121">
        <f t="shared" si="41"/>
        <v>0</v>
      </c>
      <c r="F302" s="122">
        <f t="shared" si="42"/>
        <v>0</v>
      </c>
      <c r="G302" s="128"/>
      <c r="IF302" s="6"/>
      <c r="IG302" s="6"/>
      <c r="IH302" s="6"/>
      <c r="II302" s="6"/>
      <c r="IJ302" s="6"/>
      <c r="IK302" s="6"/>
      <c r="IL302" s="6"/>
      <c r="IM302" s="6"/>
    </row>
    <row r="303" s="35" customFormat="1" ht="15" customHeight="1" spans="1:247">
      <c r="A303" s="123">
        <v>2030606</v>
      </c>
      <c r="B303" s="126" t="s">
        <v>248</v>
      </c>
      <c r="C303" s="119">
        <v>0</v>
      </c>
      <c r="D303" s="128"/>
      <c r="E303" s="121">
        <f t="shared" si="41"/>
        <v>0</v>
      </c>
      <c r="F303" s="122">
        <f t="shared" si="42"/>
        <v>0</v>
      </c>
      <c r="G303" s="128"/>
      <c r="IF303" s="6"/>
      <c r="IG303" s="6"/>
      <c r="IH303" s="6"/>
      <c r="II303" s="6"/>
      <c r="IJ303" s="6"/>
      <c r="IK303" s="6"/>
      <c r="IL303" s="6"/>
      <c r="IM303" s="6"/>
    </row>
    <row r="304" s="35" customFormat="1" ht="15" customHeight="1" spans="1:247">
      <c r="A304" s="123" t="s">
        <v>249</v>
      </c>
      <c r="B304" s="126" t="s">
        <v>250</v>
      </c>
      <c r="C304" s="119">
        <v>0</v>
      </c>
      <c r="D304" s="128"/>
      <c r="E304" s="121">
        <f t="shared" si="41"/>
        <v>0</v>
      </c>
      <c r="F304" s="122">
        <f t="shared" si="42"/>
        <v>0</v>
      </c>
      <c r="G304" s="128"/>
      <c r="IF304" s="6"/>
      <c r="IG304" s="6"/>
      <c r="IH304" s="6"/>
      <c r="II304" s="6"/>
      <c r="IJ304" s="6"/>
      <c r="IK304" s="6"/>
      <c r="IL304" s="6"/>
      <c r="IM304" s="6"/>
    </row>
    <row r="305" s="35" customFormat="1" ht="15" customHeight="1" spans="1:247">
      <c r="A305" s="123" t="s">
        <v>251</v>
      </c>
      <c r="B305" s="135" t="s">
        <v>252</v>
      </c>
      <c r="C305" s="119">
        <v>0</v>
      </c>
      <c r="D305" s="128"/>
      <c r="E305" s="121">
        <f t="shared" si="41"/>
        <v>0</v>
      </c>
      <c r="F305" s="122">
        <f t="shared" si="42"/>
        <v>0</v>
      </c>
      <c r="G305" s="128"/>
      <c r="IF305" s="6"/>
      <c r="IG305" s="6"/>
      <c r="IH305" s="6"/>
      <c r="II305" s="6"/>
      <c r="IJ305" s="6"/>
      <c r="IK305" s="6"/>
      <c r="IL305" s="6"/>
      <c r="IM305" s="6"/>
    </row>
    <row r="306" s="35" customFormat="1" ht="15" customHeight="1" spans="1:247">
      <c r="A306" s="123">
        <v>2030699</v>
      </c>
      <c r="B306" s="126" t="s">
        <v>253</v>
      </c>
      <c r="C306" s="119">
        <v>0</v>
      </c>
      <c r="D306" s="128"/>
      <c r="E306" s="121">
        <f t="shared" si="41"/>
        <v>0</v>
      </c>
      <c r="F306" s="122">
        <f t="shared" si="42"/>
        <v>0</v>
      </c>
      <c r="G306" s="128"/>
      <c r="IF306" s="6"/>
      <c r="IG306" s="6"/>
      <c r="IH306" s="6"/>
      <c r="II306" s="6"/>
      <c r="IJ306" s="6"/>
      <c r="IK306" s="6"/>
      <c r="IL306" s="6"/>
      <c r="IM306" s="6"/>
    </row>
    <row r="307" s="35" customFormat="1" ht="15" customHeight="1" spans="1:247">
      <c r="A307" s="123" t="s">
        <v>254</v>
      </c>
      <c r="B307" s="124" t="s">
        <v>255</v>
      </c>
      <c r="C307" s="119">
        <f t="shared" ref="C307:G307" si="53">C308</f>
        <v>0</v>
      </c>
      <c r="D307" s="132">
        <f t="shared" si="53"/>
        <v>0</v>
      </c>
      <c r="E307" s="121">
        <f t="shared" si="41"/>
        <v>0</v>
      </c>
      <c r="F307" s="122">
        <f t="shared" si="42"/>
        <v>0</v>
      </c>
      <c r="G307" s="132">
        <f t="shared" si="53"/>
        <v>0</v>
      </c>
      <c r="IF307" s="6"/>
      <c r="IG307" s="6"/>
      <c r="IH307" s="6"/>
      <c r="II307" s="6"/>
      <c r="IJ307" s="6"/>
      <c r="IK307" s="6"/>
      <c r="IL307" s="6"/>
      <c r="IM307" s="6"/>
    </row>
    <row r="308" s="35" customFormat="1" ht="15" customHeight="1" spans="1:247">
      <c r="A308" s="123">
        <v>2039901</v>
      </c>
      <c r="B308" s="126" t="s">
        <v>256</v>
      </c>
      <c r="C308" s="119">
        <v>0</v>
      </c>
      <c r="D308" s="128"/>
      <c r="E308" s="121">
        <f t="shared" si="41"/>
        <v>0</v>
      </c>
      <c r="F308" s="122">
        <f t="shared" si="42"/>
        <v>0</v>
      </c>
      <c r="G308" s="128"/>
      <c r="IF308" s="6"/>
      <c r="IG308" s="6"/>
      <c r="IH308" s="6"/>
      <c r="II308" s="6"/>
      <c r="IJ308" s="6"/>
      <c r="IK308" s="6"/>
      <c r="IL308" s="6"/>
      <c r="IM308" s="6"/>
    </row>
    <row r="309" s="35" customFormat="1" ht="15" customHeight="1" spans="1:247">
      <c r="A309" s="123" t="s">
        <v>257</v>
      </c>
      <c r="B309" s="124" t="s">
        <v>258</v>
      </c>
      <c r="C309" s="119">
        <f t="shared" ref="C309:G309" si="54">C310+C313++C324+C331+C339+C348+C364+C374+C384+C392+C398</f>
        <v>5572</v>
      </c>
      <c r="D309" s="132">
        <f t="shared" si="54"/>
        <v>5714</v>
      </c>
      <c r="E309" s="121">
        <f t="shared" si="41"/>
        <v>142</v>
      </c>
      <c r="F309" s="122">
        <f t="shared" si="42"/>
        <v>2.54845656855707</v>
      </c>
      <c r="G309" s="132">
        <f t="shared" si="54"/>
        <v>5714</v>
      </c>
      <c r="IF309" s="6"/>
      <c r="IG309" s="6"/>
      <c r="IH309" s="6"/>
      <c r="II309" s="6"/>
      <c r="IJ309" s="6"/>
      <c r="IK309" s="6"/>
      <c r="IL309" s="6"/>
      <c r="IM309" s="6"/>
    </row>
    <row r="310" s="35" customFormat="1" ht="15" customHeight="1" spans="1:247">
      <c r="A310" s="123">
        <v>20401</v>
      </c>
      <c r="B310" s="124" t="s">
        <v>259</v>
      </c>
      <c r="C310" s="119">
        <f t="shared" ref="C310:G310" si="55">SUM(C311:C312)</f>
        <v>12</v>
      </c>
      <c r="D310" s="132">
        <f t="shared" si="55"/>
        <v>15</v>
      </c>
      <c r="E310" s="121">
        <f t="shared" si="41"/>
        <v>3</v>
      </c>
      <c r="F310" s="122">
        <f t="shared" si="42"/>
        <v>25</v>
      </c>
      <c r="G310" s="132">
        <f t="shared" si="55"/>
        <v>15</v>
      </c>
      <c r="IF310" s="6"/>
      <c r="IG310" s="6"/>
      <c r="IH310" s="6"/>
      <c r="II310" s="6"/>
      <c r="IJ310" s="6"/>
      <c r="IK310" s="6"/>
      <c r="IL310" s="6"/>
      <c r="IM310" s="6"/>
    </row>
    <row r="311" s="35" customFormat="1" ht="15" customHeight="1" spans="1:247">
      <c r="A311" s="123">
        <v>2040101</v>
      </c>
      <c r="B311" s="19" t="s">
        <v>260</v>
      </c>
      <c r="C311" s="119">
        <v>0</v>
      </c>
      <c r="D311" s="128"/>
      <c r="E311" s="121">
        <f t="shared" si="41"/>
        <v>0</v>
      </c>
      <c r="F311" s="122">
        <f t="shared" si="42"/>
        <v>0</v>
      </c>
      <c r="G311" s="128"/>
      <c r="IF311" s="6"/>
      <c r="IG311" s="6"/>
      <c r="IH311" s="6"/>
      <c r="II311" s="6"/>
      <c r="IJ311" s="6"/>
      <c r="IK311" s="6"/>
      <c r="IL311" s="6"/>
      <c r="IM311" s="6"/>
    </row>
    <row r="312" s="35" customFormat="1" ht="15" customHeight="1" spans="1:247">
      <c r="A312" s="123">
        <v>2040199</v>
      </c>
      <c r="B312" s="19" t="s">
        <v>261</v>
      </c>
      <c r="C312" s="119">
        <v>12</v>
      </c>
      <c r="D312" s="128">
        <v>15</v>
      </c>
      <c r="E312" s="121">
        <f t="shared" si="41"/>
        <v>3</v>
      </c>
      <c r="F312" s="122">
        <f t="shared" si="42"/>
        <v>25</v>
      </c>
      <c r="G312" s="128">
        <v>15</v>
      </c>
      <c r="IF312" s="6"/>
      <c r="IG312" s="6"/>
      <c r="IH312" s="6"/>
      <c r="II312" s="6"/>
      <c r="IJ312" s="6"/>
      <c r="IK312" s="6"/>
      <c r="IL312" s="6"/>
      <c r="IM312" s="6"/>
    </row>
    <row r="313" s="35" customFormat="1" ht="15" customHeight="1" spans="1:247">
      <c r="A313" s="123">
        <v>20402</v>
      </c>
      <c r="B313" s="124" t="s">
        <v>262</v>
      </c>
      <c r="C313" s="119">
        <f t="shared" ref="C313:G313" si="56">SUM(C314:C323)</f>
        <v>5107</v>
      </c>
      <c r="D313" s="132">
        <f t="shared" si="56"/>
        <v>5240</v>
      </c>
      <c r="E313" s="121">
        <f t="shared" si="41"/>
        <v>133</v>
      </c>
      <c r="F313" s="122">
        <f t="shared" si="42"/>
        <v>2.60426865087135</v>
      </c>
      <c r="G313" s="132">
        <f t="shared" si="56"/>
        <v>5240</v>
      </c>
      <c r="IF313" s="6"/>
      <c r="IG313" s="6"/>
      <c r="IH313" s="6"/>
      <c r="II313" s="6"/>
      <c r="IJ313" s="6"/>
      <c r="IK313" s="6"/>
      <c r="IL313" s="6"/>
      <c r="IM313" s="6"/>
    </row>
    <row r="314" s="35" customFormat="1" ht="15" customHeight="1" spans="1:247">
      <c r="A314" s="123">
        <v>2040201</v>
      </c>
      <c r="B314" s="126" t="s">
        <v>62</v>
      </c>
      <c r="C314" s="119">
        <v>4006</v>
      </c>
      <c r="D314" s="128">
        <v>4284</v>
      </c>
      <c r="E314" s="121">
        <f t="shared" si="41"/>
        <v>278</v>
      </c>
      <c r="F314" s="122">
        <f t="shared" si="42"/>
        <v>6.93959061407888</v>
      </c>
      <c r="G314" s="128">
        <v>4284</v>
      </c>
      <c r="IF314" s="6"/>
      <c r="IG314" s="6"/>
      <c r="IH314" s="6"/>
      <c r="II314" s="6"/>
      <c r="IJ314" s="6"/>
      <c r="IK314" s="6"/>
      <c r="IL314" s="6"/>
      <c r="IM314" s="6"/>
    </row>
    <row r="315" s="35" customFormat="1" ht="15" customHeight="1" spans="1:247">
      <c r="A315" s="123">
        <v>2040202</v>
      </c>
      <c r="B315" s="126" t="s">
        <v>63</v>
      </c>
      <c r="C315" s="119">
        <v>885</v>
      </c>
      <c r="D315" s="128">
        <v>416</v>
      </c>
      <c r="E315" s="121">
        <f t="shared" si="41"/>
        <v>-469</v>
      </c>
      <c r="F315" s="122">
        <f t="shared" si="42"/>
        <v>-52.9943502824859</v>
      </c>
      <c r="G315" s="128">
        <v>416</v>
      </c>
      <c r="IF315" s="6"/>
      <c r="IG315" s="6"/>
      <c r="IH315" s="6"/>
      <c r="II315" s="6"/>
      <c r="IJ315" s="6"/>
      <c r="IK315" s="6"/>
      <c r="IL315" s="6"/>
      <c r="IM315" s="6"/>
    </row>
    <row r="316" s="35" customFormat="1" ht="15" customHeight="1" spans="1:247">
      <c r="A316" s="123">
        <v>2040203</v>
      </c>
      <c r="B316" s="126" t="s">
        <v>64</v>
      </c>
      <c r="C316" s="119">
        <v>0</v>
      </c>
      <c r="D316" s="128"/>
      <c r="E316" s="121">
        <f t="shared" si="41"/>
        <v>0</v>
      </c>
      <c r="F316" s="122">
        <f t="shared" si="42"/>
        <v>0</v>
      </c>
      <c r="G316" s="128"/>
      <c r="IF316" s="6"/>
      <c r="IG316" s="6"/>
      <c r="IH316" s="6"/>
      <c r="II316" s="6"/>
      <c r="IJ316" s="6"/>
      <c r="IK316" s="6"/>
      <c r="IL316" s="6"/>
      <c r="IM316" s="6"/>
    </row>
    <row r="317" s="35" customFormat="1" ht="15" customHeight="1" spans="1:247">
      <c r="A317" s="123">
        <v>2040219</v>
      </c>
      <c r="B317" s="126" t="s">
        <v>103</v>
      </c>
      <c r="C317" s="119">
        <v>110</v>
      </c>
      <c r="D317" s="128">
        <v>110</v>
      </c>
      <c r="E317" s="121">
        <f t="shared" si="41"/>
        <v>0</v>
      </c>
      <c r="F317" s="122">
        <f t="shared" si="42"/>
        <v>0</v>
      </c>
      <c r="G317" s="128">
        <v>110</v>
      </c>
      <c r="IF317" s="6"/>
      <c r="IG317" s="6"/>
      <c r="IH317" s="6"/>
      <c r="II317" s="6"/>
      <c r="IJ317" s="6"/>
      <c r="IK317" s="6"/>
      <c r="IL317" s="6"/>
      <c r="IM317" s="6"/>
    </row>
    <row r="318" s="35" customFormat="1" ht="15" customHeight="1" spans="1:247">
      <c r="A318" s="123">
        <v>2040220</v>
      </c>
      <c r="B318" s="126" t="s">
        <v>263</v>
      </c>
      <c r="C318" s="119">
        <v>106</v>
      </c>
      <c r="D318" s="128">
        <v>430</v>
      </c>
      <c r="E318" s="121">
        <f t="shared" si="41"/>
        <v>324</v>
      </c>
      <c r="F318" s="122">
        <f t="shared" si="42"/>
        <v>305.660377358491</v>
      </c>
      <c r="G318" s="128">
        <v>430</v>
      </c>
      <c r="IF318" s="6"/>
      <c r="IG318" s="6"/>
      <c r="IH318" s="6"/>
      <c r="II318" s="6"/>
      <c r="IJ318" s="6"/>
      <c r="IK318" s="6"/>
      <c r="IL318" s="6"/>
      <c r="IM318" s="6"/>
    </row>
    <row r="319" s="35" customFormat="1" ht="15" customHeight="1" spans="1:247">
      <c r="A319" s="123">
        <v>2040221</v>
      </c>
      <c r="B319" s="126" t="s">
        <v>264</v>
      </c>
      <c r="C319" s="119">
        <v>0</v>
      </c>
      <c r="D319" s="128"/>
      <c r="E319" s="121">
        <f t="shared" si="41"/>
        <v>0</v>
      </c>
      <c r="F319" s="122">
        <f t="shared" si="42"/>
        <v>0</v>
      </c>
      <c r="G319" s="128"/>
      <c r="IF319" s="6"/>
      <c r="IG319" s="6"/>
      <c r="IH319" s="6"/>
      <c r="II319" s="6"/>
      <c r="IJ319" s="6"/>
      <c r="IK319" s="6"/>
      <c r="IL319" s="6"/>
      <c r="IM319" s="6"/>
    </row>
    <row r="320" s="35" customFormat="1" ht="15" customHeight="1" spans="1:247">
      <c r="A320" s="123">
        <v>2040222</v>
      </c>
      <c r="B320" s="126" t="s">
        <v>265</v>
      </c>
      <c r="C320" s="119">
        <v>0</v>
      </c>
      <c r="D320" s="128"/>
      <c r="E320" s="121">
        <f t="shared" si="41"/>
        <v>0</v>
      </c>
      <c r="F320" s="122">
        <f t="shared" si="42"/>
        <v>0</v>
      </c>
      <c r="G320" s="128"/>
      <c r="IF320" s="6"/>
      <c r="IG320" s="6"/>
      <c r="IH320" s="6"/>
      <c r="II320" s="6"/>
      <c r="IJ320" s="6"/>
      <c r="IK320" s="6"/>
      <c r="IL320" s="6"/>
      <c r="IM320" s="6"/>
    </row>
    <row r="321" s="35" customFormat="1" ht="15" customHeight="1" spans="1:247">
      <c r="A321" s="123">
        <v>2040223</v>
      </c>
      <c r="B321" s="126" t="s">
        <v>266</v>
      </c>
      <c r="C321" s="119">
        <v>0</v>
      </c>
      <c r="D321" s="128"/>
      <c r="E321" s="121">
        <f t="shared" si="41"/>
        <v>0</v>
      </c>
      <c r="F321" s="122">
        <f t="shared" si="42"/>
        <v>0</v>
      </c>
      <c r="G321" s="128"/>
      <c r="IF321" s="6"/>
      <c r="IG321" s="6"/>
      <c r="IH321" s="6"/>
      <c r="II321" s="6"/>
      <c r="IJ321" s="6"/>
      <c r="IK321" s="6"/>
      <c r="IL321" s="6"/>
      <c r="IM321" s="6"/>
    </row>
    <row r="322" s="35" customFormat="1" ht="15" customHeight="1" spans="1:247">
      <c r="A322" s="123">
        <v>2040250</v>
      </c>
      <c r="B322" s="126" t="s">
        <v>71</v>
      </c>
      <c r="C322" s="119">
        <v>0</v>
      </c>
      <c r="D322" s="128"/>
      <c r="E322" s="121">
        <f t="shared" si="41"/>
        <v>0</v>
      </c>
      <c r="F322" s="122">
        <f t="shared" si="42"/>
        <v>0</v>
      </c>
      <c r="G322" s="128"/>
      <c r="IF322" s="6"/>
      <c r="IG322" s="6"/>
      <c r="IH322" s="6"/>
      <c r="II322" s="6"/>
      <c r="IJ322" s="6"/>
      <c r="IK322" s="6"/>
      <c r="IL322" s="6"/>
      <c r="IM322" s="6"/>
    </row>
    <row r="323" s="35" customFormat="1" ht="15" customHeight="1" spans="1:247">
      <c r="A323" s="123">
        <v>2040299</v>
      </c>
      <c r="B323" s="126" t="s">
        <v>267</v>
      </c>
      <c r="C323" s="119">
        <v>0</v>
      </c>
      <c r="D323" s="128"/>
      <c r="E323" s="121">
        <f t="shared" si="41"/>
        <v>0</v>
      </c>
      <c r="F323" s="122">
        <f t="shared" si="42"/>
        <v>0</v>
      </c>
      <c r="G323" s="128"/>
      <c r="IF323" s="6"/>
      <c r="IG323" s="6"/>
      <c r="IH323" s="6"/>
      <c r="II323" s="6"/>
      <c r="IJ323" s="6"/>
      <c r="IK323" s="6"/>
      <c r="IL323" s="6"/>
      <c r="IM323" s="6"/>
    </row>
    <row r="324" s="35" customFormat="1" ht="15" customHeight="1" spans="1:247">
      <c r="A324" s="123">
        <v>20403</v>
      </c>
      <c r="B324" s="124" t="s">
        <v>268</v>
      </c>
      <c r="C324" s="119">
        <f t="shared" ref="C324:G324" si="57">SUM(C325:C330)</f>
        <v>0</v>
      </c>
      <c r="D324" s="132">
        <f t="shared" si="57"/>
        <v>0</v>
      </c>
      <c r="E324" s="121">
        <f t="shared" si="41"/>
        <v>0</v>
      </c>
      <c r="F324" s="122">
        <f t="shared" si="42"/>
        <v>0</v>
      </c>
      <c r="G324" s="132">
        <f t="shared" si="57"/>
        <v>0</v>
      </c>
      <c r="IF324" s="6"/>
      <c r="IG324" s="6"/>
      <c r="IH324" s="6"/>
      <c r="II324" s="6"/>
      <c r="IJ324" s="6"/>
      <c r="IK324" s="6"/>
      <c r="IL324" s="6"/>
      <c r="IM324" s="6"/>
    </row>
    <row r="325" s="35" customFormat="1" ht="15" customHeight="1" spans="1:247">
      <c r="A325" s="123">
        <v>2040301</v>
      </c>
      <c r="B325" s="126" t="s">
        <v>62</v>
      </c>
      <c r="C325" s="119">
        <v>0</v>
      </c>
      <c r="D325" s="128"/>
      <c r="E325" s="121">
        <f t="shared" ref="E325:E388" si="58">D325-C325</f>
        <v>0</v>
      </c>
      <c r="F325" s="122">
        <f t="shared" ref="F325:F388" si="59">IF(C325=0,,E325/C325*100)</f>
        <v>0</v>
      </c>
      <c r="G325" s="128"/>
      <c r="IF325" s="6"/>
      <c r="IG325" s="6"/>
      <c r="IH325" s="6"/>
      <c r="II325" s="6"/>
      <c r="IJ325" s="6"/>
      <c r="IK325" s="6"/>
      <c r="IL325" s="6"/>
      <c r="IM325" s="6"/>
    </row>
    <row r="326" s="35" customFormat="1" ht="15" customHeight="1" spans="1:247">
      <c r="A326" s="123">
        <v>2040302</v>
      </c>
      <c r="B326" s="126" t="s">
        <v>63</v>
      </c>
      <c r="C326" s="119">
        <v>0</v>
      </c>
      <c r="D326" s="128"/>
      <c r="E326" s="121">
        <f t="shared" si="58"/>
        <v>0</v>
      </c>
      <c r="F326" s="122">
        <f t="shared" si="59"/>
        <v>0</v>
      </c>
      <c r="G326" s="128"/>
      <c r="IF326" s="6"/>
      <c r="IG326" s="6"/>
      <c r="IH326" s="6"/>
      <c r="II326" s="6"/>
      <c r="IJ326" s="6"/>
      <c r="IK326" s="6"/>
      <c r="IL326" s="6"/>
      <c r="IM326" s="6"/>
    </row>
    <row r="327" s="35" customFormat="1" ht="15" customHeight="1" spans="1:247">
      <c r="A327" s="123">
        <v>2040303</v>
      </c>
      <c r="B327" s="126" t="s">
        <v>64</v>
      </c>
      <c r="C327" s="119">
        <v>0</v>
      </c>
      <c r="D327" s="128"/>
      <c r="E327" s="121">
        <f t="shared" si="58"/>
        <v>0</v>
      </c>
      <c r="F327" s="122">
        <f t="shared" si="59"/>
        <v>0</v>
      </c>
      <c r="G327" s="128"/>
      <c r="IF327" s="6"/>
      <c r="IG327" s="6"/>
      <c r="IH327" s="6"/>
      <c r="II327" s="6"/>
      <c r="IJ327" s="6"/>
      <c r="IK327" s="6"/>
      <c r="IL327" s="6"/>
      <c r="IM327" s="6"/>
    </row>
    <row r="328" s="35" customFormat="1" ht="15" customHeight="1" spans="1:247">
      <c r="A328" s="123">
        <v>2040304</v>
      </c>
      <c r="B328" s="126" t="s">
        <v>269</v>
      </c>
      <c r="C328" s="119">
        <v>0</v>
      </c>
      <c r="D328" s="128"/>
      <c r="E328" s="121">
        <f t="shared" si="58"/>
        <v>0</v>
      </c>
      <c r="F328" s="122">
        <f t="shared" si="59"/>
        <v>0</v>
      </c>
      <c r="G328" s="128"/>
      <c r="IF328" s="6"/>
      <c r="IG328" s="6"/>
      <c r="IH328" s="6"/>
      <c r="II328" s="6"/>
      <c r="IJ328" s="6"/>
      <c r="IK328" s="6"/>
      <c r="IL328" s="6"/>
      <c r="IM328" s="6"/>
    </row>
    <row r="329" s="35" customFormat="1" ht="15" customHeight="1" spans="1:247">
      <c r="A329" s="123">
        <v>2040350</v>
      </c>
      <c r="B329" s="126" t="s">
        <v>71</v>
      </c>
      <c r="C329" s="119">
        <v>0</v>
      </c>
      <c r="D329" s="128"/>
      <c r="E329" s="121">
        <f t="shared" si="58"/>
        <v>0</v>
      </c>
      <c r="F329" s="122">
        <f t="shared" si="59"/>
        <v>0</v>
      </c>
      <c r="G329" s="128"/>
      <c r="IF329" s="6"/>
      <c r="IG329" s="6"/>
      <c r="IH329" s="6"/>
      <c r="II329" s="6"/>
      <c r="IJ329" s="6"/>
      <c r="IK329" s="6"/>
      <c r="IL329" s="6"/>
      <c r="IM329" s="6"/>
    </row>
    <row r="330" s="35" customFormat="1" ht="15" customHeight="1" spans="1:247">
      <c r="A330" s="123">
        <v>2040399</v>
      </c>
      <c r="B330" s="126" t="s">
        <v>270</v>
      </c>
      <c r="C330" s="119">
        <v>0</v>
      </c>
      <c r="D330" s="128"/>
      <c r="E330" s="121">
        <f t="shared" si="58"/>
        <v>0</v>
      </c>
      <c r="F330" s="122">
        <f t="shared" si="59"/>
        <v>0</v>
      </c>
      <c r="G330" s="128"/>
      <c r="IF330" s="6"/>
      <c r="IG330" s="6"/>
      <c r="IH330" s="6"/>
      <c r="II330" s="6"/>
      <c r="IJ330" s="6"/>
      <c r="IK330" s="6"/>
      <c r="IL330" s="6"/>
      <c r="IM330" s="6"/>
    </row>
    <row r="331" s="35" customFormat="1" ht="15" customHeight="1" spans="1:247">
      <c r="A331" s="123">
        <v>20404</v>
      </c>
      <c r="B331" s="124" t="s">
        <v>271</v>
      </c>
      <c r="C331" s="119">
        <f t="shared" ref="C331:G331" si="60">SUM(C332:C338)</f>
        <v>0</v>
      </c>
      <c r="D331" s="132">
        <f t="shared" si="60"/>
        <v>0</v>
      </c>
      <c r="E331" s="121">
        <f t="shared" si="58"/>
        <v>0</v>
      </c>
      <c r="F331" s="122">
        <f t="shared" si="59"/>
        <v>0</v>
      </c>
      <c r="G331" s="132">
        <f t="shared" si="60"/>
        <v>0</v>
      </c>
      <c r="IF331" s="6"/>
      <c r="IG331" s="6"/>
      <c r="IH331" s="6"/>
      <c r="II331" s="6"/>
      <c r="IJ331" s="6"/>
      <c r="IK331" s="6"/>
      <c r="IL331" s="6"/>
      <c r="IM331" s="6"/>
    </row>
    <row r="332" s="35" customFormat="1" ht="15" customHeight="1" spans="1:247">
      <c r="A332" s="123">
        <v>2040401</v>
      </c>
      <c r="B332" s="126" t="s">
        <v>62</v>
      </c>
      <c r="C332" s="119">
        <v>0</v>
      </c>
      <c r="D332" s="128"/>
      <c r="E332" s="121">
        <f t="shared" si="58"/>
        <v>0</v>
      </c>
      <c r="F332" s="122">
        <f t="shared" si="59"/>
        <v>0</v>
      </c>
      <c r="G332" s="128"/>
      <c r="IF332" s="6"/>
      <c r="IG332" s="6"/>
      <c r="IH332" s="6"/>
      <c r="II332" s="6"/>
      <c r="IJ332" s="6"/>
      <c r="IK332" s="6"/>
      <c r="IL332" s="6"/>
      <c r="IM332" s="6"/>
    </row>
    <row r="333" s="35" customFormat="1" ht="15" customHeight="1" spans="1:247">
      <c r="A333" s="123">
        <v>2040402</v>
      </c>
      <c r="B333" s="126" t="s">
        <v>63</v>
      </c>
      <c r="C333" s="119">
        <v>0</v>
      </c>
      <c r="D333" s="128"/>
      <c r="E333" s="121">
        <f t="shared" si="58"/>
        <v>0</v>
      </c>
      <c r="F333" s="122">
        <f t="shared" si="59"/>
        <v>0</v>
      </c>
      <c r="G333" s="128"/>
      <c r="IF333" s="6"/>
      <c r="IG333" s="6"/>
      <c r="IH333" s="6"/>
      <c r="II333" s="6"/>
      <c r="IJ333" s="6"/>
      <c r="IK333" s="6"/>
      <c r="IL333" s="6"/>
      <c r="IM333" s="6"/>
    </row>
    <row r="334" s="35" customFormat="1" ht="15" customHeight="1" spans="1:247">
      <c r="A334" s="123">
        <v>2040403</v>
      </c>
      <c r="B334" s="126" t="s">
        <v>64</v>
      </c>
      <c r="C334" s="119">
        <v>0</v>
      </c>
      <c r="D334" s="128"/>
      <c r="E334" s="121">
        <f t="shared" si="58"/>
        <v>0</v>
      </c>
      <c r="F334" s="122">
        <f t="shared" si="59"/>
        <v>0</v>
      </c>
      <c r="G334" s="128"/>
      <c r="IF334" s="6"/>
      <c r="IG334" s="6"/>
      <c r="IH334" s="6"/>
      <c r="II334" s="6"/>
      <c r="IJ334" s="6"/>
      <c r="IK334" s="6"/>
      <c r="IL334" s="6"/>
      <c r="IM334" s="6"/>
    </row>
    <row r="335" s="35" customFormat="1" ht="15" customHeight="1" spans="1:247">
      <c r="A335" s="123">
        <v>2040409</v>
      </c>
      <c r="B335" s="126" t="s">
        <v>272</v>
      </c>
      <c r="C335" s="119">
        <v>0</v>
      </c>
      <c r="D335" s="128"/>
      <c r="E335" s="121">
        <f t="shared" si="58"/>
        <v>0</v>
      </c>
      <c r="F335" s="122">
        <f t="shared" si="59"/>
        <v>0</v>
      </c>
      <c r="G335" s="128"/>
      <c r="IF335" s="6"/>
      <c r="IG335" s="6"/>
      <c r="IH335" s="6"/>
      <c r="II335" s="6"/>
      <c r="IJ335" s="6"/>
      <c r="IK335" s="6"/>
      <c r="IL335" s="6"/>
      <c r="IM335" s="6"/>
    </row>
    <row r="336" s="35" customFormat="1" ht="15" customHeight="1" spans="1:247">
      <c r="A336" s="123">
        <v>2040410</v>
      </c>
      <c r="B336" s="126" t="s">
        <v>273</v>
      </c>
      <c r="C336" s="119">
        <v>0</v>
      </c>
      <c r="D336" s="128"/>
      <c r="E336" s="121">
        <f t="shared" si="58"/>
        <v>0</v>
      </c>
      <c r="F336" s="122">
        <f t="shared" si="59"/>
        <v>0</v>
      </c>
      <c r="G336" s="128"/>
      <c r="IF336" s="6"/>
      <c r="IG336" s="6"/>
      <c r="IH336" s="6"/>
      <c r="II336" s="6"/>
      <c r="IJ336" s="6"/>
      <c r="IK336" s="6"/>
      <c r="IL336" s="6"/>
      <c r="IM336" s="6"/>
    </row>
    <row r="337" s="35" customFormat="1" ht="15" customHeight="1" spans="1:247">
      <c r="A337" s="123">
        <v>2040450</v>
      </c>
      <c r="B337" s="126" t="s">
        <v>71</v>
      </c>
      <c r="C337" s="119">
        <v>0</v>
      </c>
      <c r="D337" s="128"/>
      <c r="E337" s="121">
        <f t="shared" si="58"/>
        <v>0</v>
      </c>
      <c r="F337" s="122">
        <f t="shared" si="59"/>
        <v>0</v>
      </c>
      <c r="G337" s="128"/>
      <c r="IF337" s="6"/>
      <c r="IG337" s="6"/>
      <c r="IH337" s="6"/>
      <c r="II337" s="6"/>
      <c r="IJ337" s="6"/>
      <c r="IK337" s="6"/>
      <c r="IL337" s="6"/>
      <c r="IM337" s="6"/>
    </row>
    <row r="338" s="35" customFormat="1" ht="15" customHeight="1" spans="1:247">
      <c r="A338" s="123">
        <v>2040499</v>
      </c>
      <c r="B338" s="126" t="s">
        <v>274</v>
      </c>
      <c r="C338" s="119">
        <v>0</v>
      </c>
      <c r="D338" s="128"/>
      <c r="E338" s="121">
        <f t="shared" si="58"/>
        <v>0</v>
      </c>
      <c r="F338" s="122">
        <f t="shared" si="59"/>
        <v>0</v>
      </c>
      <c r="G338" s="128"/>
      <c r="IF338" s="6"/>
      <c r="IG338" s="6"/>
      <c r="IH338" s="6"/>
      <c r="II338" s="6"/>
      <c r="IJ338" s="6"/>
      <c r="IK338" s="6"/>
      <c r="IL338" s="6"/>
      <c r="IM338" s="6"/>
    </row>
    <row r="339" s="35" customFormat="1" ht="15" customHeight="1" spans="1:247">
      <c r="A339" s="123">
        <v>20405</v>
      </c>
      <c r="B339" s="124" t="s">
        <v>275</v>
      </c>
      <c r="C339" s="119">
        <f t="shared" ref="C339:G339" si="61">SUM(C340:C347)</f>
        <v>0</v>
      </c>
      <c r="D339" s="132">
        <f t="shared" si="61"/>
        <v>0</v>
      </c>
      <c r="E339" s="121">
        <f t="shared" si="58"/>
        <v>0</v>
      </c>
      <c r="F339" s="122">
        <f t="shared" si="59"/>
        <v>0</v>
      </c>
      <c r="G339" s="132">
        <f t="shared" si="61"/>
        <v>0</v>
      </c>
      <c r="IF339" s="6"/>
      <c r="IG339" s="6"/>
      <c r="IH339" s="6"/>
      <c r="II339" s="6"/>
      <c r="IJ339" s="6"/>
      <c r="IK339" s="6"/>
      <c r="IL339" s="6"/>
      <c r="IM339" s="6"/>
    </row>
    <row r="340" s="35" customFormat="1" ht="15" customHeight="1" spans="1:247">
      <c r="A340" s="123">
        <v>2040501</v>
      </c>
      <c r="B340" s="126" t="s">
        <v>62</v>
      </c>
      <c r="C340" s="119">
        <v>0</v>
      </c>
      <c r="D340" s="128"/>
      <c r="E340" s="121">
        <f t="shared" si="58"/>
        <v>0</v>
      </c>
      <c r="F340" s="122">
        <f t="shared" si="59"/>
        <v>0</v>
      </c>
      <c r="G340" s="128"/>
      <c r="IF340" s="6"/>
      <c r="IG340" s="6"/>
      <c r="IH340" s="6"/>
      <c r="II340" s="6"/>
      <c r="IJ340" s="6"/>
      <c r="IK340" s="6"/>
      <c r="IL340" s="6"/>
      <c r="IM340" s="6"/>
    </row>
    <row r="341" s="35" customFormat="1" ht="15" customHeight="1" spans="1:247">
      <c r="A341" s="123">
        <v>2040502</v>
      </c>
      <c r="B341" s="126" t="s">
        <v>63</v>
      </c>
      <c r="C341" s="119">
        <v>0</v>
      </c>
      <c r="D341" s="128"/>
      <c r="E341" s="121">
        <f t="shared" si="58"/>
        <v>0</v>
      </c>
      <c r="F341" s="122">
        <f t="shared" si="59"/>
        <v>0</v>
      </c>
      <c r="G341" s="128"/>
      <c r="IF341" s="6"/>
      <c r="IG341" s="6"/>
      <c r="IH341" s="6"/>
      <c r="II341" s="6"/>
      <c r="IJ341" s="6"/>
      <c r="IK341" s="6"/>
      <c r="IL341" s="6"/>
      <c r="IM341" s="6"/>
    </row>
    <row r="342" s="35" customFormat="1" ht="15" customHeight="1" spans="1:247">
      <c r="A342" s="123">
        <v>2040503</v>
      </c>
      <c r="B342" s="126" t="s">
        <v>64</v>
      </c>
      <c r="C342" s="119">
        <v>0</v>
      </c>
      <c r="D342" s="128"/>
      <c r="E342" s="121">
        <f t="shared" si="58"/>
        <v>0</v>
      </c>
      <c r="F342" s="122">
        <f t="shared" si="59"/>
        <v>0</v>
      </c>
      <c r="G342" s="128"/>
      <c r="IF342" s="6"/>
      <c r="IG342" s="6"/>
      <c r="IH342" s="6"/>
      <c r="II342" s="6"/>
      <c r="IJ342" s="6"/>
      <c r="IK342" s="6"/>
      <c r="IL342" s="6"/>
      <c r="IM342" s="6"/>
    </row>
    <row r="343" s="35" customFormat="1" ht="15" customHeight="1" spans="1:247">
      <c r="A343" s="123">
        <v>2040504</v>
      </c>
      <c r="B343" s="126" t="s">
        <v>276</v>
      </c>
      <c r="C343" s="119">
        <v>0</v>
      </c>
      <c r="D343" s="128"/>
      <c r="E343" s="121">
        <f t="shared" si="58"/>
        <v>0</v>
      </c>
      <c r="F343" s="122">
        <f t="shared" si="59"/>
        <v>0</v>
      </c>
      <c r="G343" s="128"/>
      <c r="IF343" s="6"/>
      <c r="IG343" s="6"/>
      <c r="IH343" s="6"/>
      <c r="II343" s="6"/>
      <c r="IJ343" s="6"/>
      <c r="IK343" s="6"/>
      <c r="IL343" s="6"/>
      <c r="IM343" s="6"/>
    </row>
    <row r="344" s="35" customFormat="1" ht="15" customHeight="1" spans="1:247">
      <c r="A344" s="123">
        <v>2040505</v>
      </c>
      <c r="B344" s="126" t="s">
        <v>277</v>
      </c>
      <c r="C344" s="119">
        <v>0</v>
      </c>
      <c r="D344" s="128"/>
      <c r="E344" s="121">
        <f t="shared" si="58"/>
        <v>0</v>
      </c>
      <c r="F344" s="122">
        <f t="shared" si="59"/>
        <v>0</v>
      </c>
      <c r="G344" s="128"/>
      <c r="IF344" s="6"/>
      <c r="IG344" s="6"/>
      <c r="IH344" s="6"/>
      <c r="II344" s="6"/>
      <c r="IJ344" s="6"/>
      <c r="IK344" s="6"/>
      <c r="IL344" s="6"/>
      <c r="IM344" s="6"/>
    </row>
    <row r="345" s="35" customFormat="1" ht="15" customHeight="1" spans="1:247">
      <c r="A345" s="123">
        <v>2040506</v>
      </c>
      <c r="B345" s="126" t="s">
        <v>278</v>
      </c>
      <c r="C345" s="119">
        <v>0</v>
      </c>
      <c r="D345" s="128"/>
      <c r="E345" s="121">
        <f t="shared" si="58"/>
        <v>0</v>
      </c>
      <c r="F345" s="122">
        <f t="shared" si="59"/>
        <v>0</v>
      </c>
      <c r="G345" s="128"/>
      <c r="IF345" s="6"/>
      <c r="IG345" s="6"/>
      <c r="IH345" s="6"/>
      <c r="II345" s="6"/>
      <c r="IJ345" s="6"/>
      <c r="IK345" s="6"/>
      <c r="IL345" s="6"/>
      <c r="IM345" s="6"/>
    </row>
    <row r="346" s="35" customFormat="1" ht="15" customHeight="1" spans="1:247">
      <c r="A346" s="123">
        <v>2040550</v>
      </c>
      <c r="B346" s="126" t="s">
        <v>71</v>
      </c>
      <c r="C346" s="119">
        <v>0</v>
      </c>
      <c r="D346" s="128"/>
      <c r="E346" s="121">
        <f t="shared" si="58"/>
        <v>0</v>
      </c>
      <c r="F346" s="122">
        <f t="shared" si="59"/>
        <v>0</v>
      </c>
      <c r="G346" s="128"/>
      <c r="IF346" s="6"/>
      <c r="IG346" s="6"/>
      <c r="IH346" s="6"/>
      <c r="II346" s="6"/>
      <c r="IJ346" s="6"/>
      <c r="IK346" s="6"/>
      <c r="IL346" s="6"/>
      <c r="IM346" s="6"/>
    </row>
    <row r="347" s="35" customFormat="1" ht="15" customHeight="1" spans="1:247">
      <c r="A347" s="123">
        <v>2040599</v>
      </c>
      <c r="B347" s="126" t="s">
        <v>279</v>
      </c>
      <c r="C347" s="119">
        <v>0</v>
      </c>
      <c r="D347" s="128"/>
      <c r="E347" s="121">
        <f t="shared" si="58"/>
        <v>0</v>
      </c>
      <c r="F347" s="122">
        <f t="shared" si="59"/>
        <v>0</v>
      </c>
      <c r="G347" s="128"/>
      <c r="IF347" s="6"/>
      <c r="IG347" s="6"/>
      <c r="IH347" s="6"/>
      <c r="II347" s="6"/>
      <c r="IJ347" s="6"/>
      <c r="IK347" s="6"/>
      <c r="IL347" s="6"/>
      <c r="IM347" s="6"/>
    </row>
    <row r="348" s="35" customFormat="1" ht="15" customHeight="1" spans="1:247">
      <c r="A348" s="123">
        <v>20406</v>
      </c>
      <c r="B348" s="124" t="s">
        <v>280</v>
      </c>
      <c r="C348" s="119">
        <f t="shared" ref="C348:G348" si="62">SUM(C349:C363)</f>
        <v>453</v>
      </c>
      <c r="D348" s="132">
        <f t="shared" si="62"/>
        <v>459</v>
      </c>
      <c r="E348" s="121">
        <f t="shared" si="58"/>
        <v>6</v>
      </c>
      <c r="F348" s="122">
        <f t="shared" si="59"/>
        <v>1.32450331125828</v>
      </c>
      <c r="G348" s="132">
        <f t="shared" si="62"/>
        <v>459</v>
      </c>
      <c r="IF348" s="6"/>
      <c r="IG348" s="6"/>
      <c r="IH348" s="6"/>
      <c r="II348" s="6"/>
      <c r="IJ348" s="6"/>
      <c r="IK348" s="6"/>
      <c r="IL348" s="6"/>
      <c r="IM348" s="6"/>
    </row>
    <row r="349" s="35" customFormat="1" ht="15" customHeight="1" spans="1:247">
      <c r="A349" s="123">
        <v>2040601</v>
      </c>
      <c r="B349" s="126" t="s">
        <v>62</v>
      </c>
      <c r="C349" s="119">
        <v>331</v>
      </c>
      <c r="D349" s="128">
        <v>403</v>
      </c>
      <c r="E349" s="121">
        <f t="shared" si="58"/>
        <v>72</v>
      </c>
      <c r="F349" s="122">
        <f t="shared" si="59"/>
        <v>21.7522658610272</v>
      </c>
      <c r="G349" s="128">
        <v>403</v>
      </c>
      <c r="IF349" s="6"/>
      <c r="IG349" s="6"/>
      <c r="IH349" s="6"/>
      <c r="II349" s="6"/>
      <c r="IJ349" s="6"/>
      <c r="IK349" s="6"/>
      <c r="IL349" s="6"/>
      <c r="IM349" s="6"/>
    </row>
    <row r="350" s="35" customFormat="1" ht="15" customHeight="1" spans="1:247">
      <c r="A350" s="123">
        <v>2040602</v>
      </c>
      <c r="B350" s="126" t="s">
        <v>63</v>
      </c>
      <c r="C350" s="119">
        <v>2</v>
      </c>
      <c r="D350" s="128">
        <v>2</v>
      </c>
      <c r="E350" s="121">
        <f t="shared" si="58"/>
        <v>0</v>
      </c>
      <c r="F350" s="122">
        <f t="shared" si="59"/>
        <v>0</v>
      </c>
      <c r="G350" s="128">
        <v>2</v>
      </c>
      <c r="IF350" s="6"/>
      <c r="IG350" s="6"/>
      <c r="IH350" s="6"/>
      <c r="II350" s="6"/>
      <c r="IJ350" s="6"/>
      <c r="IK350" s="6"/>
      <c r="IL350" s="6"/>
      <c r="IM350" s="6"/>
    </row>
    <row r="351" s="35" customFormat="1" ht="15" customHeight="1" spans="1:247">
      <c r="A351" s="123">
        <v>2040603</v>
      </c>
      <c r="B351" s="126" t="s">
        <v>64</v>
      </c>
      <c r="C351" s="119">
        <v>0</v>
      </c>
      <c r="D351" s="128"/>
      <c r="E351" s="121">
        <f t="shared" si="58"/>
        <v>0</v>
      </c>
      <c r="F351" s="122">
        <f t="shared" si="59"/>
        <v>0</v>
      </c>
      <c r="G351" s="128"/>
      <c r="IF351" s="6"/>
      <c r="IG351" s="6"/>
      <c r="IH351" s="6"/>
      <c r="II351" s="6"/>
      <c r="IJ351" s="6"/>
      <c r="IK351" s="6"/>
      <c r="IL351" s="6"/>
      <c r="IM351" s="6"/>
    </row>
    <row r="352" s="35" customFormat="1" ht="15" customHeight="1" spans="1:247">
      <c r="A352" s="123">
        <v>2040604</v>
      </c>
      <c r="B352" s="126" t="s">
        <v>281</v>
      </c>
      <c r="C352" s="119">
        <v>21</v>
      </c>
      <c r="D352" s="128">
        <v>22</v>
      </c>
      <c r="E352" s="121">
        <f t="shared" si="58"/>
        <v>1</v>
      </c>
      <c r="F352" s="122">
        <f t="shared" si="59"/>
        <v>4.76190476190476</v>
      </c>
      <c r="G352" s="128">
        <v>22</v>
      </c>
      <c r="IF352" s="6"/>
      <c r="IG352" s="6"/>
      <c r="IH352" s="6"/>
      <c r="II352" s="6"/>
      <c r="IJ352" s="6"/>
      <c r="IK352" s="6"/>
      <c r="IL352" s="6"/>
      <c r="IM352" s="6"/>
    </row>
    <row r="353" s="35" customFormat="1" ht="15" customHeight="1" spans="1:247">
      <c r="A353" s="123">
        <v>2040605</v>
      </c>
      <c r="B353" s="126" t="s">
        <v>282</v>
      </c>
      <c r="C353" s="119">
        <v>7</v>
      </c>
      <c r="D353" s="128">
        <v>10</v>
      </c>
      <c r="E353" s="121">
        <f t="shared" si="58"/>
        <v>3</v>
      </c>
      <c r="F353" s="122">
        <f t="shared" si="59"/>
        <v>42.8571428571429</v>
      </c>
      <c r="G353" s="128">
        <v>10</v>
      </c>
      <c r="IF353" s="6"/>
      <c r="IG353" s="6"/>
      <c r="IH353" s="6"/>
      <c r="II353" s="6"/>
      <c r="IJ353" s="6"/>
      <c r="IK353" s="6"/>
      <c r="IL353" s="6"/>
      <c r="IM353" s="6"/>
    </row>
    <row r="354" s="35" customFormat="1" ht="15" customHeight="1" spans="1:247">
      <c r="A354" s="123">
        <v>2040606</v>
      </c>
      <c r="B354" s="126" t="s">
        <v>283</v>
      </c>
      <c r="C354" s="119">
        <v>75</v>
      </c>
      <c r="D354" s="128"/>
      <c r="E354" s="121">
        <f t="shared" si="58"/>
        <v>-75</v>
      </c>
      <c r="F354" s="122">
        <f t="shared" si="59"/>
        <v>-100</v>
      </c>
      <c r="G354" s="128"/>
      <c r="IF354" s="6"/>
      <c r="IG354" s="6"/>
      <c r="IH354" s="6"/>
      <c r="II354" s="6"/>
      <c r="IJ354" s="6"/>
      <c r="IK354" s="6"/>
      <c r="IL354" s="6"/>
      <c r="IM354" s="6"/>
    </row>
    <row r="355" s="35" customFormat="1" ht="15" customHeight="1" spans="1:247">
      <c r="A355" s="123">
        <v>2040607</v>
      </c>
      <c r="B355" s="126" t="s">
        <v>284</v>
      </c>
      <c r="C355" s="119">
        <v>1</v>
      </c>
      <c r="D355" s="128">
        <v>2</v>
      </c>
      <c r="E355" s="121">
        <f t="shared" si="58"/>
        <v>1</v>
      </c>
      <c r="F355" s="122">
        <f t="shared" si="59"/>
        <v>100</v>
      </c>
      <c r="G355" s="128">
        <v>2</v>
      </c>
      <c r="IF355" s="6"/>
      <c r="IG355" s="6"/>
      <c r="IH355" s="6"/>
      <c r="II355" s="6"/>
      <c r="IJ355" s="6"/>
      <c r="IK355" s="6"/>
      <c r="IL355" s="6"/>
      <c r="IM355" s="6"/>
    </row>
    <row r="356" s="35" customFormat="1" ht="15" customHeight="1" spans="1:247">
      <c r="A356" s="123">
        <v>2040608</v>
      </c>
      <c r="B356" s="126" t="s">
        <v>285</v>
      </c>
      <c r="C356" s="119">
        <v>0</v>
      </c>
      <c r="D356" s="128"/>
      <c r="E356" s="121">
        <f t="shared" si="58"/>
        <v>0</v>
      </c>
      <c r="F356" s="122">
        <f t="shared" si="59"/>
        <v>0</v>
      </c>
      <c r="G356" s="128"/>
      <c r="IF356" s="6"/>
      <c r="IG356" s="6"/>
      <c r="IH356" s="6"/>
      <c r="II356" s="6"/>
      <c r="IJ356" s="6"/>
      <c r="IK356" s="6"/>
      <c r="IL356" s="6"/>
      <c r="IM356" s="6"/>
    </row>
    <row r="357" s="35" customFormat="1" ht="15" customHeight="1" spans="1:247">
      <c r="A357" s="123">
        <v>2040609</v>
      </c>
      <c r="B357" s="126" t="s">
        <v>286</v>
      </c>
      <c r="C357" s="119">
        <v>0</v>
      </c>
      <c r="D357" s="128"/>
      <c r="E357" s="121">
        <f t="shared" si="58"/>
        <v>0</v>
      </c>
      <c r="F357" s="122">
        <f t="shared" si="59"/>
        <v>0</v>
      </c>
      <c r="G357" s="128"/>
      <c r="IF357" s="6"/>
      <c r="IG357" s="6"/>
      <c r="IH357" s="6"/>
      <c r="II357" s="6"/>
      <c r="IJ357" s="6"/>
      <c r="IK357" s="6"/>
      <c r="IL357" s="6"/>
      <c r="IM357" s="6"/>
    </row>
    <row r="358" s="35" customFormat="1" ht="15" customHeight="1" spans="1:247">
      <c r="A358" s="123">
        <v>2040610</v>
      </c>
      <c r="B358" s="126" t="s">
        <v>287</v>
      </c>
      <c r="C358" s="119">
        <v>10</v>
      </c>
      <c r="D358" s="128">
        <v>10</v>
      </c>
      <c r="E358" s="121">
        <f t="shared" si="58"/>
        <v>0</v>
      </c>
      <c r="F358" s="122">
        <f t="shared" si="59"/>
        <v>0</v>
      </c>
      <c r="G358" s="128">
        <v>10</v>
      </c>
      <c r="IF358" s="6"/>
      <c r="IG358" s="6"/>
      <c r="IH358" s="6"/>
      <c r="II358" s="6"/>
      <c r="IJ358" s="6"/>
      <c r="IK358" s="6"/>
      <c r="IL358" s="6"/>
      <c r="IM358" s="6"/>
    </row>
    <row r="359" s="35" customFormat="1" ht="15" customHeight="1" spans="1:247">
      <c r="A359" s="123">
        <v>2040611</v>
      </c>
      <c r="B359" s="126" t="s">
        <v>288</v>
      </c>
      <c r="C359" s="119">
        <v>0</v>
      </c>
      <c r="D359" s="128"/>
      <c r="E359" s="121">
        <f t="shared" si="58"/>
        <v>0</v>
      </c>
      <c r="F359" s="122">
        <f t="shared" si="59"/>
        <v>0</v>
      </c>
      <c r="G359" s="128"/>
      <c r="IF359" s="6"/>
      <c r="IG359" s="6"/>
      <c r="IH359" s="6"/>
      <c r="II359" s="6"/>
      <c r="IJ359" s="6"/>
      <c r="IK359" s="6"/>
      <c r="IL359" s="6"/>
      <c r="IM359" s="6"/>
    </row>
    <row r="360" s="35" customFormat="1" ht="15" customHeight="1" spans="1:247">
      <c r="A360" s="123">
        <v>2040612</v>
      </c>
      <c r="B360" s="126" t="s">
        <v>289</v>
      </c>
      <c r="C360" s="119">
        <v>6</v>
      </c>
      <c r="D360" s="128">
        <v>6</v>
      </c>
      <c r="E360" s="121">
        <f t="shared" si="58"/>
        <v>0</v>
      </c>
      <c r="F360" s="122">
        <f t="shared" si="59"/>
        <v>0</v>
      </c>
      <c r="G360" s="128">
        <v>6</v>
      </c>
      <c r="IF360" s="6"/>
      <c r="IG360" s="6"/>
      <c r="IH360" s="6"/>
      <c r="II360" s="6"/>
      <c r="IJ360" s="6"/>
      <c r="IK360" s="6"/>
      <c r="IL360" s="6"/>
      <c r="IM360" s="6"/>
    </row>
    <row r="361" s="35" customFormat="1" ht="15" customHeight="1" spans="1:247">
      <c r="A361" s="123">
        <v>2040613</v>
      </c>
      <c r="B361" s="126" t="s">
        <v>103</v>
      </c>
      <c r="C361" s="119">
        <v>0</v>
      </c>
      <c r="D361" s="128"/>
      <c r="E361" s="121">
        <f t="shared" si="58"/>
        <v>0</v>
      </c>
      <c r="F361" s="122">
        <f t="shared" si="59"/>
        <v>0</v>
      </c>
      <c r="G361" s="128"/>
      <c r="IF361" s="6"/>
      <c r="IG361" s="6"/>
      <c r="IH361" s="6"/>
      <c r="II361" s="6"/>
      <c r="IJ361" s="6"/>
      <c r="IK361" s="6"/>
      <c r="IL361" s="6"/>
      <c r="IM361" s="6"/>
    </row>
    <row r="362" s="35" customFormat="1" ht="15" customHeight="1" spans="1:247">
      <c r="A362" s="123">
        <v>2040650</v>
      </c>
      <c r="B362" s="126" t="s">
        <v>71</v>
      </c>
      <c r="C362" s="119">
        <v>0</v>
      </c>
      <c r="D362" s="128"/>
      <c r="E362" s="121">
        <f t="shared" si="58"/>
        <v>0</v>
      </c>
      <c r="F362" s="122">
        <f t="shared" si="59"/>
        <v>0</v>
      </c>
      <c r="G362" s="128"/>
      <c r="IF362" s="6"/>
      <c r="IG362" s="6"/>
      <c r="IH362" s="6"/>
      <c r="II362" s="6"/>
      <c r="IJ362" s="6"/>
      <c r="IK362" s="6"/>
      <c r="IL362" s="6"/>
      <c r="IM362" s="6"/>
    </row>
    <row r="363" s="35" customFormat="1" ht="15" customHeight="1" spans="1:247">
      <c r="A363" s="123">
        <v>2040699</v>
      </c>
      <c r="B363" s="126" t="s">
        <v>290</v>
      </c>
      <c r="C363" s="119">
        <v>0</v>
      </c>
      <c r="D363" s="128">
        <v>4</v>
      </c>
      <c r="E363" s="121">
        <f t="shared" si="58"/>
        <v>4</v>
      </c>
      <c r="F363" s="122">
        <f t="shared" si="59"/>
        <v>0</v>
      </c>
      <c r="G363" s="128">
        <v>4</v>
      </c>
      <c r="IF363" s="6"/>
      <c r="IG363" s="6"/>
      <c r="IH363" s="6"/>
      <c r="II363" s="6"/>
      <c r="IJ363" s="6"/>
      <c r="IK363" s="6"/>
      <c r="IL363" s="6"/>
      <c r="IM363" s="6"/>
    </row>
    <row r="364" s="35" customFormat="1" ht="15" customHeight="1" spans="1:247">
      <c r="A364" s="123">
        <v>20407</v>
      </c>
      <c r="B364" s="124" t="s">
        <v>291</v>
      </c>
      <c r="C364" s="119">
        <f t="shared" ref="C364:G364" si="63">SUM(C365:C373)</f>
        <v>0</v>
      </c>
      <c r="D364" s="132">
        <f t="shared" si="63"/>
        <v>0</v>
      </c>
      <c r="E364" s="121">
        <f t="shared" si="58"/>
        <v>0</v>
      </c>
      <c r="F364" s="122">
        <f t="shared" si="59"/>
        <v>0</v>
      </c>
      <c r="G364" s="132">
        <f t="shared" si="63"/>
        <v>0</v>
      </c>
      <c r="IF364" s="6"/>
      <c r="IG364" s="6"/>
      <c r="IH364" s="6"/>
      <c r="II364" s="6"/>
      <c r="IJ364" s="6"/>
      <c r="IK364" s="6"/>
      <c r="IL364" s="6"/>
      <c r="IM364" s="6"/>
    </row>
    <row r="365" s="35" customFormat="1" ht="15" customHeight="1" spans="1:247">
      <c r="A365" s="123">
        <v>2040701</v>
      </c>
      <c r="B365" s="126" t="s">
        <v>62</v>
      </c>
      <c r="C365" s="119">
        <v>0</v>
      </c>
      <c r="D365" s="128"/>
      <c r="E365" s="121">
        <f t="shared" si="58"/>
        <v>0</v>
      </c>
      <c r="F365" s="122">
        <f t="shared" si="59"/>
        <v>0</v>
      </c>
      <c r="G365" s="128"/>
      <c r="IF365" s="6"/>
      <c r="IG365" s="6"/>
      <c r="IH365" s="6"/>
      <c r="II365" s="6"/>
      <c r="IJ365" s="6"/>
      <c r="IK365" s="6"/>
      <c r="IL365" s="6"/>
      <c r="IM365" s="6"/>
    </row>
    <row r="366" s="35" customFormat="1" ht="15" customHeight="1" spans="1:247">
      <c r="A366" s="123">
        <v>2040702</v>
      </c>
      <c r="B366" s="126" t="s">
        <v>63</v>
      </c>
      <c r="C366" s="119">
        <v>0</v>
      </c>
      <c r="D366" s="128"/>
      <c r="E366" s="121">
        <f t="shared" si="58"/>
        <v>0</v>
      </c>
      <c r="F366" s="122">
        <f t="shared" si="59"/>
        <v>0</v>
      </c>
      <c r="G366" s="128"/>
      <c r="IF366" s="6"/>
      <c r="IG366" s="6"/>
      <c r="IH366" s="6"/>
      <c r="II366" s="6"/>
      <c r="IJ366" s="6"/>
      <c r="IK366" s="6"/>
      <c r="IL366" s="6"/>
      <c r="IM366" s="6"/>
    </row>
    <row r="367" s="35" customFormat="1" ht="15" customHeight="1" spans="1:247">
      <c r="A367" s="123">
        <v>2040703</v>
      </c>
      <c r="B367" s="126" t="s">
        <v>64</v>
      </c>
      <c r="C367" s="119">
        <v>0</v>
      </c>
      <c r="D367" s="128"/>
      <c r="E367" s="121">
        <f t="shared" si="58"/>
        <v>0</v>
      </c>
      <c r="F367" s="122">
        <f t="shared" si="59"/>
        <v>0</v>
      </c>
      <c r="G367" s="128"/>
      <c r="IF367" s="6"/>
      <c r="IG367" s="6"/>
      <c r="IH367" s="6"/>
      <c r="II367" s="6"/>
      <c r="IJ367" s="6"/>
      <c r="IK367" s="6"/>
      <c r="IL367" s="6"/>
      <c r="IM367" s="6"/>
    </row>
    <row r="368" s="35" customFormat="1" ht="15" customHeight="1" spans="1:247">
      <c r="A368" s="123">
        <v>2040704</v>
      </c>
      <c r="B368" s="126" t="s">
        <v>292</v>
      </c>
      <c r="C368" s="119">
        <v>0</v>
      </c>
      <c r="D368" s="128"/>
      <c r="E368" s="121">
        <f t="shared" si="58"/>
        <v>0</v>
      </c>
      <c r="F368" s="122">
        <f t="shared" si="59"/>
        <v>0</v>
      </c>
      <c r="G368" s="128"/>
      <c r="IF368" s="6"/>
      <c r="IG368" s="6"/>
      <c r="IH368" s="6"/>
      <c r="II368" s="6"/>
      <c r="IJ368" s="6"/>
      <c r="IK368" s="6"/>
      <c r="IL368" s="6"/>
      <c r="IM368" s="6"/>
    </row>
    <row r="369" s="35" customFormat="1" ht="15" customHeight="1" spans="1:247">
      <c r="A369" s="123">
        <v>2040705</v>
      </c>
      <c r="B369" s="126" t="s">
        <v>293</v>
      </c>
      <c r="C369" s="119">
        <v>0</v>
      </c>
      <c r="D369" s="128"/>
      <c r="E369" s="121">
        <f t="shared" si="58"/>
        <v>0</v>
      </c>
      <c r="F369" s="122">
        <f t="shared" si="59"/>
        <v>0</v>
      </c>
      <c r="G369" s="128"/>
      <c r="IF369" s="6"/>
      <c r="IG369" s="6"/>
      <c r="IH369" s="6"/>
      <c r="II369" s="6"/>
      <c r="IJ369" s="6"/>
      <c r="IK369" s="6"/>
      <c r="IL369" s="6"/>
      <c r="IM369" s="6"/>
    </row>
    <row r="370" s="35" customFormat="1" ht="15" customHeight="1" spans="1:247">
      <c r="A370" s="123">
        <v>2040706</v>
      </c>
      <c r="B370" s="126" t="s">
        <v>294</v>
      </c>
      <c r="C370" s="119">
        <v>0</v>
      </c>
      <c r="D370" s="128"/>
      <c r="E370" s="121">
        <f t="shared" si="58"/>
        <v>0</v>
      </c>
      <c r="F370" s="122">
        <f t="shared" si="59"/>
        <v>0</v>
      </c>
      <c r="G370" s="128"/>
      <c r="IF370" s="6"/>
      <c r="IG370" s="6"/>
      <c r="IH370" s="6"/>
      <c r="II370" s="6"/>
      <c r="IJ370" s="6"/>
      <c r="IK370" s="6"/>
      <c r="IL370" s="6"/>
      <c r="IM370" s="6"/>
    </row>
    <row r="371" s="35" customFormat="1" ht="15" customHeight="1" spans="1:247">
      <c r="A371" s="123">
        <v>2040707</v>
      </c>
      <c r="B371" s="126" t="s">
        <v>295</v>
      </c>
      <c r="C371" s="119">
        <v>0</v>
      </c>
      <c r="D371" s="128"/>
      <c r="E371" s="121">
        <f t="shared" si="58"/>
        <v>0</v>
      </c>
      <c r="F371" s="122">
        <f t="shared" si="59"/>
        <v>0</v>
      </c>
      <c r="G371" s="128"/>
      <c r="IF371" s="6"/>
      <c r="IG371" s="6"/>
      <c r="IH371" s="6"/>
      <c r="II371" s="6"/>
      <c r="IJ371" s="6"/>
      <c r="IK371" s="6"/>
      <c r="IL371" s="6"/>
      <c r="IM371" s="6"/>
    </row>
    <row r="372" s="35" customFormat="1" ht="15" customHeight="1" spans="1:247">
      <c r="A372" s="123">
        <v>2040750</v>
      </c>
      <c r="B372" s="126" t="s">
        <v>71</v>
      </c>
      <c r="C372" s="119">
        <v>0</v>
      </c>
      <c r="D372" s="128"/>
      <c r="E372" s="121">
        <f t="shared" si="58"/>
        <v>0</v>
      </c>
      <c r="F372" s="122">
        <f t="shared" si="59"/>
        <v>0</v>
      </c>
      <c r="G372" s="128"/>
      <c r="IF372" s="6"/>
      <c r="IG372" s="6"/>
      <c r="IH372" s="6"/>
      <c r="II372" s="6"/>
      <c r="IJ372" s="6"/>
      <c r="IK372" s="6"/>
      <c r="IL372" s="6"/>
      <c r="IM372" s="6"/>
    </row>
    <row r="373" s="35" customFormat="1" ht="15" customHeight="1" spans="1:247">
      <c r="A373" s="123">
        <v>2040799</v>
      </c>
      <c r="B373" s="126" t="s">
        <v>296</v>
      </c>
      <c r="C373" s="119">
        <v>0</v>
      </c>
      <c r="D373" s="128"/>
      <c r="E373" s="121">
        <f t="shared" si="58"/>
        <v>0</v>
      </c>
      <c r="F373" s="122">
        <f t="shared" si="59"/>
        <v>0</v>
      </c>
      <c r="G373" s="128"/>
      <c r="IF373" s="6"/>
      <c r="IG373" s="6"/>
      <c r="IH373" s="6"/>
      <c r="II373" s="6"/>
      <c r="IJ373" s="6"/>
      <c r="IK373" s="6"/>
      <c r="IL373" s="6"/>
      <c r="IM373" s="6"/>
    </row>
    <row r="374" s="35" customFormat="1" ht="15" customHeight="1" spans="1:247">
      <c r="A374" s="123">
        <v>20408</v>
      </c>
      <c r="B374" s="124" t="s">
        <v>297</v>
      </c>
      <c r="C374" s="119">
        <f t="shared" ref="C374:G374" si="64">SUM(C375:C383)</f>
        <v>0</v>
      </c>
      <c r="D374" s="132">
        <f t="shared" si="64"/>
        <v>0</v>
      </c>
      <c r="E374" s="121">
        <f t="shared" si="58"/>
        <v>0</v>
      </c>
      <c r="F374" s="122">
        <f t="shared" si="59"/>
        <v>0</v>
      </c>
      <c r="G374" s="132">
        <f t="shared" si="64"/>
        <v>0</v>
      </c>
      <c r="IF374" s="6"/>
      <c r="IG374" s="6"/>
      <c r="IH374" s="6"/>
      <c r="II374" s="6"/>
      <c r="IJ374" s="6"/>
      <c r="IK374" s="6"/>
      <c r="IL374" s="6"/>
      <c r="IM374" s="6"/>
    </row>
    <row r="375" s="35" customFormat="1" ht="15" customHeight="1" spans="1:247">
      <c r="A375" s="123">
        <v>2040801</v>
      </c>
      <c r="B375" s="126" t="s">
        <v>62</v>
      </c>
      <c r="C375" s="119">
        <v>0</v>
      </c>
      <c r="D375" s="128"/>
      <c r="E375" s="121">
        <f t="shared" si="58"/>
        <v>0</v>
      </c>
      <c r="F375" s="122">
        <f t="shared" si="59"/>
        <v>0</v>
      </c>
      <c r="G375" s="128"/>
      <c r="IF375" s="6"/>
      <c r="IG375" s="6"/>
      <c r="IH375" s="6"/>
      <c r="II375" s="6"/>
      <c r="IJ375" s="6"/>
      <c r="IK375" s="6"/>
      <c r="IL375" s="6"/>
      <c r="IM375" s="6"/>
    </row>
    <row r="376" s="35" customFormat="1" ht="15" customHeight="1" spans="1:247">
      <c r="A376" s="123">
        <v>2040802</v>
      </c>
      <c r="B376" s="126" t="s">
        <v>63</v>
      </c>
      <c r="C376" s="119">
        <v>0</v>
      </c>
      <c r="D376" s="128"/>
      <c r="E376" s="121">
        <f t="shared" si="58"/>
        <v>0</v>
      </c>
      <c r="F376" s="122">
        <f t="shared" si="59"/>
        <v>0</v>
      </c>
      <c r="G376" s="128"/>
      <c r="IF376" s="6"/>
      <c r="IG376" s="6"/>
      <c r="IH376" s="6"/>
      <c r="II376" s="6"/>
      <c r="IJ376" s="6"/>
      <c r="IK376" s="6"/>
      <c r="IL376" s="6"/>
      <c r="IM376" s="6"/>
    </row>
    <row r="377" s="35" customFormat="1" ht="15" customHeight="1" spans="1:247">
      <c r="A377" s="123">
        <v>2040803</v>
      </c>
      <c r="B377" s="126" t="s">
        <v>64</v>
      </c>
      <c r="C377" s="119">
        <v>0</v>
      </c>
      <c r="D377" s="128"/>
      <c r="E377" s="121">
        <f t="shared" si="58"/>
        <v>0</v>
      </c>
      <c r="F377" s="122">
        <f t="shared" si="59"/>
        <v>0</v>
      </c>
      <c r="G377" s="128"/>
      <c r="IF377" s="6"/>
      <c r="IG377" s="6"/>
      <c r="IH377" s="6"/>
      <c r="II377" s="6"/>
      <c r="IJ377" s="6"/>
      <c r="IK377" s="6"/>
      <c r="IL377" s="6"/>
      <c r="IM377" s="6"/>
    </row>
    <row r="378" s="35" customFormat="1" ht="15" customHeight="1" spans="1:247">
      <c r="A378" s="123">
        <v>2040804</v>
      </c>
      <c r="B378" s="126" t="s">
        <v>298</v>
      </c>
      <c r="C378" s="119">
        <v>0</v>
      </c>
      <c r="D378" s="128"/>
      <c r="E378" s="121">
        <f t="shared" si="58"/>
        <v>0</v>
      </c>
      <c r="F378" s="122">
        <f t="shared" si="59"/>
        <v>0</v>
      </c>
      <c r="G378" s="128"/>
      <c r="IF378" s="6"/>
      <c r="IG378" s="6"/>
      <c r="IH378" s="6"/>
      <c r="II378" s="6"/>
      <c r="IJ378" s="6"/>
      <c r="IK378" s="6"/>
      <c r="IL378" s="6"/>
      <c r="IM378" s="6"/>
    </row>
    <row r="379" s="35" customFormat="1" ht="15" customHeight="1" spans="1:247">
      <c r="A379" s="123">
        <v>2040805</v>
      </c>
      <c r="B379" s="126" t="s">
        <v>299</v>
      </c>
      <c r="C379" s="119">
        <v>0</v>
      </c>
      <c r="D379" s="128"/>
      <c r="E379" s="121">
        <f t="shared" si="58"/>
        <v>0</v>
      </c>
      <c r="F379" s="122">
        <f t="shared" si="59"/>
        <v>0</v>
      </c>
      <c r="G379" s="128"/>
      <c r="IF379" s="6"/>
      <c r="IG379" s="6"/>
      <c r="IH379" s="6"/>
      <c r="II379" s="6"/>
      <c r="IJ379" s="6"/>
      <c r="IK379" s="6"/>
      <c r="IL379" s="6"/>
      <c r="IM379" s="6"/>
    </row>
    <row r="380" s="35" customFormat="1" ht="15" customHeight="1" spans="1:247">
      <c r="A380" s="123">
        <v>2040806</v>
      </c>
      <c r="B380" s="126" t="s">
        <v>300</v>
      </c>
      <c r="C380" s="119">
        <v>0</v>
      </c>
      <c r="D380" s="128"/>
      <c r="E380" s="121">
        <f t="shared" si="58"/>
        <v>0</v>
      </c>
      <c r="F380" s="122">
        <f t="shared" si="59"/>
        <v>0</v>
      </c>
      <c r="G380" s="128"/>
      <c r="IF380" s="6"/>
      <c r="IG380" s="6"/>
      <c r="IH380" s="6"/>
      <c r="II380" s="6"/>
      <c r="IJ380" s="6"/>
      <c r="IK380" s="6"/>
      <c r="IL380" s="6"/>
      <c r="IM380" s="6"/>
    </row>
    <row r="381" s="35" customFormat="1" ht="15" customHeight="1" spans="1:247">
      <c r="A381" s="123">
        <v>2040807</v>
      </c>
      <c r="B381" s="126" t="s">
        <v>103</v>
      </c>
      <c r="C381" s="119">
        <v>0</v>
      </c>
      <c r="D381" s="128"/>
      <c r="E381" s="121">
        <f t="shared" si="58"/>
        <v>0</v>
      </c>
      <c r="F381" s="122">
        <f t="shared" si="59"/>
        <v>0</v>
      </c>
      <c r="G381" s="128"/>
      <c r="IF381" s="6"/>
      <c r="IG381" s="6"/>
      <c r="IH381" s="6"/>
      <c r="II381" s="6"/>
      <c r="IJ381" s="6"/>
      <c r="IK381" s="6"/>
      <c r="IL381" s="6"/>
      <c r="IM381" s="6"/>
    </row>
    <row r="382" s="35" customFormat="1" ht="15" customHeight="1" spans="1:247">
      <c r="A382" s="123">
        <v>2040850</v>
      </c>
      <c r="B382" s="126" t="s">
        <v>71</v>
      </c>
      <c r="C382" s="119">
        <v>0</v>
      </c>
      <c r="D382" s="128"/>
      <c r="E382" s="121">
        <f t="shared" si="58"/>
        <v>0</v>
      </c>
      <c r="F382" s="122">
        <f t="shared" si="59"/>
        <v>0</v>
      </c>
      <c r="G382" s="128"/>
      <c r="IF382" s="6"/>
      <c r="IG382" s="6"/>
      <c r="IH382" s="6"/>
      <c r="II382" s="6"/>
      <c r="IJ382" s="6"/>
      <c r="IK382" s="6"/>
      <c r="IL382" s="6"/>
      <c r="IM382" s="6"/>
    </row>
    <row r="383" s="35" customFormat="1" ht="15" customHeight="1" spans="1:247">
      <c r="A383" s="123">
        <v>2040899</v>
      </c>
      <c r="B383" s="126" t="s">
        <v>301</v>
      </c>
      <c r="C383" s="119">
        <v>0</v>
      </c>
      <c r="D383" s="128"/>
      <c r="E383" s="121">
        <f t="shared" si="58"/>
        <v>0</v>
      </c>
      <c r="F383" s="122">
        <f t="shared" si="59"/>
        <v>0</v>
      </c>
      <c r="G383" s="128"/>
      <c r="IF383" s="6"/>
      <c r="IG383" s="6"/>
      <c r="IH383" s="6"/>
      <c r="II383" s="6"/>
      <c r="IJ383" s="6"/>
      <c r="IK383" s="6"/>
      <c r="IL383" s="6"/>
      <c r="IM383" s="6"/>
    </row>
    <row r="384" s="35" customFormat="1" ht="15" customHeight="1" spans="1:247">
      <c r="A384" s="123">
        <v>20409</v>
      </c>
      <c r="B384" s="124" t="s">
        <v>302</v>
      </c>
      <c r="C384" s="119">
        <f t="shared" ref="C384:G384" si="65">SUM(C385:C391)</f>
        <v>0</v>
      </c>
      <c r="D384" s="132">
        <f t="shared" si="65"/>
        <v>0</v>
      </c>
      <c r="E384" s="121">
        <f t="shared" si="58"/>
        <v>0</v>
      </c>
      <c r="F384" s="122">
        <f t="shared" si="59"/>
        <v>0</v>
      </c>
      <c r="G384" s="132">
        <f t="shared" si="65"/>
        <v>0</v>
      </c>
      <c r="IF384" s="6"/>
      <c r="IG384" s="6"/>
      <c r="IH384" s="6"/>
      <c r="II384" s="6"/>
      <c r="IJ384" s="6"/>
      <c r="IK384" s="6"/>
      <c r="IL384" s="6"/>
      <c r="IM384" s="6"/>
    </row>
    <row r="385" s="35" customFormat="1" ht="15" customHeight="1" spans="1:247">
      <c r="A385" s="123">
        <v>2040901</v>
      </c>
      <c r="B385" s="126" t="s">
        <v>62</v>
      </c>
      <c r="C385" s="119">
        <v>0</v>
      </c>
      <c r="D385" s="128"/>
      <c r="E385" s="121">
        <f t="shared" si="58"/>
        <v>0</v>
      </c>
      <c r="F385" s="122">
        <f t="shared" si="59"/>
        <v>0</v>
      </c>
      <c r="G385" s="128"/>
      <c r="IF385" s="6"/>
      <c r="IG385" s="6"/>
      <c r="IH385" s="6"/>
      <c r="II385" s="6"/>
      <c r="IJ385" s="6"/>
      <c r="IK385" s="6"/>
      <c r="IL385" s="6"/>
      <c r="IM385" s="6"/>
    </row>
    <row r="386" s="35" customFormat="1" ht="15" customHeight="1" spans="1:247">
      <c r="A386" s="123">
        <v>2040902</v>
      </c>
      <c r="B386" s="126" t="s">
        <v>63</v>
      </c>
      <c r="C386" s="119">
        <v>0</v>
      </c>
      <c r="D386" s="128"/>
      <c r="E386" s="121">
        <f t="shared" si="58"/>
        <v>0</v>
      </c>
      <c r="F386" s="122">
        <f t="shared" si="59"/>
        <v>0</v>
      </c>
      <c r="G386" s="128"/>
      <c r="IF386" s="6"/>
      <c r="IG386" s="6"/>
      <c r="IH386" s="6"/>
      <c r="II386" s="6"/>
      <c r="IJ386" s="6"/>
      <c r="IK386" s="6"/>
      <c r="IL386" s="6"/>
      <c r="IM386" s="6"/>
    </row>
    <row r="387" s="35" customFormat="1" ht="15" customHeight="1" spans="1:247">
      <c r="A387" s="123">
        <v>2040903</v>
      </c>
      <c r="B387" s="126" t="s">
        <v>64</v>
      </c>
      <c r="C387" s="119">
        <v>0</v>
      </c>
      <c r="D387" s="128"/>
      <c r="E387" s="121">
        <f t="shared" si="58"/>
        <v>0</v>
      </c>
      <c r="F387" s="122">
        <f t="shared" si="59"/>
        <v>0</v>
      </c>
      <c r="G387" s="128"/>
      <c r="IF387" s="6"/>
      <c r="IG387" s="6"/>
      <c r="IH387" s="6"/>
      <c r="II387" s="6"/>
      <c r="IJ387" s="6"/>
      <c r="IK387" s="6"/>
      <c r="IL387" s="6"/>
      <c r="IM387" s="6"/>
    </row>
    <row r="388" s="35" customFormat="1" ht="15" customHeight="1" spans="1:247">
      <c r="A388" s="123">
        <v>2040904</v>
      </c>
      <c r="B388" s="126" t="s">
        <v>303</v>
      </c>
      <c r="C388" s="119">
        <v>0</v>
      </c>
      <c r="D388" s="128"/>
      <c r="E388" s="121">
        <f t="shared" si="58"/>
        <v>0</v>
      </c>
      <c r="F388" s="122">
        <f t="shared" si="59"/>
        <v>0</v>
      </c>
      <c r="G388" s="128"/>
      <c r="IF388" s="6"/>
      <c r="IG388" s="6"/>
      <c r="IH388" s="6"/>
      <c r="II388" s="6"/>
      <c r="IJ388" s="6"/>
      <c r="IK388" s="6"/>
      <c r="IL388" s="6"/>
      <c r="IM388" s="6"/>
    </row>
    <row r="389" s="35" customFormat="1" ht="15" customHeight="1" spans="1:247">
      <c r="A389" s="123">
        <v>2040905</v>
      </c>
      <c r="B389" s="126" t="s">
        <v>304</v>
      </c>
      <c r="C389" s="119">
        <v>0</v>
      </c>
      <c r="D389" s="128"/>
      <c r="E389" s="121">
        <f t="shared" ref="E389:E452" si="66">D389-C389</f>
        <v>0</v>
      </c>
      <c r="F389" s="122">
        <f t="shared" ref="F389:F452" si="67">IF(C389=0,,E389/C389*100)</f>
        <v>0</v>
      </c>
      <c r="G389" s="128"/>
      <c r="IF389" s="6"/>
      <c r="IG389" s="6"/>
      <c r="IH389" s="6"/>
      <c r="II389" s="6"/>
      <c r="IJ389" s="6"/>
      <c r="IK389" s="6"/>
      <c r="IL389" s="6"/>
      <c r="IM389" s="6"/>
    </row>
    <row r="390" s="35" customFormat="1" ht="15" customHeight="1" spans="1:247">
      <c r="A390" s="123">
        <v>2040950</v>
      </c>
      <c r="B390" s="126" t="s">
        <v>71</v>
      </c>
      <c r="C390" s="119">
        <v>0</v>
      </c>
      <c r="D390" s="128"/>
      <c r="E390" s="121">
        <f t="shared" si="66"/>
        <v>0</v>
      </c>
      <c r="F390" s="122">
        <f t="shared" si="67"/>
        <v>0</v>
      </c>
      <c r="G390" s="128"/>
      <c r="IF390" s="6"/>
      <c r="IG390" s="6"/>
      <c r="IH390" s="6"/>
      <c r="II390" s="6"/>
      <c r="IJ390" s="6"/>
      <c r="IK390" s="6"/>
      <c r="IL390" s="6"/>
      <c r="IM390" s="6"/>
    </row>
    <row r="391" s="35" customFormat="1" ht="15" customHeight="1" spans="1:247">
      <c r="A391" s="123">
        <v>2040999</v>
      </c>
      <c r="B391" s="126" t="s">
        <v>305</v>
      </c>
      <c r="C391" s="119">
        <v>0</v>
      </c>
      <c r="D391" s="128"/>
      <c r="E391" s="121">
        <f t="shared" si="66"/>
        <v>0</v>
      </c>
      <c r="F391" s="122">
        <f t="shared" si="67"/>
        <v>0</v>
      </c>
      <c r="G391" s="128"/>
      <c r="IF391" s="6"/>
      <c r="IG391" s="6"/>
      <c r="IH391" s="6"/>
      <c r="II391" s="6"/>
      <c r="IJ391" s="6"/>
      <c r="IK391" s="6"/>
      <c r="IL391" s="6"/>
      <c r="IM391" s="6"/>
    </row>
    <row r="392" s="35" customFormat="1" ht="15" customHeight="1" spans="1:247">
      <c r="A392" s="123">
        <v>20410</v>
      </c>
      <c r="B392" s="124" t="s">
        <v>306</v>
      </c>
      <c r="C392" s="119">
        <f t="shared" ref="C392:G392" si="68">SUM(C393:C397)</f>
        <v>0</v>
      </c>
      <c r="D392" s="132">
        <f t="shared" si="68"/>
        <v>0</v>
      </c>
      <c r="E392" s="121">
        <f t="shared" si="66"/>
        <v>0</v>
      </c>
      <c r="F392" s="122">
        <f t="shared" si="67"/>
        <v>0</v>
      </c>
      <c r="G392" s="132">
        <f t="shared" si="68"/>
        <v>0</v>
      </c>
      <c r="IF392" s="6"/>
      <c r="IG392" s="6"/>
      <c r="IH392" s="6"/>
      <c r="II392" s="6"/>
      <c r="IJ392" s="6"/>
      <c r="IK392" s="6"/>
      <c r="IL392" s="6"/>
      <c r="IM392" s="6"/>
    </row>
    <row r="393" s="35" customFormat="1" ht="15" customHeight="1" spans="1:247">
      <c r="A393" s="123">
        <v>2041001</v>
      </c>
      <c r="B393" s="126" t="s">
        <v>62</v>
      </c>
      <c r="C393" s="119">
        <v>0</v>
      </c>
      <c r="D393" s="128"/>
      <c r="E393" s="121">
        <f t="shared" si="66"/>
        <v>0</v>
      </c>
      <c r="F393" s="122">
        <f t="shared" si="67"/>
        <v>0</v>
      </c>
      <c r="G393" s="128"/>
      <c r="IF393" s="6"/>
      <c r="IG393" s="6"/>
      <c r="IH393" s="6"/>
      <c r="II393" s="6"/>
      <c r="IJ393" s="6"/>
      <c r="IK393" s="6"/>
      <c r="IL393" s="6"/>
      <c r="IM393" s="6"/>
    </row>
    <row r="394" s="35" customFormat="1" ht="15" customHeight="1" spans="1:247">
      <c r="A394" s="123">
        <v>2041002</v>
      </c>
      <c r="B394" s="126" t="s">
        <v>63</v>
      </c>
      <c r="C394" s="119">
        <v>0</v>
      </c>
      <c r="D394" s="128"/>
      <c r="E394" s="121">
        <f t="shared" si="66"/>
        <v>0</v>
      </c>
      <c r="F394" s="122">
        <f t="shared" si="67"/>
        <v>0</v>
      </c>
      <c r="G394" s="128"/>
      <c r="IF394" s="6"/>
      <c r="IG394" s="6"/>
      <c r="IH394" s="6"/>
      <c r="II394" s="6"/>
      <c r="IJ394" s="6"/>
      <c r="IK394" s="6"/>
      <c r="IL394" s="6"/>
      <c r="IM394" s="6"/>
    </row>
    <row r="395" s="35" customFormat="1" ht="15" customHeight="1" spans="1:247">
      <c r="A395" s="123">
        <v>2041006</v>
      </c>
      <c r="B395" s="126" t="s">
        <v>307</v>
      </c>
      <c r="C395" s="119">
        <v>0</v>
      </c>
      <c r="D395" s="128"/>
      <c r="E395" s="121">
        <f t="shared" si="66"/>
        <v>0</v>
      </c>
      <c r="F395" s="122">
        <f t="shared" si="67"/>
        <v>0</v>
      </c>
      <c r="G395" s="128"/>
      <c r="IF395" s="6"/>
      <c r="IG395" s="6"/>
      <c r="IH395" s="6"/>
      <c r="II395" s="6"/>
      <c r="IJ395" s="6"/>
      <c r="IK395" s="6"/>
      <c r="IL395" s="6"/>
      <c r="IM395" s="6"/>
    </row>
    <row r="396" s="35" customFormat="1" ht="15" customHeight="1" spans="1:247">
      <c r="A396" s="123">
        <v>2041007</v>
      </c>
      <c r="B396" s="126" t="s">
        <v>308</v>
      </c>
      <c r="C396" s="119">
        <v>0</v>
      </c>
      <c r="D396" s="128"/>
      <c r="E396" s="121">
        <f t="shared" si="66"/>
        <v>0</v>
      </c>
      <c r="F396" s="122">
        <f t="shared" si="67"/>
        <v>0</v>
      </c>
      <c r="G396" s="128"/>
      <c r="IF396" s="6"/>
      <c r="IG396" s="6"/>
      <c r="IH396" s="6"/>
      <c r="II396" s="6"/>
      <c r="IJ396" s="6"/>
      <c r="IK396" s="6"/>
      <c r="IL396" s="6"/>
      <c r="IM396" s="6"/>
    </row>
    <row r="397" s="35" customFormat="1" ht="15" customHeight="1" spans="1:247">
      <c r="A397" s="123">
        <v>2041099</v>
      </c>
      <c r="B397" s="126" t="s">
        <v>309</v>
      </c>
      <c r="C397" s="119">
        <v>0</v>
      </c>
      <c r="D397" s="128"/>
      <c r="E397" s="121">
        <f t="shared" si="66"/>
        <v>0</v>
      </c>
      <c r="F397" s="122">
        <f t="shared" si="67"/>
        <v>0</v>
      </c>
      <c r="G397" s="128"/>
      <c r="IF397" s="6"/>
      <c r="IG397" s="6"/>
      <c r="IH397" s="6"/>
      <c r="II397" s="6"/>
      <c r="IJ397" s="6"/>
      <c r="IK397" s="6"/>
      <c r="IL397" s="6"/>
      <c r="IM397" s="6"/>
    </row>
    <row r="398" s="35" customFormat="1" ht="15" customHeight="1" spans="1:247">
      <c r="A398" s="123">
        <v>20499</v>
      </c>
      <c r="B398" s="124" t="s">
        <v>310</v>
      </c>
      <c r="C398" s="119">
        <f t="shared" ref="C398:G398" si="69">SUM(C399:C399)</f>
        <v>0</v>
      </c>
      <c r="D398" s="132">
        <f t="shared" si="69"/>
        <v>0</v>
      </c>
      <c r="E398" s="121">
        <f t="shared" si="66"/>
        <v>0</v>
      </c>
      <c r="F398" s="122">
        <f t="shared" si="67"/>
        <v>0</v>
      </c>
      <c r="G398" s="132">
        <f t="shared" si="69"/>
        <v>0</v>
      </c>
      <c r="IF398" s="6"/>
      <c r="IG398" s="6"/>
      <c r="IH398" s="6"/>
      <c r="II398" s="6"/>
      <c r="IJ398" s="6"/>
      <c r="IK398" s="6"/>
      <c r="IL398" s="6"/>
      <c r="IM398" s="6"/>
    </row>
    <row r="399" s="35" customFormat="1" ht="15" customHeight="1" spans="1:247">
      <c r="A399" s="123">
        <v>2049901</v>
      </c>
      <c r="B399" s="126" t="s">
        <v>311</v>
      </c>
      <c r="C399" s="119">
        <v>0</v>
      </c>
      <c r="D399" s="128"/>
      <c r="E399" s="121">
        <f t="shared" si="66"/>
        <v>0</v>
      </c>
      <c r="F399" s="122">
        <f t="shared" si="67"/>
        <v>0</v>
      </c>
      <c r="G399" s="128"/>
      <c r="IF399" s="6"/>
      <c r="IG399" s="6"/>
      <c r="IH399" s="6"/>
      <c r="II399" s="6"/>
      <c r="IJ399" s="6"/>
      <c r="IK399" s="6"/>
      <c r="IL399" s="6"/>
      <c r="IM399" s="6"/>
    </row>
    <row r="400" s="35" customFormat="1" ht="15" customHeight="1" spans="1:247">
      <c r="A400" s="123">
        <v>205</v>
      </c>
      <c r="B400" s="124" t="s">
        <v>312</v>
      </c>
      <c r="C400" s="119">
        <f t="shared" ref="C400:G400" si="70">C401+C406+C415+C421+C427+C431+C435+C439+C445+C452</f>
        <v>24090</v>
      </c>
      <c r="D400" s="132">
        <f t="shared" si="70"/>
        <v>24552</v>
      </c>
      <c r="E400" s="121">
        <f t="shared" si="66"/>
        <v>462</v>
      </c>
      <c r="F400" s="122">
        <f t="shared" si="67"/>
        <v>1.91780821917808</v>
      </c>
      <c r="G400" s="132">
        <f t="shared" si="70"/>
        <v>24552</v>
      </c>
      <c r="IF400" s="6"/>
      <c r="IG400" s="6"/>
      <c r="IH400" s="6"/>
      <c r="II400" s="6"/>
      <c r="IJ400" s="6"/>
      <c r="IK400" s="6"/>
      <c r="IL400" s="6"/>
      <c r="IM400" s="6"/>
    </row>
    <row r="401" s="35" customFormat="1" ht="15" customHeight="1" spans="1:247">
      <c r="A401" s="123">
        <v>20501</v>
      </c>
      <c r="B401" s="124" t="s">
        <v>313</v>
      </c>
      <c r="C401" s="119">
        <f t="shared" ref="C401:G401" si="71">SUM(C402:C405)</f>
        <v>533</v>
      </c>
      <c r="D401" s="132">
        <f t="shared" si="71"/>
        <v>546</v>
      </c>
      <c r="E401" s="121">
        <f t="shared" si="66"/>
        <v>13</v>
      </c>
      <c r="F401" s="122">
        <f t="shared" si="67"/>
        <v>2.4390243902439</v>
      </c>
      <c r="G401" s="132">
        <f t="shared" si="71"/>
        <v>546</v>
      </c>
      <c r="IF401" s="6"/>
      <c r="IG401" s="6"/>
      <c r="IH401" s="6"/>
      <c r="II401" s="6"/>
      <c r="IJ401" s="6"/>
      <c r="IK401" s="6"/>
      <c r="IL401" s="6"/>
      <c r="IM401" s="6"/>
    </row>
    <row r="402" s="35" customFormat="1" ht="15" customHeight="1" spans="1:247">
      <c r="A402" s="123">
        <v>2050101</v>
      </c>
      <c r="B402" s="126" t="s">
        <v>62</v>
      </c>
      <c r="C402" s="119">
        <v>109</v>
      </c>
      <c r="D402" s="128">
        <v>115</v>
      </c>
      <c r="E402" s="121">
        <f t="shared" si="66"/>
        <v>6</v>
      </c>
      <c r="F402" s="122">
        <f t="shared" si="67"/>
        <v>5.5045871559633</v>
      </c>
      <c r="G402" s="128">
        <v>115</v>
      </c>
      <c r="IF402" s="6"/>
      <c r="IG402" s="6"/>
      <c r="IH402" s="6"/>
      <c r="II402" s="6"/>
      <c r="IJ402" s="6"/>
      <c r="IK402" s="6"/>
      <c r="IL402" s="6"/>
      <c r="IM402" s="6"/>
    </row>
    <row r="403" s="35" customFormat="1" ht="15" customHeight="1" spans="1:247">
      <c r="A403" s="123">
        <v>2050102</v>
      </c>
      <c r="B403" s="126" t="s">
        <v>63</v>
      </c>
      <c r="C403" s="119">
        <v>131</v>
      </c>
      <c r="D403" s="128">
        <v>108</v>
      </c>
      <c r="E403" s="121">
        <f t="shared" si="66"/>
        <v>-23</v>
      </c>
      <c r="F403" s="122">
        <f t="shared" si="67"/>
        <v>-17.5572519083969</v>
      </c>
      <c r="G403" s="128">
        <v>108</v>
      </c>
      <c r="IF403" s="6"/>
      <c r="IG403" s="6"/>
      <c r="IH403" s="6"/>
      <c r="II403" s="6"/>
      <c r="IJ403" s="6"/>
      <c r="IK403" s="6"/>
      <c r="IL403" s="6"/>
      <c r="IM403" s="6"/>
    </row>
    <row r="404" s="35" customFormat="1" ht="15" customHeight="1" spans="1:247">
      <c r="A404" s="123">
        <v>2050103</v>
      </c>
      <c r="B404" s="126" t="s">
        <v>64</v>
      </c>
      <c r="C404" s="119">
        <v>0</v>
      </c>
      <c r="D404" s="128"/>
      <c r="E404" s="121">
        <f t="shared" si="66"/>
        <v>0</v>
      </c>
      <c r="F404" s="122">
        <f t="shared" si="67"/>
        <v>0</v>
      </c>
      <c r="G404" s="128"/>
      <c r="IF404" s="6"/>
      <c r="IG404" s="6"/>
      <c r="IH404" s="6"/>
      <c r="II404" s="6"/>
      <c r="IJ404" s="6"/>
      <c r="IK404" s="6"/>
      <c r="IL404" s="6"/>
      <c r="IM404" s="6"/>
    </row>
    <row r="405" s="35" customFormat="1" ht="15" customHeight="1" spans="1:247">
      <c r="A405" s="123">
        <v>2050199</v>
      </c>
      <c r="B405" s="126" t="s">
        <v>314</v>
      </c>
      <c r="C405" s="119">
        <v>293</v>
      </c>
      <c r="D405" s="128">
        <v>323</v>
      </c>
      <c r="E405" s="121">
        <f t="shared" si="66"/>
        <v>30</v>
      </c>
      <c r="F405" s="122">
        <f t="shared" si="67"/>
        <v>10.2389078498294</v>
      </c>
      <c r="G405" s="128">
        <v>323</v>
      </c>
      <c r="IF405" s="6"/>
      <c r="IG405" s="6"/>
      <c r="IH405" s="6"/>
      <c r="II405" s="6"/>
      <c r="IJ405" s="6"/>
      <c r="IK405" s="6"/>
      <c r="IL405" s="6"/>
      <c r="IM405" s="6"/>
    </row>
    <row r="406" s="35" customFormat="1" ht="15" customHeight="1" spans="1:247">
      <c r="A406" s="123">
        <v>20502</v>
      </c>
      <c r="B406" s="124" t="s">
        <v>315</v>
      </c>
      <c r="C406" s="119">
        <f t="shared" ref="C406:G406" si="72">SUM(C407:C414)</f>
        <v>22139</v>
      </c>
      <c r="D406" s="132">
        <f t="shared" si="72"/>
        <v>22456</v>
      </c>
      <c r="E406" s="121">
        <f t="shared" si="66"/>
        <v>317</v>
      </c>
      <c r="F406" s="122">
        <f t="shared" si="67"/>
        <v>1.4318623244049</v>
      </c>
      <c r="G406" s="132">
        <f t="shared" si="72"/>
        <v>22456</v>
      </c>
      <c r="IF406" s="6"/>
      <c r="IG406" s="6"/>
      <c r="IH406" s="6"/>
      <c r="II406" s="6"/>
      <c r="IJ406" s="6"/>
      <c r="IK406" s="6"/>
      <c r="IL406" s="6"/>
      <c r="IM406" s="6"/>
    </row>
    <row r="407" s="35" customFormat="1" ht="15" customHeight="1" spans="1:247">
      <c r="A407" s="123">
        <v>2050201</v>
      </c>
      <c r="B407" s="126" t="s">
        <v>316</v>
      </c>
      <c r="C407" s="119">
        <v>175</v>
      </c>
      <c r="D407" s="128">
        <v>275</v>
      </c>
      <c r="E407" s="121">
        <f t="shared" si="66"/>
        <v>100</v>
      </c>
      <c r="F407" s="122">
        <f t="shared" si="67"/>
        <v>57.1428571428571</v>
      </c>
      <c r="G407" s="128">
        <v>275</v>
      </c>
      <c r="IF407" s="6"/>
      <c r="IG407" s="6"/>
      <c r="IH407" s="6"/>
      <c r="II407" s="6"/>
      <c r="IJ407" s="6"/>
      <c r="IK407" s="6"/>
      <c r="IL407" s="6"/>
      <c r="IM407" s="6"/>
    </row>
    <row r="408" s="35" customFormat="1" ht="15" customHeight="1" spans="1:247">
      <c r="A408" s="123">
        <v>2050202</v>
      </c>
      <c r="B408" s="126" t="s">
        <v>317</v>
      </c>
      <c r="C408" s="119">
        <v>9394</v>
      </c>
      <c r="D408" s="128">
        <f>11717-8</f>
        <v>11709</v>
      </c>
      <c r="E408" s="121">
        <f t="shared" si="66"/>
        <v>2315</v>
      </c>
      <c r="F408" s="122">
        <f t="shared" si="67"/>
        <v>24.6433893974878</v>
      </c>
      <c r="G408" s="128">
        <f>11717-8</f>
        <v>11709</v>
      </c>
      <c r="IF408" s="6"/>
      <c r="IG408" s="6"/>
      <c r="IH408" s="6"/>
      <c r="II408" s="6"/>
      <c r="IJ408" s="6"/>
      <c r="IK408" s="6"/>
      <c r="IL408" s="6"/>
      <c r="IM408" s="6"/>
    </row>
    <row r="409" s="35" customFormat="1" ht="15" customHeight="1" spans="1:247">
      <c r="A409" s="123">
        <v>2050203</v>
      </c>
      <c r="B409" s="126" t="s">
        <v>318</v>
      </c>
      <c r="C409" s="119">
        <v>5785</v>
      </c>
      <c r="D409" s="128">
        <f>5962-50</f>
        <v>5912</v>
      </c>
      <c r="E409" s="121">
        <f t="shared" si="66"/>
        <v>127</v>
      </c>
      <c r="F409" s="122">
        <f t="shared" si="67"/>
        <v>2.19533275713051</v>
      </c>
      <c r="G409" s="128">
        <f>5962-50</f>
        <v>5912</v>
      </c>
      <c r="IF409" s="6"/>
      <c r="IG409" s="6"/>
      <c r="IH409" s="6"/>
      <c r="II409" s="6"/>
      <c r="IJ409" s="6"/>
      <c r="IK409" s="6"/>
      <c r="IL409" s="6"/>
      <c r="IM409" s="6"/>
    </row>
    <row r="410" s="35" customFormat="1" ht="15" customHeight="1" spans="1:247">
      <c r="A410" s="123">
        <v>2050204</v>
      </c>
      <c r="B410" s="126" t="s">
        <v>319</v>
      </c>
      <c r="C410" s="119">
        <v>3480</v>
      </c>
      <c r="D410" s="128">
        <v>3477</v>
      </c>
      <c r="E410" s="121">
        <f t="shared" si="66"/>
        <v>-3</v>
      </c>
      <c r="F410" s="122">
        <f t="shared" si="67"/>
        <v>-0.0862068965517241</v>
      </c>
      <c r="G410" s="128">
        <v>3477</v>
      </c>
      <c r="IF410" s="6"/>
      <c r="IG410" s="6"/>
      <c r="IH410" s="6"/>
      <c r="II410" s="6"/>
      <c r="IJ410" s="6"/>
      <c r="IK410" s="6"/>
      <c r="IL410" s="6"/>
      <c r="IM410" s="6"/>
    </row>
    <row r="411" s="35" customFormat="1" ht="15" customHeight="1" spans="1:247">
      <c r="A411" s="123">
        <v>2050205</v>
      </c>
      <c r="B411" s="126" t="s">
        <v>320</v>
      </c>
      <c r="C411" s="119">
        <v>0</v>
      </c>
      <c r="D411" s="128"/>
      <c r="E411" s="121">
        <f t="shared" si="66"/>
        <v>0</v>
      </c>
      <c r="F411" s="122">
        <f t="shared" si="67"/>
        <v>0</v>
      </c>
      <c r="G411" s="128"/>
      <c r="IF411" s="6"/>
      <c r="IG411" s="6"/>
      <c r="IH411" s="6"/>
      <c r="II411" s="6"/>
      <c r="IJ411" s="6"/>
      <c r="IK411" s="6"/>
      <c r="IL411" s="6"/>
      <c r="IM411" s="6"/>
    </row>
    <row r="412" s="35" customFormat="1" ht="15" customHeight="1" spans="1:247">
      <c r="A412" s="123">
        <v>2050206</v>
      </c>
      <c r="B412" s="126" t="s">
        <v>321</v>
      </c>
      <c r="C412" s="119">
        <v>0</v>
      </c>
      <c r="D412" s="128"/>
      <c r="E412" s="121">
        <f t="shared" si="66"/>
        <v>0</v>
      </c>
      <c r="F412" s="122">
        <f t="shared" si="67"/>
        <v>0</v>
      </c>
      <c r="G412" s="128"/>
      <c r="IF412" s="6"/>
      <c r="IG412" s="6"/>
      <c r="IH412" s="6"/>
      <c r="II412" s="6"/>
      <c r="IJ412" s="6"/>
      <c r="IK412" s="6"/>
      <c r="IL412" s="6"/>
      <c r="IM412" s="6"/>
    </row>
    <row r="413" s="35" customFormat="1" ht="15" customHeight="1" spans="1:247">
      <c r="A413" s="123">
        <v>2050207</v>
      </c>
      <c r="B413" s="126" t="s">
        <v>322</v>
      </c>
      <c r="C413" s="119">
        <v>0</v>
      </c>
      <c r="D413" s="128"/>
      <c r="E413" s="121">
        <f t="shared" si="66"/>
        <v>0</v>
      </c>
      <c r="F413" s="122">
        <f t="shared" si="67"/>
        <v>0</v>
      </c>
      <c r="G413" s="128"/>
      <c r="IF413" s="6"/>
      <c r="IG413" s="6"/>
      <c r="IH413" s="6"/>
      <c r="II413" s="6"/>
      <c r="IJ413" s="6"/>
      <c r="IK413" s="6"/>
      <c r="IL413" s="6"/>
      <c r="IM413" s="6"/>
    </row>
    <row r="414" s="35" customFormat="1" ht="15" customHeight="1" spans="1:247">
      <c r="A414" s="123">
        <v>2050299</v>
      </c>
      <c r="B414" s="126" t="s">
        <v>323</v>
      </c>
      <c r="C414" s="119">
        <v>3305</v>
      </c>
      <c r="D414" s="128">
        <v>1083</v>
      </c>
      <c r="E414" s="121">
        <f t="shared" si="66"/>
        <v>-2222</v>
      </c>
      <c r="F414" s="122">
        <f t="shared" si="67"/>
        <v>-67.231467473525</v>
      </c>
      <c r="G414" s="128">
        <v>1083</v>
      </c>
      <c r="IF414" s="6"/>
      <c r="IG414" s="6"/>
      <c r="IH414" s="6"/>
      <c r="II414" s="6"/>
      <c r="IJ414" s="6"/>
      <c r="IK414" s="6"/>
      <c r="IL414" s="6"/>
      <c r="IM414" s="6"/>
    </row>
    <row r="415" s="35" customFormat="1" ht="15" customHeight="1" spans="1:247">
      <c r="A415" s="123">
        <v>20503</v>
      </c>
      <c r="B415" s="124" t="s">
        <v>324</v>
      </c>
      <c r="C415" s="119">
        <f t="shared" ref="C415:G415" si="73">SUM(C416:C420)</f>
        <v>824</v>
      </c>
      <c r="D415" s="132">
        <f t="shared" si="73"/>
        <v>913</v>
      </c>
      <c r="E415" s="121">
        <f t="shared" si="66"/>
        <v>89</v>
      </c>
      <c r="F415" s="122">
        <f t="shared" si="67"/>
        <v>10.8009708737864</v>
      </c>
      <c r="G415" s="132">
        <f t="shared" si="73"/>
        <v>913</v>
      </c>
      <c r="IF415" s="6"/>
      <c r="IG415" s="6"/>
      <c r="IH415" s="6"/>
      <c r="II415" s="6"/>
      <c r="IJ415" s="6"/>
      <c r="IK415" s="6"/>
      <c r="IL415" s="6"/>
      <c r="IM415" s="6"/>
    </row>
    <row r="416" s="35" customFormat="1" ht="15" customHeight="1" spans="1:247">
      <c r="A416" s="123">
        <v>2050301</v>
      </c>
      <c r="B416" s="126" t="s">
        <v>325</v>
      </c>
      <c r="C416" s="119">
        <v>0</v>
      </c>
      <c r="D416" s="128"/>
      <c r="E416" s="121">
        <f t="shared" si="66"/>
        <v>0</v>
      </c>
      <c r="F416" s="122">
        <f t="shared" si="67"/>
        <v>0</v>
      </c>
      <c r="G416" s="128"/>
      <c r="IF416" s="6"/>
      <c r="IG416" s="6"/>
      <c r="IH416" s="6"/>
      <c r="II416" s="6"/>
      <c r="IJ416" s="6"/>
      <c r="IK416" s="6"/>
      <c r="IL416" s="6"/>
      <c r="IM416" s="6"/>
    </row>
    <row r="417" s="35" customFormat="1" ht="15" customHeight="1" spans="1:247">
      <c r="A417" s="123">
        <v>2050302</v>
      </c>
      <c r="B417" s="126" t="s">
        <v>326</v>
      </c>
      <c r="C417" s="119">
        <v>824</v>
      </c>
      <c r="D417" s="128">
        <v>913</v>
      </c>
      <c r="E417" s="121">
        <f t="shared" si="66"/>
        <v>89</v>
      </c>
      <c r="F417" s="122">
        <f t="shared" si="67"/>
        <v>10.8009708737864</v>
      </c>
      <c r="G417" s="128">
        <v>913</v>
      </c>
      <c r="IF417" s="6"/>
      <c r="IG417" s="6"/>
      <c r="IH417" s="6"/>
      <c r="II417" s="6"/>
      <c r="IJ417" s="6"/>
      <c r="IK417" s="6"/>
      <c r="IL417" s="6"/>
      <c r="IM417" s="6"/>
    </row>
    <row r="418" s="35" customFormat="1" ht="15" customHeight="1" spans="1:247">
      <c r="A418" s="123">
        <v>2050303</v>
      </c>
      <c r="B418" s="126" t="s">
        <v>327</v>
      </c>
      <c r="C418" s="119">
        <v>0</v>
      </c>
      <c r="D418" s="128"/>
      <c r="E418" s="121">
        <f t="shared" si="66"/>
        <v>0</v>
      </c>
      <c r="F418" s="122">
        <f t="shared" si="67"/>
        <v>0</v>
      </c>
      <c r="G418" s="128"/>
      <c r="IF418" s="6"/>
      <c r="IG418" s="6"/>
      <c r="IH418" s="6"/>
      <c r="II418" s="6"/>
      <c r="IJ418" s="6"/>
      <c r="IK418" s="6"/>
      <c r="IL418" s="6"/>
      <c r="IM418" s="6"/>
    </row>
    <row r="419" s="35" customFormat="1" ht="15" customHeight="1" spans="1:247">
      <c r="A419" s="123">
        <v>2050305</v>
      </c>
      <c r="B419" s="126" t="s">
        <v>328</v>
      </c>
      <c r="C419" s="119">
        <v>0</v>
      </c>
      <c r="D419" s="128"/>
      <c r="E419" s="121">
        <f t="shared" si="66"/>
        <v>0</v>
      </c>
      <c r="F419" s="122">
        <f t="shared" si="67"/>
        <v>0</v>
      </c>
      <c r="G419" s="128"/>
      <c r="IF419" s="6"/>
      <c r="IG419" s="6"/>
      <c r="IH419" s="6"/>
      <c r="II419" s="6"/>
      <c r="IJ419" s="6"/>
      <c r="IK419" s="6"/>
      <c r="IL419" s="6"/>
      <c r="IM419" s="6"/>
    </row>
    <row r="420" s="35" customFormat="1" ht="15" customHeight="1" spans="1:247">
      <c r="A420" s="123">
        <v>2050399</v>
      </c>
      <c r="B420" s="126" t="s">
        <v>329</v>
      </c>
      <c r="C420" s="119">
        <v>0</v>
      </c>
      <c r="D420" s="128"/>
      <c r="E420" s="121">
        <f t="shared" si="66"/>
        <v>0</v>
      </c>
      <c r="F420" s="122">
        <f t="shared" si="67"/>
        <v>0</v>
      </c>
      <c r="G420" s="128"/>
      <c r="IF420" s="6"/>
      <c r="IG420" s="6"/>
      <c r="IH420" s="6"/>
      <c r="II420" s="6"/>
      <c r="IJ420" s="6"/>
      <c r="IK420" s="6"/>
      <c r="IL420" s="6"/>
      <c r="IM420" s="6"/>
    </row>
    <row r="421" s="35" customFormat="1" ht="15" customHeight="1" spans="1:247">
      <c r="A421" s="123">
        <v>20504</v>
      </c>
      <c r="B421" s="124" t="s">
        <v>330</v>
      </c>
      <c r="C421" s="119">
        <f t="shared" ref="C421:G421" si="74">SUM(C422:C426)</f>
        <v>0</v>
      </c>
      <c r="D421" s="132">
        <f t="shared" si="74"/>
        <v>60</v>
      </c>
      <c r="E421" s="121">
        <f t="shared" si="66"/>
        <v>60</v>
      </c>
      <c r="F421" s="122">
        <f t="shared" si="67"/>
        <v>0</v>
      </c>
      <c r="G421" s="132">
        <f t="shared" si="74"/>
        <v>60</v>
      </c>
      <c r="IF421" s="6"/>
      <c r="IG421" s="6"/>
      <c r="IH421" s="6"/>
      <c r="II421" s="6"/>
      <c r="IJ421" s="6"/>
      <c r="IK421" s="6"/>
      <c r="IL421" s="6"/>
      <c r="IM421" s="6"/>
    </row>
    <row r="422" s="35" customFormat="1" ht="15" customHeight="1" spans="1:247">
      <c r="A422" s="123">
        <v>2050401</v>
      </c>
      <c r="B422" s="126" t="s">
        <v>331</v>
      </c>
      <c r="C422" s="119">
        <v>0</v>
      </c>
      <c r="D422" s="128"/>
      <c r="E422" s="121">
        <f t="shared" si="66"/>
        <v>0</v>
      </c>
      <c r="F422" s="122">
        <f t="shared" si="67"/>
        <v>0</v>
      </c>
      <c r="G422" s="128"/>
      <c r="IF422" s="6"/>
      <c r="IG422" s="6"/>
      <c r="IH422" s="6"/>
      <c r="II422" s="6"/>
      <c r="IJ422" s="6"/>
      <c r="IK422" s="6"/>
      <c r="IL422" s="6"/>
      <c r="IM422" s="6"/>
    </row>
    <row r="423" s="35" customFormat="1" ht="15" customHeight="1" spans="1:247">
      <c r="A423" s="123">
        <v>2050402</v>
      </c>
      <c r="B423" s="126" t="s">
        <v>332</v>
      </c>
      <c r="C423" s="119">
        <v>0</v>
      </c>
      <c r="D423" s="128"/>
      <c r="E423" s="121">
        <f t="shared" si="66"/>
        <v>0</v>
      </c>
      <c r="F423" s="122">
        <f t="shared" si="67"/>
        <v>0</v>
      </c>
      <c r="G423" s="128"/>
      <c r="IF423" s="6"/>
      <c r="IG423" s="6"/>
      <c r="IH423" s="6"/>
      <c r="II423" s="6"/>
      <c r="IJ423" s="6"/>
      <c r="IK423" s="6"/>
      <c r="IL423" s="6"/>
      <c r="IM423" s="6"/>
    </row>
    <row r="424" s="35" customFormat="1" ht="15" customHeight="1" spans="1:247">
      <c r="A424" s="123">
        <v>2050403</v>
      </c>
      <c r="B424" s="126" t="s">
        <v>333</v>
      </c>
      <c r="C424" s="119">
        <v>0</v>
      </c>
      <c r="D424" s="128"/>
      <c r="E424" s="121">
        <f t="shared" si="66"/>
        <v>0</v>
      </c>
      <c r="F424" s="122">
        <f t="shared" si="67"/>
        <v>0</v>
      </c>
      <c r="G424" s="128"/>
      <c r="IF424" s="6"/>
      <c r="IG424" s="6"/>
      <c r="IH424" s="6"/>
      <c r="II424" s="6"/>
      <c r="IJ424" s="6"/>
      <c r="IK424" s="6"/>
      <c r="IL424" s="6"/>
      <c r="IM424" s="6"/>
    </row>
    <row r="425" s="35" customFormat="1" ht="15" customHeight="1" spans="1:247">
      <c r="A425" s="123">
        <v>2050404</v>
      </c>
      <c r="B425" s="126" t="s">
        <v>334</v>
      </c>
      <c r="C425" s="119">
        <v>0</v>
      </c>
      <c r="D425" s="128"/>
      <c r="E425" s="121">
        <f t="shared" si="66"/>
        <v>0</v>
      </c>
      <c r="F425" s="122">
        <f t="shared" si="67"/>
        <v>0</v>
      </c>
      <c r="G425" s="128"/>
      <c r="IF425" s="6"/>
      <c r="IG425" s="6"/>
      <c r="IH425" s="6"/>
      <c r="II425" s="6"/>
      <c r="IJ425" s="6"/>
      <c r="IK425" s="6"/>
      <c r="IL425" s="6"/>
      <c r="IM425" s="6"/>
    </row>
    <row r="426" s="35" customFormat="1" ht="15" customHeight="1" spans="1:247">
      <c r="A426" s="123">
        <v>2050499</v>
      </c>
      <c r="B426" s="126" t="s">
        <v>335</v>
      </c>
      <c r="C426" s="119">
        <v>0</v>
      </c>
      <c r="D426" s="128">
        <v>60</v>
      </c>
      <c r="E426" s="121">
        <f t="shared" si="66"/>
        <v>60</v>
      </c>
      <c r="F426" s="122">
        <f t="shared" si="67"/>
        <v>0</v>
      </c>
      <c r="G426" s="128">
        <v>60</v>
      </c>
      <c r="IF426" s="6"/>
      <c r="IG426" s="6"/>
      <c r="IH426" s="6"/>
      <c r="II426" s="6"/>
      <c r="IJ426" s="6"/>
      <c r="IK426" s="6"/>
      <c r="IL426" s="6"/>
      <c r="IM426" s="6"/>
    </row>
    <row r="427" s="35" customFormat="1" ht="15" customHeight="1" spans="1:247">
      <c r="A427" s="123">
        <v>20505</v>
      </c>
      <c r="B427" s="124" t="s">
        <v>336</v>
      </c>
      <c r="C427" s="119">
        <f t="shared" ref="C427:G427" si="75">SUM(C428:C430)</f>
        <v>0</v>
      </c>
      <c r="D427" s="132">
        <f t="shared" si="75"/>
        <v>0</v>
      </c>
      <c r="E427" s="121">
        <f t="shared" si="66"/>
        <v>0</v>
      </c>
      <c r="F427" s="122">
        <f t="shared" si="67"/>
        <v>0</v>
      </c>
      <c r="G427" s="132">
        <f t="shared" si="75"/>
        <v>0</v>
      </c>
      <c r="IF427" s="6"/>
      <c r="IG427" s="6"/>
      <c r="IH427" s="6"/>
      <c r="II427" s="6"/>
      <c r="IJ427" s="6"/>
      <c r="IK427" s="6"/>
      <c r="IL427" s="6"/>
      <c r="IM427" s="6"/>
    </row>
    <row r="428" s="35" customFormat="1" ht="15" customHeight="1" spans="1:247">
      <c r="A428" s="123">
        <v>2050501</v>
      </c>
      <c r="B428" s="126" t="s">
        <v>337</v>
      </c>
      <c r="C428" s="119">
        <v>0</v>
      </c>
      <c r="D428" s="128"/>
      <c r="E428" s="121">
        <f t="shared" si="66"/>
        <v>0</v>
      </c>
      <c r="F428" s="122">
        <f t="shared" si="67"/>
        <v>0</v>
      </c>
      <c r="G428" s="128"/>
      <c r="IF428" s="6"/>
      <c r="IG428" s="6"/>
      <c r="IH428" s="6"/>
      <c r="II428" s="6"/>
      <c r="IJ428" s="6"/>
      <c r="IK428" s="6"/>
      <c r="IL428" s="6"/>
      <c r="IM428" s="6"/>
    </row>
    <row r="429" s="35" customFormat="1" ht="15" customHeight="1" spans="1:247">
      <c r="A429" s="123">
        <v>2050502</v>
      </c>
      <c r="B429" s="126" t="s">
        <v>338</v>
      </c>
      <c r="C429" s="119">
        <v>0</v>
      </c>
      <c r="D429" s="128"/>
      <c r="E429" s="121">
        <f t="shared" si="66"/>
        <v>0</v>
      </c>
      <c r="F429" s="122">
        <f t="shared" si="67"/>
        <v>0</v>
      </c>
      <c r="G429" s="128"/>
      <c r="IF429" s="6"/>
      <c r="IG429" s="6"/>
      <c r="IH429" s="6"/>
      <c r="II429" s="6"/>
      <c r="IJ429" s="6"/>
      <c r="IK429" s="6"/>
      <c r="IL429" s="6"/>
      <c r="IM429" s="6"/>
    </row>
    <row r="430" s="35" customFormat="1" ht="15" customHeight="1" spans="1:247">
      <c r="A430" s="123">
        <v>2050599</v>
      </c>
      <c r="B430" s="126" t="s">
        <v>339</v>
      </c>
      <c r="C430" s="119">
        <v>0</v>
      </c>
      <c r="D430" s="128"/>
      <c r="E430" s="121">
        <f t="shared" si="66"/>
        <v>0</v>
      </c>
      <c r="F430" s="122">
        <f t="shared" si="67"/>
        <v>0</v>
      </c>
      <c r="G430" s="128"/>
      <c r="IF430" s="6"/>
      <c r="IG430" s="6"/>
      <c r="IH430" s="6"/>
      <c r="II430" s="6"/>
      <c r="IJ430" s="6"/>
      <c r="IK430" s="6"/>
      <c r="IL430" s="6"/>
      <c r="IM430" s="6"/>
    </row>
    <row r="431" s="35" customFormat="1" ht="15" customHeight="1" spans="1:247">
      <c r="A431" s="123">
        <v>20506</v>
      </c>
      <c r="B431" s="124" t="s">
        <v>340</v>
      </c>
      <c r="C431" s="119">
        <f t="shared" ref="C431:G431" si="76">SUM(C432:C434)</f>
        <v>0</v>
      </c>
      <c r="D431" s="132">
        <f t="shared" si="76"/>
        <v>0</v>
      </c>
      <c r="E431" s="121">
        <f t="shared" si="66"/>
        <v>0</v>
      </c>
      <c r="F431" s="122">
        <f t="shared" si="67"/>
        <v>0</v>
      </c>
      <c r="G431" s="132">
        <f t="shared" si="76"/>
        <v>0</v>
      </c>
      <c r="IF431" s="6"/>
      <c r="IG431" s="6"/>
      <c r="IH431" s="6"/>
      <c r="II431" s="6"/>
      <c r="IJ431" s="6"/>
      <c r="IK431" s="6"/>
      <c r="IL431" s="6"/>
      <c r="IM431" s="6"/>
    </row>
    <row r="432" s="35" customFormat="1" ht="15" customHeight="1" spans="1:247">
      <c r="A432" s="123">
        <v>2050601</v>
      </c>
      <c r="B432" s="126" t="s">
        <v>341</v>
      </c>
      <c r="C432" s="119">
        <v>0</v>
      </c>
      <c r="D432" s="128"/>
      <c r="E432" s="121">
        <f t="shared" si="66"/>
        <v>0</v>
      </c>
      <c r="F432" s="122">
        <f t="shared" si="67"/>
        <v>0</v>
      </c>
      <c r="G432" s="128"/>
      <c r="IF432" s="6"/>
      <c r="IG432" s="6"/>
      <c r="IH432" s="6"/>
      <c r="II432" s="6"/>
      <c r="IJ432" s="6"/>
      <c r="IK432" s="6"/>
      <c r="IL432" s="6"/>
      <c r="IM432" s="6"/>
    </row>
    <row r="433" s="35" customFormat="1" ht="15" customHeight="1" spans="1:247">
      <c r="A433" s="123">
        <v>2050602</v>
      </c>
      <c r="B433" s="126" t="s">
        <v>342</v>
      </c>
      <c r="C433" s="119">
        <v>0</v>
      </c>
      <c r="D433" s="128"/>
      <c r="E433" s="121">
        <f t="shared" si="66"/>
        <v>0</v>
      </c>
      <c r="F433" s="122">
        <f t="shared" si="67"/>
        <v>0</v>
      </c>
      <c r="G433" s="128"/>
      <c r="IF433" s="6"/>
      <c r="IG433" s="6"/>
      <c r="IH433" s="6"/>
      <c r="II433" s="6"/>
      <c r="IJ433" s="6"/>
      <c r="IK433" s="6"/>
      <c r="IL433" s="6"/>
      <c r="IM433" s="6"/>
    </row>
    <row r="434" s="35" customFormat="1" ht="15" customHeight="1" spans="1:247">
      <c r="A434" s="123">
        <v>2050699</v>
      </c>
      <c r="B434" s="126" t="s">
        <v>343</v>
      </c>
      <c r="C434" s="119">
        <v>0</v>
      </c>
      <c r="D434" s="128"/>
      <c r="E434" s="121">
        <f t="shared" si="66"/>
        <v>0</v>
      </c>
      <c r="F434" s="122">
        <f t="shared" si="67"/>
        <v>0</v>
      </c>
      <c r="G434" s="128"/>
      <c r="IF434" s="6"/>
      <c r="IG434" s="6"/>
      <c r="IH434" s="6"/>
      <c r="II434" s="6"/>
      <c r="IJ434" s="6"/>
      <c r="IK434" s="6"/>
      <c r="IL434" s="6"/>
      <c r="IM434" s="6"/>
    </row>
    <row r="435" s="35" customFormat="1" ht="15" customHeight="1" spans="1:247">
      <c r="A435" s="123">
        <v>20507</v>
      </c>
      <c r="B435" s="124" t="s">
        <v>344</v>
      </c>
      <c r="C435" s="119">
        <f t="shared" ref="C435:G435" si="77">SUM(C436:C438)</f>
        <v>0</v>
      </c>
      <c r="D435" s="132">
        <f t="shared" si="77"/>
        <v>0</v>
      </c>
      <c r="E435" s="121">
        <f t="shared" si="66"/>
        <v>0</v>
      </c>
      <c r="F435" s="122">
        <f t="shared" si="67"/>
        <v>0</v>
      </c>
      <c r="G435" s="132">
        <f t="shared" si="77"/>
        <v>0</v>
      </c>
      <c r="IF435" s="6"/>
      <c r="IG435" s="6"/>
      <c r="IH435" s="6"/>
      <c r="II435" s="6"/>
      <c r="IJ435" s="6"/>
      <c r="IK435" s="6"/>
      <c r="IL435" s="6"/>
      <c r="IM435" s="6"/>
    </row>
    <row r="436" s="35" customFormat="1" ht="15" customHeight="1" spans="1:247">
      <c r="A436" s="123">
        <v>2050701</v>
      </c>
      <c r="B436" s="126" t="s">
        <v>345</v>
      </c>
      <c r="C436" s="119">
        <v>0</v>
      </c>
      <c r="D436" s="128"/>
      <c r="E436" s="121">
        <f t="shared" si="66"/>
        <v>0</v>
      </c>
      <c r="F436" s="122">
        <f t="shared" si="67"/>
        <v>0</v>
      </c>
      <c r="G436" s="128"/>
      <c r="IF436" s="6"/>
      <c r="IG436" s="6"/>
      <c r="IH436" s="6"/>
      <c r="II436" s="6"/>
      <c r="IJ436" s="6"/>
      <c r="IK436" s="6"/>
      <c r="IL436" s="6"/>
      <c r="IM436" s="6"/>
    </row>
    <row r="437" s="35" customFormat="1" ht="15" customHeight="1" spans="1:247">
      <c r="A437" s="123">
        <v>2050702</v>
      </c>
      <c r="B437" s="126" t="s">
        <v>346</v>
      </c>
      <c r="C437" s="119">
        <v>0</v>
      </c>
      <c r="D437" s="128"/>
      <c r="E437" s="121">
        <f t="shared" si="66"/>
        <v>0</v>
      </c>
      <c r="F437" s="122">
        <f t="shared" si="67"/>
        <v>0</v>
      </c>
      <c r="G437" s="128"/>
      <c r="IF437" s="6"/>
      <c r="IG437" s="6"/>
      <c r="IH437" s="6"/>
      <c r="II437" s="6"/>
      <c r="IJ437" s="6"/>
      <c r="IK437" s="6"/>
      <c r="IL437" s="6"/>
      <c r="IM437" s="6"/>
    </row>
    <row r="438" s="35" customFormat="1" ht="15" customHeight="1" spans="1:247">
      <c r="A438" s="123">
        <v>2050799</v>
      </c>
      <c r="B438" s="126" t="s">
        <v>347</v>
      </c>
      <c r="C438" s="119">
        <v>0</v>
      </c>
      <c r="D438" s="128"/>
      <c r="E438" s="121">
        <f t="shared" si="66"/>
        <v>0</v>
      </c>
      <c r="F438" s="122">
        <f t="shared" si="67"/>
        <v>0</v>
      </c>
      <c r="G438" s="128"/>
      <c r="IF438" s="6"/>
      <c r="IG438" s="6"/>
      <c r="IH438" s="6"/>
      <c r="II438" s="6"/>
      <c r="IJ438" s="6"/>
      <c r="IK438" s="6"/>
      <c r="IL438" s="6"/>
      <c r="IM438" s="6"/>
    </row>
    <row r="439" s="35" customFormat="1" ht="15" customHeight="1" spans="1:247">
      <c r="A439" s="123">
        <v>20508</v>
      </c>
      <c r="B439" s="124" t="s">
        <v>348</v>
      </c>
      <c r="C439" s="119">
        <f t="shared" ref="C439:G439" si="78">SUM(C440:C444)</f>
        <v>594</v>
      </c>
      <c r="D439" s="132">
        <f t="shared" si="78"/>
        <v>577</v>
      </c>
      <c r="E439" s="121">
        <f t="shared" si="66"/>
        <v>-17</v>
      </c>
      <c r="F439" s="122">
        <f t="shared" si="67"/>
        <v>-2.86195286195286</v>
      </c>
      <c r="G439" s="132">
        <f t="shared" si="78"/>
        <v>577</v>
      </c>
      <c r="IF439" s="6"/>
      <c r="IG439" s="6"/>
      <c r="IH439" s="6"/>
      <c r="II439" s="6"/>
      <c r="IJ439" s="6"/>
      <c r="IK439" s="6"/>
      <c r="IL439" s="6"/>
      <c r="IM439" s="6"/>
    </row>
    <row r="440" s="35" customFormat="1" ht="15" customHeight="1" spans="1:247">
      <c r="A440" s="123">
        <v>2050801</v>
      </c>
      <c r="B440" s="126" t="s">
        <v>349</v>
      </c>
      <c r="C440" s="119">
        <v>556</v>
      </c>
      <c r="D440" s="128">
        <v>556</v>
      </c>
      <c r="E440" s="121">
        <f t="shared" si="66"/>
        <v>0</v>
      </c>
      <c r="F440" s="122">
        <f t="shared" si="67"/>
        <v>0</v>
      </c>
      <c r="G440" s="128">
        <v>556</v>
      </c>
      <c r="IF440" s="6"/>
      <c r="IG440" s="6"/>
      <c r="IH440" s="6"/>
      <c r="II440" s="6"/>
      <c r="IJ440" s="6"/>
      <c r="IK440" s="6"/>
      <c r="IL440" s="6"/>
      <c r="IM440" s="6"/>
    </row>
    <row r="441" s="35" customFormat="1" ht="15" customHeight="1" spans="1:247">
      <c r="A441" s="123">
        <v>2050802</v>
      </c>
      <c r="B441" s="126" t="s">
        <v>350</v>
      </c>
      <c r="C441" s="119">
        <v>38</v>
      </c>
      <c r="D441" s="128">
        <v>21</v>
      </c>
      <c r="E441" s="121">
        <f t="shared" si="66"/>
        <v>-17</v>
      </c>
      <c r="F441" s="122">
        <f t="shared" si="67"/>
        <v>-44.7368421052632</v>
      </c>
      <c r="G441" s="128">
        <v>21</v>
      </c>
      <c r="IF441" s="6"/>
      <c r="IG441" s="6"/>
      <c r="IH441" s="6"/>
      <c r="II441" s="6"/>
      <c r="IJ441" s="6"/>
      <c r="IK441" s="6"/>
      <c r="IL441" s="6"/>
      <c r="IM441" s="6"/>
    </row>
    <row r="442" s="35" customFormat="1" ht="15" customHeight="1" spans="1:247">
      <c r="A442" s="123">
        <v>2050803</v>
      </c>
      <c r="B442" s="126" t="s">
        <v>351</v>
      </c>
      <c r="C442" s="119">
        <v>0</v>
      </c>
      <c r="D442" s="128"/>
      <c r="E442" s="121">
        <f t="shared" si="66"/>
        <v>0</v>
      </c>
      <c r="F442" s="122">
        <f t="shared" si="67"/>
        <v>0</v>
      </c>
      <c r="G442" s="128"/>
      <c r="IF442" s="6"/>
      <c r="IG442" s="6"/>
      <c r="IH442" s="6"/>
      <c r="II442" s="6"/>
      <c r="IJ442" s="6"/>
      <c r="IK442" s="6"/>
      <c r="IL442" s="6"/>
      <c r="IM442" s="6"/>
    </row>
    <row r="443" s="35" customFormat="1" ht="15" customHeight="1" spans="1:247">
      <c r="A443" s="123">
        <v>2050804</v>
      </c>
      <c r="B443" s="126" t="s">
        <v>352</v>
      </c>
      <c r="C443" s="119">
        <v>0</v>
      </c>
      <c r="D443" s="128"/>
      <c r="E443" s="121">
        <f t="shared" si="66"/>
        <v>0</v>
      </c>
      <c r="F443" s="122">
        <f t="shared" si="67"/>
        <v>0</v>
      </c>
      <c r="G443" s="128"/>
      <c r="IF443" s="6"/>
      <c r="IG443" s="6"/>
      <c r="IH443" s="6"/>
      <c r="II443" s="6"/>
      <c r="IJ443" s="6"/>
      <c r="IK443" s="6"/>
      <c r="IL443" s="6"/>
      <c r="IM443" s="6"/>
    </row>
    <row r="444" s="35" customFormat="1" ht="15" customHeight="1" spans="1:247">
      <c r="A444" s="123">
        <v>2050899</v>
      </c>
      <c r="B444" s="126" t="s">
        <v>353</v>
      </c>
      <c r="C444" s="119">
        <v>0</v>
      </c>
      <c r="D444" s="128"/>
      <c r="E444" s="121">
        <f t="shared" si="66"/>
        <v>0</v>
      </c>
      <c r="F444" s="122">
        <f t="shared" si="67"/>
        <v>0</v>
      </c>
      <c r="G444" s="128"/>
      <c r="IF444" s="6"/>
      <c r="IG444" s="6"/>
      <c r="IH444" s="6"/>
      <c r="II444" s="6"/>
      <c r="IJ444" s="6"/>
      <c r="IK444" s="6"/>
      <c r="IL444" s="6"/>
      <c r="IM444" s="6"/>
    </row>
    <row r="445" s="35" customFormat="1" ht="15" customHeight="1" spans="1:247">
      <c r="A445" s="123">
        <v>20509</v>
      </c>
      <c r="B445" s="124" t="s">
        <v>354</v>
      </c>
      <c r="C445" s="119">
        <f t="shared" ref="C445:G445" si="79">SUM(C446:C451)</f>
        <v>0</v>
      </c>
      <c r="D445" s="132">
        <f t="shared" si="79"/>
        <v>0</v>
      </c>
      <c r="E445" s="121">
        <f t="shared" si="66"/>
        <v>0</v>
      </c>
      <c r="F445" s="122">
        <f t="shared" si="67"/>
        <v>0</v>
      </c>
      <c r="G445" s="132">
        <f t="shared" si="79"/>
        <v>0</v>
      </c>
      <c r="IF445" s="6"/>
      <c r="IG445" s="6"/>
      <c r="IH445" s="6"/>
      <c r="II445" s="6"/>
      <c r="IJ445" s="6"/>
      <c r="IK445" s="6"/>
      <c r="IL445" s="6"/>
      <c r="IM445" s="6"/>
    </row>
    <row r="446" s="35" customFormat="1" ht="15" customHeight="1" spans="1:247">
      <c r="A446" s="123">
        <v>2050901</v>
      </c>
      <c r="B446" s="126" t="s">
        <v>355</v>
      </c>
      <c r="C446" s="119">
        <v>0</v>
      </c>
      <c r="D446" s="128"/>
      <c r="E446" s="121">
        <f t="shared" si="66"/>
        <v>0</v>
      </c>
      <c r="F446" s="122">
        <f t="shared" si="67"/>
        <v>0</v>
      </c>
      <c r="G446" s="128"/>
      <c r="IF446" s="6"/>
      <c r="IG446" s="6"/>
      <c r="IH446" s="6"/>
      <c r="II446" s="6"/>
      <c r="IJ446" s="6"/>
      <c r="IK446" s="6"/>
      <c r="IL446" s="6"/>
      <c r="IM446" s="6"/>
    </row>
    <row r="447" s="35" customFormat="1" ht="15" customHeight="1" spans="1:247">
      <c r="A447" s="123">
        <v>2050902</v>
      </c>
      <c r="B447" s="126" t="s">
        <v>356</v>
      </c>
      <c r="C447" s="119">
        <v>0</v>
      </c>
      <c r="D447" s="128"/>
      <c r="E447" s="121">
        <f t="shared" si="66"/>
        <v>0</v>
      </c>
      <c r="F447" s="122">
        <f t="shared" si="67"/>
        <v>0</v>
      </c>
      <c r="G447" s="128"/>
      <c r="IF447" s="6"/>
      <c r="IG447" s="6"/>
      <c r="IH447" s="6"/>
      <c r="II447" s="6"/>
      <c r="IJ447" s="6"/>
      <c r="IK447" s="6"/>
      <c r="IL447" s="6"/>
      <c r="IM447" s="6"/>
    </row>
    <row r="448" s="35" customFormat="1" ht="15" customHeight="1" spans="1:247">
      <c r="A448" s="123">
        <v>2050903</v>
      </c>
      <c r="B448" s="126" t="s">
        <v>357</v>
      </c>
      <c r="C448" s="119">
        <v>0</v>
      </c>
      <c r="D448" s="128"/>
      <c r="E448" s="121">
        <f t="shared" si="66"/>
        <v>0</v>
      </c>
      <c r="F448" s="122">
        <f t="shared" si="67"/>
        <v>0</v>
      </c>
      <c r="G448" s="128"/>
      <c r="IF448" s="6"/>
      <c r="IG448" s="6"/>
      <c r="IH448" s="6"/>
      <c r="II448" s="6"/>
      <c r="IJ448" s="6"/>
      <c r="IK448" s="6"/>
      <c r="IL448" s="6"/>
      <c r="IM448" s="6"/>
    </row>
    <row r="449" s="35" customFormat="1" ht="15" customHeight="1" spans="1:247">
      <c r="A449" s="123">
        <v>2050904</v>
      </c>
      <c r="B449" s="126" t="s">
        <v>358</v>
      </c>
      <c r="C449" s="119">
        <v>0</v>
      </c>
      <c r="D449" s="128"/>
      <c r="E449" s="121">
        <f t="shared" si="66"/>
        <v>0</v>
      </c>
      <c r="F449" s="122">
        <f t="shared" si="67"/>
        <v>0</v>
      </c>
      <c r="G449" s="128"/>
      <c r="IF449" s="6"/>
      <c r="IG449" s="6"/>
      <c r="IH449" s="6"/>
      <c r="II449" s="6"/>
      <c r="IJ449" s="6"/>
      <c r="IK449" s="6"/>
      <c r="IL449" s="6"/>
      <c r="IM449" s="6"/>
    </row>
    <row r="450" s="35" customFormat="1" ht="15" customHeight="1" spans="1:247">
      <c r="A450" s="123">
        <v>2050905</v>
      </c>
      <c r="B450" s="126" t="s">
        <v>359</v>
      </c>
      <c r="C450" s="119">
        <v>0</v>
      </c>
      <c r="D450" s="128"/>
      <c r="E450" s="121">
        <f t="shared" si="66"/>
        <v>0</v>
      </c>
      <c r="F450" s="122">
        <f t="shared" si="67"/>
        <v>0</v>
      </c>
      <c r="G450" s="128"/>
      <c r="IF450" s="6"/>
      <c r="IG450" s="6"/>
      <c r="IH450" s="6"/>
      <c r="II450" s="6"/>
      <c r="IJ450" s="6"/>
      <c r="IK450" s="6"/>
      <c r="IL450" s="6"/>
      <c r="IM450" s="6"/>
    </row>
    <row r="451" s="35" customFormat="1" ht="15" customHeight="1" spans="1:247">
      <c r="A451" s="123">
        <v>2050999</v>
      </c>
      <c r="B451" s="126" t="s">
        <v>360</v>
      </c>
      <c r="C451" s="119">
        <v>0</v>
      </c>
      <c r="D451" s="128"/>
      <c r="E451" s="121">
        <f t="shared" si="66"/>
        <v>0</v>
      </c>
      <c r="F451" s="122">
        <f t="shared" si="67"/>
        <v>0</v>
      </c>
      <c r="G451" s="128"/>
      <c r="IF451" s="6"/>
      <c r="IG451" s="6"/>
      <c r="IH451" s="6"/>
      <c r="II451" s="6"/>
      <c r="IJ451" s="6"/>
      <c r="IK451" s="6"/>
      <c r="IL451" s="6"/>
      <c r="IM451" s="6"/>
    </row>
    <row r="452" s="35" customFormat="1" ht="15" customHeight="1" spans="1:247">
      <c r="A452" s="123">
        <v>20599</v>
      </c>
      <c r="B452" s="124" t="s">
        <v>361</v>
      </c>
      <c r="C452" s="119">
        <f t="shared" ref="C452:G452" si="80">C453</f>
        <v>0</v>
      </c>
      <c r="D452" s="132">
        <f t="shared" si="80"/>
        <v>0</v>
      </c>
      <c r="E452" s="121">
        <f t="shared" si="66"/>
        <v>0</v>
      </c>
      <c r="F452" s="122">
        <f t="shared" si="67"/>
        <v>0</v>
      </c>
      <c r="G452" s="132">
        <f t="shared" si="80"/>
        <v>0</v>
      </c>
      <c r="IF452" s="6"/>
      <c r="IG452" s="6"/>
      <c r="IH452" s="6"/>
      <c r="II452" s="6"/>
      <c r="IJ452" s="6"/>
      <c r="IK452" s="6"/>
      <c r="IL452" s="6"/>
      <c r="IM452" s="6"/>
    </row>
    <row r="453" s="35" customFormat="1" ht="15" customHeight="1" spans="1:247">
      <c r="A453" s="123">
        <v>2059999</v>
      </c>
      <c r="B453" s="126" t="s">
        <v>362</v>
      </c>
      <c r="C453" s="119"/>
      <c r="D453" s="128"/>
      <c r="E453" s="121">
        <f t="shared" ref="E453:E516" si="81">D453-C453</f>
        <v>0</v>
      </c>
      <c r="F453" s="122">
        <f t="shared" ref="F453:F516" si="82">IF(C453=0,,E453/C453*100)</f>
        <v>0</v>
      </c>
      <c r="G453" s="128"/>
      <c r="IF453" s="6"/>
      <c r="IG453" s="6"/>
      <c r="IH453" s="6"/>
      <c r="II453" s="6"/>
      <c r="IJ453" s="6"/>
      <c r="IK453" s="6"/>
      <c r="IL453" s="6"/>
      <c r="IM453" s="6"/>
    </row>
    <row r="454" s="35" customFormat="1" ht="15" customHeight="1" spans="1:247">
      <c r="A454" s="123">
        <v>206</v>
      </c>
      <c r="B454" s="124" t="s">
        <v>363</v>
      </c>
      <c r="C454" s="119">
        <f t="shared" ref="C454:G454" si="83">C455+C460+C468+C474+C478+C483+C488+C495+C499+C503</f>
        <v>42</v>
      </c>
      <c r="D454" s="132">
        <f t="shared" si="83"/>
        <v>43</v>
      </c>
      <c r="E454" s="121">
        <f t="shared" si="81"/>
        <v>1</v>
      </c>
      <c r="F454" s="122">
        <f t="shared" si="82"/>
        <v>2.38095238095238</v>
      </c>
      <c r="G454" s="132">
        <f t="shared" si="83"/>
        <v>43</v>
      </c>
      <c r="IF454" s="6"/>
      <c r="IG454" s="6"/>
      <c r="IH454" s="6"/>
      <c r="II454" s="6"/>
      <c r="IJ454" s="6"/>
      <c r="IK454" s="6"/>
      <c r="IL454" s="6"/>
      <c r="IM454" s="6"/>
    </row>
    <row r="455" s="35" customFormat="1" ht="15" customHeight="1" spans="1:247">
      <c r="A455" s="123">
        <v>20601</v>
      </c>
      <c r="B455" s="124" t="s">
        <v>364</v>
      </c>
      <c r="C455" s="119">
        <f t="shared" ref="C455:G455" si="84">SUM(C456:C459)</f>
        <v>0</v>
      </c>
      <c r="D455" s="132">
        <f t="shared" si="84"/>
        <v>0</v>
      </c>
      <c r="E455" s="121">
        <f t="shared" si="81"/>
        <v>0</v>
      </c>
      <c r="F455" s="122">
        <f t="shared" si="82"/>
        <v>0</v>
      </c>
      <c r="G455" s="132">
        <f t="shared" si="84"/>
        <v>0</v>
      </c>
      <c r="IF455" s="6"/>
      <c r="IG455" s="6"/>
      <c r="IH455" s="6"/>
      <c r="II455" s="6"/>
      <c r="IJ455" s="6"/>
      <c r="IK455" s="6"/>
      <c r="IL455" s="6"/>
      <c r="IM455" s="6"/>
    </row>
    <row r="456" s="35" customFormat="1" ht="15" customHeight="1" spans="1:247">
      <c r="A456" s="123">
        <v>2060101</v>
      </c>
      <c r="B456" s="126" t="s">
        <v>62</v>
      </c>
      <c r="C456" s="119"/>
      <c r="D456" s="128"/>
      <c r="E456" s="121">
        <f t="shared" si="81"/>
        <v>0</v>
      </c>
      <c r="F456" s="122">
        <f t="shared" si="82"/>
        <v>0</v>
      </c>
      <c r="G456" s="128"/>
      <c r="IF456" s="6"/>
      <c r="IG456" s="6"/>
      <c r="IH456" s="6"/>
      <c r="II456" s="6"/>
      <c r="IJ456" s="6"/>
      <c r="IK456" s="6"/>
      <c r="IL456" s="6"/>
      <c r="IM456" s="6"/>
    </row>
    <row r="457" s="35" customFormat="1" ht="15" customHeight="1" spans="1:247">
      <c r="A457" s="123">
        <v>2060102</v>
      </c>
      <c r="B457" s="126" t="s">
        <v>63</v>
      </c>
      <c r="C457" s="119">
        <v>0</v>
      </c>
      <c r="D457" s="128"/>
      <c r="E457" s="121">
        <f t="shared" si="81"/>
        <v>0</v>
      </c>
      <c r="F457" s="122">
        <f t="shared" si="82"/>
        <v>0</v>
      </c>
      <c r="G457" s="128"/>
      <c r="IF457" s="6"/>
      <c r="IG457" s="6"/>
      <c r="IH457" s="6"/>
      <c r="II457" s="6"/>
      <c r="IJ457" s="6"/>
      <c r="IK457" s="6"/>
      <c r="IL457" s="6"/>
      <c r="IM457" s="6"/>
    </row>
    <row r="458" s="35" customFormat="1" ht="15" customHeight="1" spans="1:247">
      <c r="A458" s="123">
        <v>2060103</v>
      </c>
      <c r="B458" s="126" t="s">
        <v>64</v>
      </c>
      <c r="C458" s="119">
        <v>0</v>
      </c>
      <c r="D458" s="128"/>
      <c r="E458" s="121">
        <f t="shared" si="81"/>
        <v>0</v>
      </c>
      <c r="F458" s="122">
        <f t="shared" si="82"/>
        <v>0</v>
      </c>
      <c r="G458" s="128"/>
      <c r="IF458" s="6"/>
      <c r="IG458" s="6"/>
      <c r="IH458" s="6"/>
      <c r="II458" s="6"/>
      <c r="IJ458" s="6"/>
      <c r="IK458" s="6"/>
      <c r="IL458" s="6"/>
      <c r="IM458" s="6"/>
    </row>
    <row r="459" s="35" customFormat="1" ht="15" customHeight="1" spans="1:247">
      <c r="A459" s="123">
        <v>2060199</v>
      </c>
      <c r="B459" s="126" t="s">
        <v>365</v>
      </c>
      <c r="C459" s="119">
        <v>0</v>
      </c>
      <c r="D459" s="128"/>
      <c r="E459" s="121">
        <f t="shared" si="81"/>
        <v>0</v>
      </c>
      <c r="F459" s="122">
        <f t="shared" si="82"/>
        <v>0</v>
      </c>
      <c r="G459" s="128"/>
      <c r="IF459" s="6"/>
      <c r="IG459" s="6"/>
      <c r="IH459" s="6"/>
      <c r="II459" s="6"/>
      <c r="IJ459" s="6"/>
      <c r="IK459" s="6"/>
      <c r="IL459" s="6"/>
      <c r="IM459" s="6"/>
    </row>
    <row r="460" s="35" customFormat="1" ht="15" customHeight="1" spans="1:247">
      <c r="A460" s="123">
        <v>20602</v>
      </c>
      <c r="B460" s="124" t="s">
        <v>366</v>
      </c>
      <c r="C460" s="119">
        <f t="shared" ref="C460:G460" si="85">SUM(C461:C467)</f>
        <v>0</v>
      </c>
      <c r="D460" s="132">
        <f t="shared" si="85"/>
        <v>0</v>
      </c>
      <c r="E460" s="121">
        <f t="shared" si="81"/>
        <v>0</v>
      </c>
      <c r="F460" s="122">
        <f t="shared" si="82"/>
        <v>0</v>
      </c>
      <c r="G460" s="132">
        <f t="shared" si="85"/>
        <v>0</v>
      </c>
      <c r="IF460" s="6"/>
      <c r="IG460" s="6"/>
      <c r="IH460" s="6"/>
      <c r="II460" s="6"/>
      <c r="IJ460" s="6"/>
      <c r="IK460" s="6"/>
      <c r="IL460" s="6"/>
      <c r="IM460" s="6"/>
    </row>
    <row r="461" s="35" customFormat="1" ht="15" customHeight="1" spans="1:247">
      <c r="A461" s="123">
        <v>2060201</v>
      </c>
      <c r="B461" s="126" t="s">
        <v>367</v>
      </c>
      <c r="C461" s="119">
        <v>0</v>
      </c>
      <c r="D461" s="128"/>
      <c r="E461" s="121">
        <f t="shared" si="81"/>
        <v>0</v>
      </c>
      <c r="F461" s="122">
        <f t="shared" si="82"/>
        <v>0</v>
      </c>
      <c r="G461" s="128"/>
      <c r="IF461" s="6"/>
      <c r="IG461" s="6"/>
      <c r="IH461" s="6"/>
      <c r="II461" s="6"/>
      <c r="IJ461" s="6"/>
      <c r="IK461" s="6"/>
      <c r="IL461" s="6"/>
      <c r="IM461" s="6"/>
    </row>
    <row r="462" s="35" customFormat="1" ht="15" customHeight="1" spans="1:247">
      <c r="A462" s="123">
        <v>2060203</v>
      </c>
      <c r="B462" s="126" t="s">
        <v>368</v>
      </c>
      <c r="C462" s="119">
        <v>0</v>
      </c>
      <c r="D462" s="128"/>
      <c r="E462" s="121">
        <f t="shared" si="81"/>
        <v>0</v>
      </c>
      <c r="F462" s="122">
        <f t="shared" si="82"/>
        <v>0</v>
      </c>
      <c r="G462" s="128"/>
      <c r="IF462" s="6"/>
      <c r="IG462" s="6"/>
      <c r="IH462" s="6"/>
      <c r="II462" s="6"/>
      <c r="IJ462" s="6"/>
      <c r="IK462" s="6"/>
      <c r="IL462" s="6"/>
      <c r="IM462" s="6"/>
    </row>
    <row r="463" s="35" customFormat="1" ht="15" customHeight="1" spans="1:247">
      <c r="A463" s="123">
        <v>2060204</v>
      </c>
      <c r="B463" s="126" t="s">
        <v>369</v>
      </c>
      <c r="C463" s="119">
        <v>0</v>
      </c>
      <c r="D463" s="128"/>
      <c r="E463" s="121">
        <f t="shared" si="81"/>
        <v>0</v>
      </c>
      <c r="F463" s="122">
        <f t="shared" si="82"/>
        <v>0</v>
      </c>
      <c r="G463" s="128"/>
      <c r="IF463" s="6"/>
      <c r="IG463" s="6"/>
      <c r="IH463" s="6"/>
      <c r="II463" s="6"/>
      <c r="IJ463" s="6"/>
      <c r="IK463" s="6"/>
      <c r="IL463" s="6"/>
      <c r="IM463" s="6"/>
    </row>
    <row r="464" s="35" customFormat="1" ht="15" customHeight="1" spans="1:247">
      <c r="A464" s="123">
        <v>2060205</v>
      </c>
      <c r="B464" s="126" t="s">
        <v>370</v>
      </c>
      <c r="C464" s="119">
        <v>0</v>
      </c>
      <c r="D464" s="128"/>
      <c r="E464" s="121">
        <f t="shared" si="81"/>
        <v>0</v>
      </c>
      <c r="F464" s="122">
        <f t="shared" si="82"/>
        <v>0</v>
      </c>
      <c r="G464" s="128"/>
      <c r="IF464" s="6"/>
      <c r="IG464" s="6"/>
      <c r="IH464" s="6"/>
      <c r="II464" s="6"/>
      <c r="IJ464" s="6"/>
      <c r="IK464" s="6"/>
      <c r="IL464" s="6"/>
      <c r="IM464" s="6"/>
    </row>
    <row r="465" s="35" customFormat="1" ht="15" customHeight="1" spans="1:247">
      <c r="A465" s="123">
        <v>2060206</v>
      </c>
      <c r="B465" s="126" t="s">
        <v>371</v>
      </c>
      <c r="C465" s="119">
        <v>0</v>
      </c>
      <c r="D465" s="128"/>
      <c r="E465" s="121">
        <f t="shared" si="81"/>
        <v>0</v>
      </c>
      <c r="F465" s="122">
        <f t="shared" si="82"/>
        <v>0</v>
      </c>
      <c r="G465" s="128"/>
      <c r="IF465" s="6"/>
      <c r="IG465" s="6"/>
      <c r="IH465" s="6"/>
      <c r="II465" s="6"/>
      <c r="IJ465" s="6"/>
      <c r="IK465" s="6"/>
      <c r="IL465" s="6"/>
      <c r="IM465" s="6"/>
    </row>
    <row r="466" s="35" customFormat="1" ht="15" customHeight="1" spans="1:247">
      <c r="A466" s="123">
        <v>2060207</v>
      </c>
      <c r="B466" s="126" t="s">
        <v>372</v>
      </c>
      <c r="C466" s="119">
        <v>0</v>
      </c>
      <c r="D466" s="128"/>
      <c r="E466" s="121">
        <f t="shared" si="81"/>
        <v>0</v>
      </c>
      <c r="F466" s="122">
        <f t="shared" si="82"/>
        <v>0</v>
      </c>
      <c r="G466" s="128"/>
      <c r="IF466" s="6"/>
      <c r="IG466" s="6"/>
      <c r="IH466" s="6"/>
      <c r="II466" s="6"/>
      <c r="IJ466" s="6"/>
      <c r="IK466" s="6"/>
      <c r="IL466" s="6"/>
      <c r="IM466" s="6"/>
    </row>
    <row r="467" s="35" customFormat="1" ht="15" customHeight="1" spans="1:247">
      <c r="A467" s="123">
        <v>2060299</v>
      </c>
      <c r="B467" s="126" t="s">
        <v>373</v>
      </c>
      <c r="C467" s="119">
        <v>0</v>
      </c>
      <c r="D467" s="128"/>
      <c r="E467" s="121">
        <f t="shared" si="81"/>
        <v>0</v>
      </c>
      <c r="F467" s="122">
        <f t="shared" si="82"/>
        <v>0</v>
      </c>
      <c r="G467" s="128"/>
      <c r="IF467" s="6"/>
      <c r="IG467" s="6"/>
      <c r="IH467" s="6"/>
      <c r="II467" s="6"/>
      <c r="IJ467" s="6"/>
      <c r="IK467" s="6"/>
      <c r="IL467" s="6"/>
      <c r="IM467" s="6"/>
    </row>
    <row r="468" s="35" customFormat="1" ht="15" customHeight="1" spans="1:247">
      <c r="A468" s="123">
        <v>20603</v>
      </c>
      <c r="B468" s="124" t="s">
        <v>374</v>
      </c>
      <c r="C468" s="119">
        <f t="shared" ref="C468:G468" si="86">SUM(C469:C473)</f>
        <v>0</v>
      </c>
      <c r="D468" s="132">
        <f t="shared" si="86"/>
        <v>0</v>
      </c>
      <c r="E468" s="121">
        <f t="shared" si="81"/>
        <v>0</v>
      </c>
      <c r="F468" s="122">
        <f t="shared" si="82"/>
        <v>0</v>
      </c>
      <c r="G468" s="132">
        <f t="shared" si="86"/>
        <v>0</v>
      </c>
      <c r="IF468" s="6"/>
      <c r="IG468" s="6"/>
      <c r="IH468" s="6"/>
      <c r="II468" s="6"/>
      <c r="IJ468" s="6"/>
      <c r="IK468" s="6"/>
      <c r="IL468" s="6"/>
      <c r="IM468" s="6"/>
    </row>
    <row r="469" s="35" customFormat="1" ht="15" customHeight="1" spans="1:247">
      <c r="A469" s="123">
        <v>2060301</v>
      </c>
      <c r="B469" s="126" t="s">
        <v>367</v>
      </c>
      <c r="C469" s="119">
        <v>0</v>
      </c>
      <c r="D469" s="128"/>
      <c r="E469" s="121">
        <f t="shared" si="81"/>
        <v>0</v>
      </c>
      <c r="F469" s="122">
        <f t="shared" si="82"/>
        <v>0</v>
      </c>
      <c r="G469" s="128"/>
      <c r="IF469" s="6"/>
      <c r="IG469" s="6"/>
      <c r="IH469" s="6"/>
      <c r="II469" s="6"/>
      <c r="IJ469" s="6"/>
      <c r="IK469" s="6"/>
      <c r="IL469" s="6"/>
      <c r="IM469" s="6"/>
    </row>
    <row r="470" s="35" customFormat="1" ht="15" customHeight="1" spans="1:247">
      <c r="A470" s="123">
        <v>2060302</v>
      </c>
      <c r="B470" s="126" t="s">
        <v>375</v>
      </c>
      <c r="C470" s="119">
        <v>0</v>
      </c>
      <c r="D470" s="128"/>
      <c r="E470" s="121">
        <f t="shared" si="81"/>
        <v>0</v>
      </c>
      <c r="F470" s="122">
        <f t="shared" si="82"/>
        <v>0</v>
      </c>
      <c r="G470" s="128"/>
      <c r="IF470" s="6"/>
      <c r="IG470" s="6"/>
      <c r="IH470" s="6"/>
      <c r="II470" s="6"/>
      <c r="IJ470" s="6"/>
      <c r="IK470" s="6"/>
      <c r="IL470" s="6"/>
      <c r="IM470" s="6"/>
    </row>
    <row r="471" s="35" customFormat="1" ht="15" customHeight="1" spans="1:247">
      <c r="A471" s="123">
        <v>2060303</v>
      </c>
      <c r="B471" s="126" t="s">
        <v>376</v>
      </c>
      <c r="C471" s="119">
        <v>0</v>
      </c>
      <c r="D471" s="128"/>
      <c r="E471" s="121">
        <f t="shared" si="81"/>
        <v>0</v>
      </c>
      <c r="F471" s="122">
        <f t="shared" si="82"/>
        <v>0</v>
      </c>
      <c r="G471" s="128"/>
      <c r="IF471" s="6"/>
      <c r="IG471" s="6"/>
      <c r="IH471" s="6"/>
      <c r="II471" s="6"/>
      <c r="IJ471" s="6"/>
      <c r="IK471" s="6"/>
      <c r="IL471" s="6"/>
      <c r="IM471" s="6"/>
    </row>
    <row r="472" s="35" customFormat="1" ht="15" customHeight="1" spans="1:247">
      <c r="A472" s="123">
        <v>2060304</v>
      </c>
      <c r="B472" s="126" t="s">
        <v>377</v>
      </c>
      <c r="C472" s="119">
        <v>0</v>
      </c>
      <c r="D472" s="128"/>
      <c r="E472" s="121">
        <f t="shared" si="81"/>
        <v>0</v>
      </c>
      <c r="F472" s="122">
        <f t="shared" si="82"/>
        <v>0</v>
      </c>
      <c r="G472" s="128"/>
      <c r="IF472" s="6"/>
      <c r="IG472" s="6"/>
      <c r="IH472" s="6"/>
      <c r="II472" s="6"/>
      <c r="IJ472" s="6"/>
      <c r="IK472" s="6"/>
      <c r="IL472" s="6"/>
      <c r="IM472" s="6"/>
    </row>
    <row r="473" s="35" customFormat="1" ht="15" customHeight="1" spans="1:247">
      <c r="A473" s="123">
        <v>2060399</v>
      </c>
      <c r="B473" s="126" t="s">
        <v>378</v>
      </c>
      <c r="C473" s="119">
        <v>0</v>
      </c>
      <c r="D473" s="128"/>
      <c r="E473" s="121">
        <f t="shared" si="81"/>
        <v>0</v>
      </c>
      <c r="F473" s="122">
        <f t="shared" si="82"/>
        <v>0</v>
      </c>
      <c r="G473" s="128"/>
      <c r="IF473" s="6"/>
      <c r="IG473" s="6"/>
      <c r="IH473" s="6"/>
      <c r="II473" s="6"/>
      <c r="IJ473" s="6"/>
      <c r="IK473" s="6"/>
      <c r="IL473" s="6"/>
      <c r="IM473" s="6"/>
    </row>
    <row r="474" s="35" customFormat="1" ht="15" customHeight="1" spans="1:247">
      <c r="A474" s="123">
        <v>20604</v>
      </c>
      <c r="B474" s="124" t="s">
        <v>379</v>
      </c>
      <c r="C474" s="119">
        <f t="shared" ref="C474:G474" si="87">SUM(C475:C477)</f>
        <v>0</v>
      </c>
      <c r="D474" s="132">
        <f t="shared" si="87"/>
        <v>0</v>
      </c>
      <c r="E474" s="121">
        <f t="shared" si="81"/>
        <v>0</v>
      </c>
      <c r="F474" s="122">
        <f t="shared" si="82"/>
        <v>0</v>
      </c>
      <c r="G474" s="132">
        <f t="shared" si="87"/>
        <v>0</v>
      </c>
      <c r="IF474" s="6"/>
      <c r="IG474" s="6"/>
      <c r="IH474" s="6"/>
      <c r="II474" s="6"/>
      <c r="IJ474" s="6"/>
      <c r="IK474" s="6"/>
      <c r="IL474" s="6"/>
      <c r="IM474" s="6"/>
    </row>
    <row r="475" s="35" customFormat="1" ht="15" customHeight="1" spans="1:247">
      <c r="A475" s="123">
        <v>2060401</v>
      </c>
      <c r="B475" s="126" t="s">
        <v>367</v>
      </c>
      <c r="C475" s="119">
        <v>0</v>
      </c>
      <c r="D475" s="128"/>
      <c r="E475" s="121">
        <f t="shared" si="81"/>
        <v>0</v>
      </c>
      <c r="F475" s="122">
        <f t="shared" si="82"/>
        <v>0</v>
      </c>
      <c r="G475" s="128"/>
      <c r="IF475" s="6"/>
      <c r="IG475" s="6"/>
      <c r="IH475" s="6"/>
      <c r="II475" s="6"/>
      <c r="IJ475" s="6"/>
      <c r="IK475" s="6"/>
      <c r="IL475" s="6"/>
      <c r="IM475" s="6"/>
    </row>
    <row r="476" s="35" customFormat="1" ht="15" customHeight="1" spans="1:247">
      <c r="A476" s="123">
        <v>2060404</v>
      </c>
      <c r="B476" s="126" t="s">
        <v>380</v>
      </c>
      <c r="C476" s="119">
        <v>0</v>
      </c>
      <c r="D476" s="128"/>
      <c r="E476" s="121">
        <f t="shared" si="81"/>
        <v>0</v>
      </c>
      <c r="F476" s="122">
        <f t="shared" si="82"/>
        <v>0</v>
      </c>
      <c r="G476" s="128"/>
      <c r="IF476" s="6"/>
      <c r="IG476" s="6"/>
      <c r="IH476" s="6"/>
      <c r="II476" s="6"/>
      <c r="IJ476" s="6"/>
      <c r="IK476" s="6"/>
      <c r="IL476" s="6"/>
      <c r="IM476" s="6"/>
    </row>
    <row r="477" s="35" customFormat="1" ht="15" customHeight="1" spans="1:247">
      <c r="A477" s="123">
        <v>2060499</v>
      </c>
      <c r="B477" s="126" t="s">
        <v>381</v>
      </c>
      <c r="C477" s="119">
        <v>0</v>
      </c>
      <c r="D477" s="128"/>
      <c r="E477" s="121">
        <f t="shared" si="81"/>
        <v>0</v>
      </c>
      <c r="F477" s="122">
        <f t="shared" si="82"/>
        <v>0</v>
      </c>
      <c r="G477" s="128"/>
      <c r="IF477" s="6"/>
      <c r="IG477" s="6"/>
      <c r="IH477" s="6"/>
      <c r="II477" s="6"/>
      <c r="IJ477" s="6"/>
      <c r="IK477" s="6"/>
      <c r="IL477" s="6"/>
      <c r="IM477" s="6"/>
    </row>
    <row r="478" s="35" customFormat="1" ht="15" customHeight="1" spans="1:247">
      <c r="A478" s="123">
        <v>20605</v>
      </c>
      <c r="B478" s="124" t="s">
        <v>382</v>
      </c>
      <c r="C478" s="119">
        <f t="shared" ref="C478:G478" si="88">SUM(C479:C482)</f>
        <v>0</v>
      </c>
      <c r="D478" s="132">
        <f t="shared" si="88"/>
        <v>0</v>
      </c>
      <c r="E478" s="121">
        <f t="shared" si="81"/>
        <v>0</v>
      </c>
      <c r="F478" s="122">
        <f t="shared" si="82"/>
        <v>0</v>
      </c>
      <c r="G478" s="132">
        <f t="shared" si="88"/>
        <v>0</v>
      </c>
      <c r="IF478" s="6"/>
      <c r="IG478" s="6"/>
      <c r="IH478" s="6"/>
      <c r="II478" s="6"/>
      <c r="IJ478" s="6"/>
      <c r="IK478" s="6"/>
      <c r="IL478" s="6"/>
      <c r="IM478" s="6"/>
    </row>
    <row r="479" s="35" customFormat="1" ht="15" customHeight="1" spans="1:247">
      <c r="A479" s="123">
        <v>2060501</v>
      </c>
      <c r="B479" s="126" t="s">
        <v>367</v>
      </c>
      <c r="C479" s="119">
        <v>0</v>
      </c>
      <c r="D479" s="128"/>
      <c r="E479" s="121">
        <f t="shared" si="81"/>
        <v>0</v>
      </c>
      <c r="F479" s="122">
        <f t="shared" si="82"/>
        <v>0</v>
      </c>
      <c r="G479" s="128"/>
      <c r="IF479" s="6"/>
      <c r="IG479" s="6"/>
      <c r="IH479" s="6"/>
      <c r="II479" s="6"/>
      <c r="IJ479" s="6"/>
      <c r="IK479" s="6"/>
      <c r="IL479" s="6"/>
      <c r="IM479" s="6"/>
    </row>
    <row r="480" s="35" customFormat="1" ht="15" customHeight="1" spans="1:247">
      <c r="A480" s="123">
        <v>2060502</v>
      </c>
      <c r="B480" s="126" t="s">
        <v>383</v>
      </c>
      <c r="C480" s="119">
        <v>0</v>
      </c>
      <c r="D480" s="128"/>
      <c r="E480" s="121">
        <f t="shared" si="81"/>
        <v>0</v>
      </c>
      <c r="F480" s="122">
        <f t="shared" si="82"/>
        <v>0</v>
      </c>
      <c r="G480" s="128"/>
      <c r="IF480" s="6"/>
      <c r="IG480" s="6"/>
      <c r="IH480" s="6"/>
      <c r="II480" s="6"/>
      <c r="IJ480" s="6"/>
      <c r="IK480" s="6"/>
      <c r="IL480" s="6"/>
      <c r="IM480" s="6"/>
    </row>
    <row r="481" s="35" customFormat="1" ht="15" customHeight="1" spans="1:247">
      <c r="A481" s="123">
        <v>2060503</v>
      </c>
      <c r="B481" s="126" t="s">
        <v>384</v>
      </c>
      <c r="C481" s="119">
        <v>0</v>
      </c>
      <c r="D481" s="128"/>
      <c r="E481" s="121">
        <f t="shared" si="81"/>
        <v>0</v>
      </c>
      <c r="F481" s="122">
        <f t="shared" si="82"/>
        <v>0</v>
      </c>
      <c r="G481" s="128"/>
      <c r="IF481" s="6"/>
      <c r="IG481" s="6"/>
      <c r="IH481" s="6"/>
      <c r="II481" s="6"/>
      <c r="IJ481" s="6"/>
      <c r="IK481" s="6"/>
      <c r="IL481" s="6"/>
      <c r="IM481" s="6"/>
    </row>
    <row r="482" s="35" customFormat="1" ht="15" customHeight="1" spans="1:247">
      <c r="A482" s="123">
        <v>2060599</v>
      </c>
      <c r="B482" s="126" t="s">
        <v>385</v>
      </c>
      <c r="C482" s="119">
        <v>0</v>
      </c>
      <c r="D482" s="128"/>
      <c r="E482" s="121">
        <f t="shared" si="81"/>
        <v>0</v>
      </c>
      <c r="F482" s="122">
        <f t="shared" si="82"/>
        <v>0</v>
      </c>
      <c r="G482" s="128"/>
      <c r="IF482" s="6"/>
      <c r="IG482" s="6"/>
      <c r="IH482" s="6"/>
      <c r="II482" s="6"/>
      <c r="IJ482" s="6"/>
      <c r="IK482" s="6"/>
      <c r="IL482" s="6"/>
      <c r="IM482" s="6"/>
    </row>
    <row r="483" s="35" customFormat="1" ht="15" customHeight="1" spans="1:247">
      <c r="A483" s="123">
        <v>20606</v>
      </c>
      <c r="B483" s="124" t="s">
        <v>386</v>
      </c>
      <c r="C483" s="119">
        <f t="shared" ref="C483:G483" si="89">SUM(C484:C487)</f>
        <v>0</v>
      </c>
      <c r="D483" s="132">
        <f t="shared" si="89"/>
        <v>0</v>
      </c>
      <c r="E483" s="121">
        <f t="shared" si="81"/>
        <v>0</v>
      </c>
      <c r="F483" s="122">
        <f t="shared" si="82"/>
        <v>0</v>
      </c>
      <c r="G483" s="132">
        <f t="shared" si="89"/>
        <v>0</v>
      </c>
      <c r="IF483" s="6"/>
      <c r="IG483" s="6"/>
      <c r="IH483" s="6"/>
      <c r="II483" s="6"/>
      <c r="IJ483" s="6"/>
      <c r="IK483" s="6"/>
      <c r="IL483" s="6"/>
      <c r="IM483" s="6"/>
    </row>
    <row r="484" s="35" customFormat="1" ht="15" customHeight="1" spans="1:247">
      <c r="A484" s="123">
        <v>2060601</v>
      </c>
      <c r="B484" s="126" t="s">
        <v>387</v>
      </c>
      <c r="C484" s="119">
        <v>0</v>
      </c>
      <c r="D484" s="128"/>
      <c r="E484" s="121">
        <f t="shared" si="81"/>
        <v>0</v>
      </c>
      <c r="F484" s="122">
        <f t="shared" si="82"/>
        <v>0</v>
      </c>
      <c r="G484" s="128"/>
      <c r="IF484" s="6"/>
      <c r="IG484" s="6"/>
      <c r="IH484" s="6"/>
      <c r="II484" s="6"/>
      <c r="IJ484" s="6"/>
      <c r="IK484" s="6"/>
      <c r="IL484" s="6"/>
      <c r="IM484" s="6"/>
    </row>
    <row r="485" s="35" customFormat="1" ht="15" customHeight="1" spans="1:247">
      <c r="A485" s="123">
        <v>2060602</v>
      </c>
      <c r="B485" s="126" t="s">
        <v>388</v>
      </c>
      <c r="C485" s="119">
        <v>0</v>
      </c>
      <c r="D485" s="128"/>
      <c r="E485" s="121">
        <f t="shared" si="81"/>
        <v>0</v>
      </c>
      <c r="F485" s="122">
        <f t="shared" si="82"/>
        <v>0</v>
      </c>
      <c r="G485" s="128"/>
      <c r="IF485" s="6"/>
      <c r="IG485" s="6"/>
      <c r="IH485" s="6"/>
      <c r="II485" s="6"/>
      <c r="IJ485" s="6"/>
      <c r="IK485" s="6"/>
      <c r="IL485" s="6"/>
      <c r="IM485" s="6"/>
    </row>
    <row r="486" s="35" customFormat="1" ht="15" customHeight="1" spans="1:247">
      <c r="A486" s="123">
        <v>2060603</v>
      </c>
      <c r="B486" s="126" t="s">
        <v>389</v>
      </c>
      <c r="C486" s="119">
        <v>0</v>
      </c>
      <c r="D486" s="128"/>
      <c r="E486" s="121">
        <f t="shared" si="81"/>
        <v>0</v>
      </c>
      <c r="F486" s="122">
        <f t="shared" si="82"/>
        <v>0</v>
      </c>
      <c r="G486" s="128"/>
      <c r="IF486" s="6"/>
      <c r="IG486" s="6"/>
      <c r="IH486" s="6"/>
      <c r="II486" s="6"/>
      <c r="IJ486" s="6"/>
      <c r="IK486" s="6"/>
      <c r="IL486" s="6"/>
      <c r="IM486" s="6"/>
    </row>
    <row r="487" s="35" customFormat="1" ht="15" customHeight="1" spans="1:247">
      <c r="A487" s="123">
        <v>2060699</v>
      </c>
      <c r="B487" s="126" t="s">
        <v>390</v>
      </c>
      <c r="C487" s="119">
        <v>0</v>
      </c>
      <c r="D487" s="128"/>
      <c r="E487" s="121">
        <f t="shared" si="81"/>
        <v>0</v>
      </c>
      <c r="F487" s="122">
        <f t="shared" si="82"/>
        <v>0</v>
      </c>
      <c r="G487" s="128"/>
      <c r="IF487" s="6"/>
      <c r="IG487" s="6"/>
      <c r="IH487" s="6"/>
      <c r="II487" s="6"/>
      <c r="IJ487" s="6"/>
      <c r="IK487" s="6"/>
      <c r="IL487" s="6"/>
      <c r="IM487" s="6"/>
    </row>
    <row r="488" s="35" customFormat="1" ht="15" customHeight="1" spans="1:247">
      <c r="A488" s="123">
        <v>20607</v>
      </c>
      <c r="B488" s="124" t="s">
        <v>391</v>
      </c>
      <c r="C488" s="119">
        <f t="shared" ref="C488:G488" si="90">SUM(C489:C494)</f>
        <v>2</v>
      </c>
      <c r="D488" s="132">
        <f t="shared" si="90"/>
        <v>0</v>
      </c>
      <c r="E488" s="121">
        <f t="shared" si="81"/>
        <v>-2</v>
      </c>
      <c r="F488" s="122">
        <f t="shared" si="82"/>
        <v>-100</v>
      </c>
      <c r="G488" s="132">
        <f t="shared" si="90"/>
        <v>0</v>
      </c>
      <c r="IF488" s="6"/>
      <c r="IG488" s="6"/>
      <c r="IH488" s="6"/>
      <c r="II488" s="6"/>
      <c r="IJ488" s="6"/>
      <c r="IK488" s="6"/>
      <c r="IL488" s="6"/>
      <c r="IM488" s="6"/>
    </row>
    <row r="489" s="35" customFormat="1" ht="15" customHeight="1" spans="1:247">
      <c r="A489" s="123">
        <v>2060701</v>
      </c>
      <c r="B489" s="126" t="s">
        <v>367</v>
      </c>
      <c r="C489" s="119">
        <v>0</v>
      </c>
      <c r="D489" s="128"/>
      <c r="E489" s="121">
        <f t="shared" si="81"/>
        <v>0</v>
      </c>
      <c r="F489" s="122">
        <f t="shared" si="82"/>
        <v>0</v>
      </c>
      <c r="G489" s="128"/>
      <c r="IF489" s="6"/>
      <c r="IG489" s="6"/>
      <c r="IH489" s="6"/>
      <c r="II489" s="6"/>
      <c r="IJ489" s="6"/>
      <c r="IK489" s="6"/>
      <c r="IL489" s="6"/>
      <c r="IM489" s="6"/>
    </row>
    <row r="490" s="35" customFormat="1" ht="15" customHeight="1" spans="1:247">
      <c r="A490" s="123">
        <v>2060702</v>
      </c>
      <c r="B490" s="126" t="s">
        <v>392</v>
      </c>
      <c r="C490" s="119">
        <v>2</v>
      </c>
      <c r="D490" s="128"/>
      <c r="E490" s="121">
        <f t="shared" si="81"/>
        <v>-2</v>
      </c>
      <c r="F490" s="122">
        <f t="shared" si="82"/>
        <v>-100</v>
      </c>
      <c r="G490" s="128"/>
      <c r="IF490" s="6"/>
      <c r="IG490" s="6"/>
      <c r="IH490" s="6"/>
      <c r="II490" s="6"/>
      <c r="IJ490" s="6"/>
      <c r="IK490" s="6"/>
      <c r="IL490" s="6"/>
      <c r="IM490" s="6"/>
    </row>
    <row r="491" s="35" customFormat="1" ht="15" customHeight="1" spans="1:247">
      <c r="A491" s="123">
        <v>2060703</v>
      </c>
      <c r="B491" s="126" t="s">
        <v>393</v>
      </c>
      <c r="C491" s="119">
        <v>0</v>
      </c>
      <c r="D491" s="128"/>
      <c r="E491" s="121">
        <f t="shared" si="81"/>
        <v>0</v>
      </c>
      <c r="F491" s="122">
        <f t="shared" si="82"/>
        <v>0</v>
      </c>
      <c r="G491" s="128"/>
      <c r="IF491" s="6"/>
      <c r="IG491" s="6"/>
      <c r="IH491" s="6"/>
      <c r="II491" s="6"/>
      <c r="IJ491" s="6"/>
      <c r="IK491" s="6"/>
      <c r="IL491" s="6"/>
      <c r="IM491" s="6"/>
    </row>
    <row r="492" s="35" customFormat="1" ht="15" customHeight="1" spans="1:247">
      <c r="A492" s="123">
        <v>2060704</v>
      </c>
      <c r="B492" s="126" t="s">
        <v>394</v>
      </c>
      <c r="C492" s="119">
        <v>0</v>
      </c>
      <c r="D492" s="128"/>
      <c r="E492" s="121">
        <f t="shared" si="81"/>
        <v>0</v>
      </c>
      <c r="F492" s="122">
        <f t="shared" si="82"/>
        <v>0</v>
      </c>
      <c r="G492" s="128"/>
      <c r="IF492" s="6"/>
      <c r="IG492" s="6"/>
      <c r="IH492" s="6"/>
      <c r="II492" s="6"/>
      <c r="IJ492" s="6"/>
      <c r="IK492" s="6"/>
      <c r="IL492" s="6"/>
      <c r="IM492" s="6"/>
    </row>
    <row r="493" s="35" customFormat="1" ht="15" customHeight="1" spans="1:247">
      <c r="A493" s="123">
        <v>2060705</v>
      </c>
      <c r="B493" s="126" t="s">
        <v>395</v>
      </c>
      <c r="C493" s="119">
        <v>0</v>
      </c>
      <c r="D493" s="128"/>
      <c r="E493" s="121">
        <f t="shared" si="81"/>
        <v>0</v>
      </c>
      <c r="F493" s="122">
        <f t="shared" si="82"/>
        <v>0</v>
      </c>
      <c r="G493" s="128"/>
      <c r="IF493" s="6"/>
      <c r="IG493" s="6"/>
      <c r="IH493" s="6"/>
      <c r="II493" s="6"/>
      <c r="IJ493" s="6"/>
      <c r="IK493" s="6"/>
      <c r="IL493" s="6"/>
      <c r="IM493" s="6"/>
    </row>
    <row r="494" s="35" customFormat="1" ht="15" customHeight="1" spans="1:247">
      <c r="A494" s="123">
        <v>2060799</v>
      </c>
      <c r="B494" s="126" t="s">
        <v>396</v>
      </c>
      <c r="C494" s="119"/>
      <c r="D494" s="128"/>
      <c r="E494" s="121">
        <f t="shared" si="81"/>
        <v>0</v>
      </c>
      <c r="F494" s="122">
        <f t="shared" si="82"/>
        <v>0</v>
      </c>
      <c r="G494" s="128"/>
      <c r="IF494" s="6"/>
      <c r="IG494" s="6"/>
      <c r="IH494" s="6"/>
      <c r="II494" s="6"/>
      <c r="IJ494" s="6"/>
      <c r="IK494" s="6"/>
      <c r="IL494" s="6"/>
      <c r="IM494" s="6"/>
    </row>
    <row r="495" s="35" customFormat="1" ht="15" customHeight="1" spans="1:247">
      <c r="A495" s="123">
        <v>20608</v>
      </c>
      <c r="B495" s="124" t="s">
        <v>397</v>
      </c>
      <c r="C495" s="119">
        <f t="shared" ref="C495:G495" si="91">SUM(C496:C498)</f>
        <v>0</v>
      </c>
      <c r="D495" s="132">
        <f t="shared" si="91"/>
        <v>0</v>
      </c>
      <c r="E495" s="121">
        <f t="shared" si="81"/>
        <v>0</v>
      </c>
      <c r="F495" s="122">
        <f t="shared" si="82"/>
        <v>0</v>
      </c>
      <c r="G495" s="132">
        <f t="shared" si="91"/>
        <v>0</v>
      </c>
      <c r="IF495" s="6"/>
      <c r="IG495" s="6"/>
      <c r="IH495" s="6"/>
      <c r="II495" s="6"/>
      <c r="IJ495" s="6"/>
      <c r="IK495" s="6"/>
      <c r="IL495" s="6"/>
      <c r="IM495" s="6"/>
    </row>
    <row r="496" s="35" customFormat="1" ht="15" customHeight="1" spans="1:247">
      <c r="A496" s="123">
        <v>2060801</v>
      </c>
      <c r="B496" s="126" t="s">
        <v>398</v>
      </c>
      <c r="C496" s="119">
        <v>0</v>
      </c>
      <c r="D496" s="128"/>
      <c r="E496" s="121">
        <f t="shared" si="81"/>
        <v>0</v>
      </c>
      <c r="F496" s="122">
        <f t="shared" si="82"/>
        <v>0</v>
      </c>
      <c r="G496" s="128"/>
      <c r="IF496" s="6"/>
      <c r="IG496" s="6"/>
      <c r="IH496" s="6"/>
      <c r="II496" s="6"/>
      <c r="IJ496" s="6"/>
      <c r="IK496" s="6"/>
      <c r="IL496" s="6"/>
      <c r="IM496" s="6"/>
    </row>
    <row r="497" s="35" customFormat="1" ht="15" customHeight="1" spans="1:247">
      <c r="A497" s="123">
        <v>2060802</v>
      </c>
      <c r="B497" s="126" t="s">
        <v>399</v>
      </c>
      <c r="C497" s="119">
        <v>0</v>
      </c>
      <c r="D497" s="128"/>
      <c r="E497" s="121">
        <f t="shared" si="81"/>
        <v>0</v>
      </c>
      <c r="F497" s="122">
        <f t="shared" si="82"/>
        <v>0</v>
      </c>
      <c r="G497" s="128"/>
      <c r="IF497" s="6"/>
      <c r="IG497" s="6"/>
      <c r="IH497" s="6"/>
      <c r="II497" s="6"/>
      <c r="IJ497" s="6"/>
      <c r="IK497" s="6"/>
      <c r="IL497" s="6"/>
      <c r="IM497" s="6"/>
    </row>
    <row r="498" s="35" customFormat="1" ht="15" customHeight="1" spans="1:247">
      <c r="A498" s="123">
        <v>2060899</v>
      </c>
      <c r="B498" s="126" t="s">
        <v>400</v>
      </c>
      <c r="C498" s="119">
        <v>0</v>
      </c>
      <c r="D498" s="128"/>
      <c r="E498" s="121">
        <f t="shared" si="81"/>
        <v>0</v>
      </c>
      <c r="F498" s="122">
        <f t="shared" si="82"/>
        <v>0</v>
      </c>
      <c r="G498" s="128"/>
      <c r="IF498" s="6"/>
      <c r="IG498" s="6"/>
      <c r="IH498" s="6"/>
      <c r="II498" s="6"/>
      <c r="IJ498" s="6"/>
      <c r="IK498" s="6"/>
      <c r="IL498" s="6"/>
      <c r="IM498" s="6"/>
    </row>
    <row r="499" s="35" customFormat="1" ht="15" customHeight="1" spans="1:247">
      <c r="A499" s="123">
        <v>20609</v>
      </c>
      <c r="B499" s="124" t="s">
        <v>401</v>
      </c>
      <c r="C499" s="119">
        <f t="shared" ref="C499:G499" si="92">SUM(C500:C502)</f>
        <v>9</v>
      </c>
      <c r="D499" s="132">
        <f t="shared" si="92"/>
        <v>0</v>
      </c>
      <c r="E499" s="121">
        <f t="shared" si="81"/>
        <v>-9</v>
      </c>
      <c r="F499" s="122">
        <f t="shared" si="82"/>
        <v>-100</v>
      </c>
      <c r="G499" s="132">
        <f t="shared" si="92"/>
        <v>0</v>
      </c>
      <c r="IF499" s="6"/>
      <c r="IG499" s="6"/>
      <c r="IH499" s="6"/>
      <c r="II499" s="6"/>
      <c r="IJ499" s="6"/>
      <c r="IK499" s="6"/>
      <c r="IL499" s="6"/>
      <c r="IM499" s="6"/>
    </row>
    <row r="500" s="35" customFormat="1" ht="15" customHeight="1" spans="1:247">
      <c r="A500" s="123">
        <v>2060901</v>
      </c>
      <c r="B500" s="126" t="s">
        <v>402</v>
      </c>
      <c r="C500" s="119">
        <v>0</v>
      </c>
      <c r="D500" s="128"/>
      <c r="E500" s="121">
        <f t="shared" si="81"/>
        <v>0</v>
      </c>
      <c r="F500" s="122">
        <f t="shared" si="82"/>
        <v>0</v>
      </c>
      <c r="G500" s="128"/>
      <c r="IF500" s="6"/>
      <c r="IG500" s="6"/>
      <c r="IH500" s="6"/>
      <c r="II500" s="6"/>
      <c r="IJ500" s="6"/>
      <c r="IK500" s="6"/>
      <c r="IL500" s="6"/>
      <c r="IM500" s="6"/>
    </row>
    <row r="501" s="35" customFormat="1" ht="15" customHeight="1" spans="1:247">
      <c r="A501" s="123">
        <v>2060902</v>
      </c>
      <c r="B501" s="126" t="s">
        <v>403</v>
      </c>
      <c r="C501" s="119">
        <v>0</v>
      </c>
      <c r="D501" s="128"/>
      <c r="E501" s="121">
        <f t="shared" si="81"/>
        <v>0</v>
      </c>
      <c r="F501" s="122">
        <f t="shared" si="82"/>
        <v>0</v>
      </c>
      <c r="G501" s="128"/>
      <c r="IF501" s="6"/>
      <c r="IG501" s="6"/>
      <c r="IH501" s="6"/>
      <c r="II501" s="6"/>
      <c r="IJ501" s="6"/>
      <c r="IK501" s="6"/>
      <c r="IL501" s="6"/>
      <c r="IM501" s="6"/>
    </row>
    <row r="502" s="35" customFormat="1" ht="15" customHeight="1" spans="1:247">
      <c r="A502" s="123">
        <v>2060999</v>
      </c>
      <c r="B502" s="126" t="s">
        <v>404</v>
      </c>
      <c r="C502" s="119">
        <v>9</v>
      </c>
      <c r="D502" s="128"/>
      <c r="E502" s="121">
        <f t="shared" si="81"/>
        <v>-9</v>
      </c>
      <c r="F502" s="122">
        <f t="shared" si="82"/>
        <v>-100</v>
      </c>
      <c r="G502" s="128"/>
      <c r="IF502" s="6"/>
      <c r="IG502" s="6"/>
      <c r="IH502" s="6"/>
      <c r="II502" s="6"/>
      <c r="IJ502" s="6"/>
      <c r="IK502" s="6"/>
      <c r="IL502" s="6"/>
      <c r="IM502" s="6"/>
    </row>
    <row r="503" s="35" customFormat="1" ht="15" customHeight="1" spans="1:247">
      <c r="A503" s="123">
        <v>20699</v>
      </c>
      <c r="B503" s="124" t="s">
        <v>405</v>
      </c>
      <c r="C503" s="119">
        <f t="shared" ref="C503:G503" si="93">SUM(C504:C507)</f>
        <v>31</v>
      </c>
      <c r="D503" s="132">
        <f t="shared" si="93"/>
        <v>43</v>
      </c>
      <c r="E503" s="121">
        <f t="shared" si="81"/>
        <v>12</v>
      </c>
      <c r="F503" s="122">
        <f t="shared" si="82"/>
        <v>38.7096774193548</v>
      </c>
      <c r="G503" s="132">
        <f t="shared" si="93"/>
        <v>43</v>
      </c>
      <c r="IF503" s="6"/>
      <c r="IG503" s="6"/>
      <c r="IH503" s="6"/>
      <c r="II503" s="6"/>
      <c r="IJ503" s="6"/>
      <c r="IK503" s="6"/>
      <c r="IL503" s="6"/>
      <c r="IM503" s="6"/>
    </row>
    <row r="504" s="35" customFormat="1" ht="15" customHeight="1" spans="1:247">
      <c r="A504" s="123">
        <v>2069901</v>
      </c>
      <c r="B504" s="126" t="s">
        <v>406</v>
      </c>
      <c r="C504" s="119">
        <v>0</v>
      </c>
      <c r="D504" s="128"/>
      <c r="E504" s="121">
        <f t="shared" si="81"/>
        <v>0</v>
      </c>
      <c r="F504" s="122">
        <f t="shared" si="82"/>
        <v>0</v>
      </c>
      <c r="G504" s="128"/>
      <c r="IF504" s="6"/>
      <c r="IG504" s="6"/>
      <c r="IH504" s="6"/>
      <c r="II504" s="6"/>
      <c r="IJ504" s="6"/>
      <c r="IK504" s="6"/>
      <c r="IL504" s="6"/>
      <c r="IM504" s="6"/>
    </row>
    <row r="505" s="35" customFormat="1" ht="15" customHeight="1" spans="1:247">
      <c r="A505" s="123">
        <v>2069902</v>
      </c>
      <c r="B505" s="126" t="s">
        <v>407</v>
      </c>
      <c r="C505" s="119">
        <v>0</v>
      </c>
      <c r="D505" s="128"/>
      <c r="E505" s="121">
        <f t="shared" si="81"/>
        <v>0</v>
      </c>
      <c r="F505" s="122">
        <f t="shared" si="82"/>
        <v>0</v>
      </c>
      <c r="G505" s="128"/>
      <c r="IF505" s="6"/>
      <c r="IG505" s="6"/>
      <c r="IH505" s="6"/>
      <c r="II505" s="6"/>
      <c r="IJ505" s="6"/>
      <c r="IK505" s="6"/>
      <c r="IL505" s="6"/>
      <c r="IM505" s="6"/>
    </row>
    <row r="506" s="35" customFormat="1" ht="15" customHeight="1" spans="1:247">
      <c r="A506" s="123">
        <v>2069903</v>
      </c>
      <c r="B506" s="126" t="s">
        <v>408</v>
      </c>
      <c r="C506" s="119">
        <v>0</v>
      </c>
      <c r="D506" s="128"/>
      <c r="E506" s="121">
        <f t="shared" si="81"/>
        <v>0</v>
      </c>
      <c r="F506" s="122">
        <f t="shared" si="82"/>
        <v>0</v>
      </c>
      <c r="G506" s="128"/>
      <c r="IF506" s="6"/>
      <c r="IG506" s="6"/>
      <c r="IH506" s="6"/>
      <c r="II506" s="6"/>
      <c r="IJ506" s="6"/>
      <c r="IK506" s="6"/>
      <c r="IL506" s="6"/>
      <c r="IM506" s="6"/>
    </row>
    <row r="507" s="35" customFormat="1" ht="15" customHeight="1" spans="1:247">
      <c r="A507" s="123">
        <v>2069999</v>
      </c>
      <c r="B507" s="126" t="s">
        <v>409</v>
      </c>
      <c r="C507" s="119">
        <v>31</v>
      </c>
      <c r="D507" s="128">
        <v>43</v>
      </c>
      <c r="E507" s="121">
        <f t="shared" si="81"/>
        <v>12</v>
      </c>
      <c r="F507" s="122">
        <f t="shared" si="82"/>
        <v>38.7096774193548</v>
      </c>
      <c r="G507" s="128">
        <v>43</v>
      </c>
      <c r="IF507" s="6"/>
      <c r="IG507" s="6"/>
      <c r="IH507" s="6"/>
      <c r="II507" s="6"/>
      <c r="IJ507" s="6"/>
      <c r="IK507" s="6"/>
      <c r="IL507" s="6"/>
      <c r="IM507" s="6"/>
    </row>
    <row r="508" s="35" customFormat="1" ht="15" customHeight="1" spans="1:247">
      <c r="A508" s="123">
        <v>207</v>
      </c>
      <c r="B508" s="124" t="s">
        <v>410</v>
      </c>
      <c r="C508" s="119">
        <f t="shared" ref="C508:G508" si="94">C509+C525+C533+C544+C553+C561</f>
        <v>6577</v>
      </c>
      <c r="D508" s="132">
        <f t="shared" si="94"/>
        <v>2255</v>
      </c>
      <c r="E508" s="121">
        <f t="shared" si="81"/>
        <v>-4322</v>
      </c>
      <c r="F508" s="122">
        <f t="shared" si="82"/>
        <v>-65.7138512999848</v>
      </c>
      <c r="G508" s="132">
        <f t="shared" si="94"/>
        <v>2255</v>
      </c>
      <c r="IF508" s="6"/>
      <c r="IG508" s="6"/>
      <c r="IH508" s="6"/>
      <c r="II508" s="6"/>
      <c r="IJ508" s="6"/>
      <c r="IK508" s="6"/>
      <c r="IL508" s="6"/>
      <c r="IM508" s="6"/>
    </row>
    <row r="509" s="35" customFormat="1" ht="15" customHeight="1" spans="1:247">
      <c r="A509" s="123">
        <v>20701</v>
      </c>
      <c r="B509" s="124" t="s">
        <v>411</v>
      </c>
      <c r="C509" s="119">
        <f t="shared" ref="C509:G509" si="95">SUM(C510:C524)</f>
        <v>3813</v>
      </c>
      <c r="D509" s="132">
        <f t="shared" si="95"/>
        <v>1854</v>
      </c>
      <c r="E509" s="121">
        <f t="shared" si="81"/>
        <v>-1959</v>
      </c>
      <c r="F509" s="122">
        <f t="shared" si="82"/>
        <v>-51.3768686073958</v>
      </c>
      <c r="G509" s="132">
        <f t="shared" si="95"/>
        <v>1854</v>
      </c>
      <c r="IF509" s="6"/>
      <c r="IG509" s="6"/>
      <c r="IH509" s="6"/>
      <c r="II509" s="6"/>
      <c r="IJ509" s="6"/>
      <c r="IK509" s="6"/>
      <c r="IL509" s="6"/>
      <c r="IM509" s="6"/>
    </row>
    <row r="510" s="35" customFormat="1" ht="15" customHeight="1" spans="1:247">
      <c r="A510" s="123">
        <v>2070101</v>
      </c>
      <c r="B510" s="126" t="s">
        <v>62</v>
      </c>
      <c r="C510" s="119">
        <v>225</v>
      </c>
      <c r="D510" s="128">
        <v>127</v>
      </c>
      <c r="E510" s="121">
        <f t="shared" si="81"/>
        <v>-98</v>
      </c>
      <c r="F510" s="122">
        <f t="shared" si="82"/>
        <v>-43.5555555555556</v>
      </c>
      <c r="G510" s="128">
        <v>127</v>
      </c>
      <c r="IF510" s="6"/>
      <c r="IG510" s="6"/>
      <c r="IH510" s="6"/>
      <c r="II510" s="6"/>
      <c r="IJ510" s="6"/>
      <c r="IK510" s="6"/>
      <c r="IL510" s="6"/>
      <c r="IM510" s="6"/>
    </row>
    <row r="511" s="35" customFormat="1" ht="15" customHeight="1" spans="1:247">
      <c r="A511" s="123">
        <v>2070102</v>
      </c>
      <c r="B511" s="126" t="s">
        <v>63</v>
      </c>
      <c r="C511" s="119">
        <v>0</v>
      </c>
      <c r="D511" s="128">
        <v>114</v>
      </c>
      <c r="E511" s="121">
        <f t="shared" si="81"/>
        <v>114</v>
      </c>
      <c r="F511" s="122">
        <f t="shared" si="82"/>
        <v>0</v>
      </c>
      <c r="G511" s="128">
        <v>114</v>
      </c>
      <c r="IF511" s="6"/>
      <c r="IG511" s="6"/>
      <c r="IH511" s="6"/>
      <c r="II511" s="6"/>
      <c r="IJ511" s="6"/>
      <c r="IK511" s="6"/>
      <c r="IL511" s="6"/>
      <c r="IM511" s="6"/>
    </row>
    <row r="512" s="35" customFormat="1" ht="15" customHeight="1" spans="1:247">
      <c r="A512" s="123">
        <v>2070103</v>
      </c>
      <c r="B512" s="126" t="s">
        <v>64</v>
      </c>
      <c r="C512" s="119">
        <v>0</v>
      </c>
      <c r="D512" s="128"/>
      <c r="E512" s="121">
        <f t="shared" si="81"/>
        <v>0</v>
      </c>
      <c r="F512" s="122">
        <f t="shared" si="82"/>
        <v>0</v>
      </c>
      <c r="G512" s="128"/>
      <c r="IF512" s="6"/>
      <c r="IG512" s="6"/>
      <c r="IH512" s="6"/>
      <c r="II512" s="6"/>
      <c r="IJ512" s="6"/>
      <c r="IK512" s="6"/>
      <c r="IL512" s="6"/>
      <c r="IM512" s="6"/>
    </row>
    <row r="513" s="35" customFormat="1" ht="15" customHeight="1" spans="1:247">
      <c r="A513" s="123">
        <v>2070104</v>
      </c>
      <c r="B513" s="126" t="s">
        <v>412</v>
      </c>
      <c r="C513" s="119">
        <v>0</v>
      </c>
      <c r="D513" s="128"/>
      <c r="E513" s="121">
        <f t="shared" si="81"/>
        <v>0</v>
      </c>
      <c r="F513" s="122">
        <f t="shared" si="82"/>
        <v>0</v>
      </c>
      <c r="G513" s="128"/>
      <c r="IF513" s="6"/>
      <c r="IG513" s="6"/>
      <c r="IH513" s="6"/>
      <c r="II513" s="6"/>
      <c r="IJ513" s="6"/>
      <c r="IK513" s="6"/>
      <c r="IL513" s="6"/>
      <c r="IM513" s="6"/>
    </row>
    <row r="514" s="35" customFormat="1" ht="15" customHeight="1" spans="1:247">
      <c r="A514" s="123">
        <v>2070105</v>
      </c>
      <c r="B514" s="126" t="s">
        <v>413</v>
      </c>
      <c r="C514" s="119">
        <v>0</v>
      </c>
      <c r="D514" s="128"/>
      <c r="E514" s="121">
        <f t="shared" si="81"/>
        <v>0</v>
      </c>
      <c r="F514" s="122">
        <f t="shared" si="82"/>
        <v>0</v>
      </c>
      <c r="G514" s="128"/>
      <c r="IF514" s="6"/>
      <c r="IG514" s="6"/>
      <c r="IH514" s="6"/>
      <c r="II514" s="6"/>
      <c r="IJ514" s="6"/>
      <c r="IK514" s="6"/>
      <c r="IL514" s="6"/>
      <c r="IM514" s="6"/>
    </row>
    <row r="515" s="35" customFormat="1" ht="15" customHeight="1" spans="1:247">
      <c r="A515" s="123">
        <v>2070106</v>
      </c>
      <c r="B515" s="126" t="s">
        <v>414</v>
      </c>
      <c r="C515" s="119">
        <v>0</v>
      </c>
      <c r="D515" s="128"/>
      <c r="E515" s="121">
        <f t="shared" si="81"/>
        <v>0</v>
      </c>
      <c r="F515" s="122">
        <f t="shared" si="82"/>
        <v>0</v>
      </c>
      <c r="G515" s="128"/>
      <c r="IF515" s="6"/>
      <c r="IG515" s="6"/>
      <c r="IH515" s="6"/>
      <c r="II515" s="6"/>
      <c r="IJ515" s="6"/>
      <c r="IK515" s="6"/>
      <c r="IL515" s="6"/>
      <c r="IM515" s="6"/>
    </row>
    <row r="516" s="35" customFormat="1" ht="15" customHeight="1" spans="1:247">
      <c r="A516" s="123">
        <v>2070107</v>
      </c>
      <c r="B516" s="126" t="s">
        <v>415</v>
      </c>
      <c r="C516" s="119">
        <v>0</v>
      </c>
      <c r="D516" s="128"/>
      <c r="E516" s="121">
        <f t="shared" si="81"/>
        <v>0</v>
      </c>
      <c r="F516" s="122">
        <f t="shared" si="82"/>
        <v>0</v>
      </c>
      <c r="G516" s="128"/>
      <c r="IF516" s="6"/>
      <c r="IG516" s="6"/>
      <c r="IH516" s="6"/>
      <c r="II516" s="6"/>
      <c r="IJ516" s="6"/>
      <c r="IK516" s="6"/>
      <c r="IL516" s="6"/>
      <c r="IM516" s="6"/>
    </row>
    <row r="517" s="35" customFormat="1" ht="15" customHeight="1" spans="1:247">
      <c r="A517" s="123">
        <v>2070108</v>
      </c>
      <c r="B517" s="126" t="s">
        <v>416</v>
      </c>
      <c r="C517" s="119">
        <v>378</v>
      </c>
      <c r="D517" s="128">
        <v>15</v>
      </c>
      <c r="E517" s="121">
        <f t="shared" ref="E517:E580" si="96">D517-C517</f>
        <v>-363</v>
      </c>
      <c r="F517" s="122">
        <f t="shared" ref="F517:F580" si="97">IF(C517=0,,E517/C517*100)</f>
        <v>-96.031746031746</v>
      </c>
      <c r="G517" s="128">
        <v>15</v>
      </c>
      <c r="IF517" s="6"/>
      <c r="IG517" s="6"/>
      <c r="IH517" s="6"/>
      <c r="II517" s="6"/>
      <c r="IJ517" s="6"/>
      <c r="IK517" s="6"/>
      <c r="IL517" s="6"/>
      <c r="IM517" s="6"/>
    </row>
    <row r="518" s="35" customFormat="1" ht="15" customHeight="1" spans="1:247">
      <c r="A518" s="123">
        <v>2070109</v>
      </c>
      <c r="B518" s="126" t="s">
        <v>417</v>
      </c>
      <c r="C518" s="119">
        <v>0</v>
      </c>
      <c r="D518" s="128">
        <v>374</v>
      </c>
      <c r="E518" s="121">
        <f t="shared" si="96"/>
        <v>374</v>
      </c>
      <c r="F518" s="122">
        <f t="shared" si="97"/>
        <v>0</v>
      </c>
      <c r="G518" s="128">
        <v>374</v>
      </c>
      <c r="IF518" s="6"/>
      <c r="IG518" s="6"/>
      <c r="IH518" s="6"/>
      <c r="II518" s="6"/>
      <c r="IJ518" s="6"/>
      <c r="IK518" s="6"/>
      <c r="IL518" s="6"/>
      <c r="IM518" s="6"/>
    </row>
    <row r="519" s="35" customFormat="1" ht="15" customHeight="1" spans="1:247">
      <c r="A519" s="123">
        <v>2070110</v>
      </c>
      <c r="B519" s="126" t="s">
        <v>418</v>
      </c>
      <c r="C519" s="119">
        <v>0</v>
      </c>
      <c r="D519" s="128"/>
      <c r="E519" s="121">
        <f t="shared" si="96"/>
        <v>0</v>
      </c>
      <c r="F519" s="122">
        <f t="shared" si="97"/>
        <v>0</v>
      </c>
      <c r="G519" s="128"/>
      <c r="IF519" s="6"/>
      <c r="IG519" s="6"/>
      <c r="IH519" s="6"/>
      <c r="II519" s="6"/>
      <c r="IJ519" s="6"/>
      <c r="IK519" s="6"/>
      <c r="IL519" s="6"/>
      <c r="IM519" s="6"/>
    </row>
    <row r="520" s="35" customFormat="1" ht="15" customHeight="1" spans="1:247">
      <c r="A520" s="123">
        <v>2070111</v>
      </c>
      <c r="B520" s="126" t="s">
        <v>419</v>
      </c>
      <c r="C520" s="119">
        <v>0</v>
      </c>
      <c r="D520" s="128"/>
      <c r="E520" s="121">
        <f t="shared" si="96"/>
        <v>0</v>
      </c>
      <c r="F520" s="122">
        <f t="shared" si="97"/>
        <v>0</v>
      </c>
      <c r="G520" s="128"/>
      <c r="IF520" s="6"/>
      <c r="IG520" s="6"/>
      <c r="IH520" s="6"/>
      <c r="II520" s="6"/>
      <c r="IJ520" s="6"/>
      <c r="IK520" s="6"/>
      <c r="IL520" s="6"/>
      <c r="IM520" s="6"/>
    </row>
    <row r="521" s="35" customFormat="1" ht="15" customHeight="1" spans="1:247">
      <c r="A521" s="123">
        <v>2070112</v>
      </c>
      <c r="B521" s="126" t="s">
        <v>420</v>
      </c>
      <c r="C521" s="119">
        <v>5</v>
      </c>
      <c r="D521" s="128">
        <v>4</v>
      </c>
      <c r="E521" s="121">
        <f t="shared" si="96"/>
        <v>-1</v>
      </c>
      <c r="F521" s="122">
        <f t="shared" si="97"/>
        <v>-20</v>
      </c>
      <c r="G521" s="128">
        <v>4</v>
      </c>
      <c r="IF521" s="6"/>
      <c r="IG521" s="6"/>
      <c r="IH521" s="6"/>
      <c r="II521" s="6"/>
      <c r="IJ521" s="6"/>
      <c r="IK521" s="6"/>
      <c r="IL521" s="6"/>
      <c r="IM521" s="6"/>
    </row>
    <row r="522" s="35" customFormat="1" ht="15" customHeight="1" spans="1:247">
      <c r="A522" s="123">
        <v>2070113</v>
      </c>
      <c r="B522" s="126" t="s">
        <v>421</v>
      </c>
      <c r="C522" s="119">
        <v>3205</v>
      </c>
      <c r="D522" s="128">
        <v>1200</v>
      </c>
      <c r="E522" s="121">
        <f t="shared" si="96"/>
        <v>-2005</v>
      </c>
      <c r="F522" s="122">
        <f t="shared" si="97"/>
        <v>-62.5585023400936</v>
      </c>
      <c r="G522" s="128">
        <v>1200</v>
      </c>
      <c r="IF522" s="6"/>
      <c r="IG522" s="6"/>
      <c r="IH522" s="6"/>
      <c r="II522" s="6"/>
      <c r="IJ522" s="6"/>
      <c r="IK522" s="6"/>
      <c r="IL522" s="6"/>
      <c r="IM522" s="6"/>
    </row>
    <row r="523" s="35" customFormat="1" ht="15" customHeight="1" spans="1:247">
      <c r="A523" s="123">
        <v>2070114</v>
      </c>
      <c r="B523" s="126" t="s">
        <v>422</v>
      </c>
      <c r="C523" s="119">
        <v>0</v>
      </c>
      <c r="D523" s="128"/>
      <c r="E523" s="121">
        <f t="shared" si="96"/>
        <v>0</v>
      </c>
      <c r="F523" s="122">
        <f t="shared" si="97"/>
        <v>0</v>
      </c>
      <c r="G523" s="128"/>
      <c r="IF523" s="6"/>
      <c r="IG523" s="6"/>
      <c r="IH523" s="6"/>
      <c r="II523" s="6"/>
      <c r="IJ523" s="6"/>
      <c r="IK523" s="6"/>
      <c r="IL523" s="6"/>
      <c r="IM523" s="6"/>
    </row>
    <row r="524" s="35" customFormat="1" ht="15" customHeight="1" spans="1:247">
      <c r="A524" s="123">
        <v>2070199</v>
      </c>
      <c r="B524" s="126" t="s">
        <v>423</v>
      </c>
      <c r="C524" s="119">
        <v>0</v>
      </c>
      <c r="D524" s="128">
        <v>20</v>
      </c>
      <c r="E524" s="121">
        <f t="shared" si="96"/>
        <v>20</v>
      </c>
      <c r="F524" s="122">
        <f t="shared" si="97"/>
        <v>0</v>
      </c>
      <c r="G524" s="128">
        <v>20</v>
      </c>
      <c r="IF524" s="6"/>
      <c r="IG524" s="6"/>
      <c r="IH524" s="6"/>
      <c r="II524" s="6"/>
      <c r="IJ524" s="6"/>
      <c r="IK524" s="6"/>
      <c r="IL524" s="6"/>
      <c r="IM524" s="6"/>
    </row>
    <row r="525" s="35" customFormat="1" ht="15" customHeight="1" spans="1:247">
      <c r="A525" s="123">
        <v>20702</v>
      </c>
      <c r="B525" s="124" t="s">
        <v>424</v>
      </c>
      <c r="C525" s="119">
        <f t="shared" ref="C525:G525" si="98">SUM(C526:C532)</f>
        <v>865</v>
      </c>
      <c r="D525" s="132">
        <f t="shared" si="98"/>
        <v>125</v>
      </c>
      <c r="E525" s="121">
        <f t="shared" si="96"/>
        <v>-740</v>
      </c>
      <c r="F525" s="122">
        <f t="shared" si="97"/>
        <v>-85.5491329479769</v>
      </c>
      <c r="G525" s="132">
        <f t="shared" si="98"/>
        <v>125</v>
      </c>
      <c r="IF525" s="6"/>
      <c r="IG525" s="6"/>
      <c r="IH525" s="6"/>
      <c r="II525" s="6"/>
      <c r="IJ525" s="6"/>
      <c r="IK525" s="6"/>
      <c r="IL525" s="6"/>
      <c r="IM525" s="6"/>
    </row>
    <row r="526" s="35" customFormat="1" ht="15" customHeight="1" spans="1:247">
      <c r="A526" s="123">
        <v>2070201</v>
      </c>
      <c r="B526" s="126" t="s">
        <v>62</v>
      </c>
      <c r="C526" s="119">
        <v>0</v>
      </c>
      <c r="D526" s="128"/>
      <c r="E526" s="121">
        <f t="shared" si="96"/>
        <v>0</v>
      </c>
      <c r="F526" s="122">
        <f t="shared" si="97"/>
        <v>0</v>
      </c>
      <c r="G526" s="128"/>
      <c r="IF526" s="6"/>
      <c r="IG526" s="6"/>
      <c r="IH526" s="6"/>
      <c r="II526" s="6"/>
      <c r="IJ526" s="6"/>
      <c r="IK526" s="6"/>
      <c r="IL526" s="6"/>
      <c r="IM526" s="6"/>
    </row>
    <row r="527" s="35" customFormat="1" ht="15" customHeight="1" spans="1:247">
      <c r="A527" s="123">
        <v>2070202</v>
      </c>
      <c r="B527" s="126" t="s">
        <v>63</v>
      </c>
      <c r="C527" s="119">
        <v>0</v>
      </c>
      <c r="D527" s="128"/>
      <c r="E527" s="121">
        <f t="shared" si="96"/>
        <v>0</v>
      </c>
      <c r="F527" s="122">
        <f t="shared" si="97"/>
        <v>0</v>
      </c>
      <c r="G527" s="128"/>
      <c r="IF527" s="6"/>
      <c r="IG527" s="6"/>
      <c r="IH527" s="6"/>
      <c r="II527" s="6"/>
      <c r="IJ527" s="6"/>
      <c r="IK527" s="6"/>
      <c r="IL527" s="6"/>
      <c r="IM527" s="6"/>
    </row>
    <row r="528" s="35" customFormat="1" ht="15" customHeight="1" spans="1:247">
      <c r="A528" s="123">
        <v>2070203</v>
      </c>
      <c r="B528" s="126" t="s">
        <v>64</v>
      </c>
      <c r="C528" s="119">
        <v>0</v>
      </c>
      <c r="D528" s="128"/>
      <c r="E528" s="121">
        <f t="shared" si="96"/>
        <v>0</v>
      </c>
      <c r="F528" s="122">
        <f t="shared" si="97"/>
        <v>0</v>
      </c>
      <c r="G528" s="128"/>
      <c r="IF528" s="6"/>
      <c r="IG528" s="6"/>
      <c r="IH528" s="6"/>
      <c r="II528" s="6"/>
      <c r="IJ528" s="6"/>
      <c r="IK528" s="6"/>
      <c r="IL528" s="6"/>
      <c r="IM528" s="6"/>
    </row>
    <row r="529" s="35" customFormat="1" ht="15" customHeight="1" spans="1:247">
      <c r="A529" s="123">
        <v>2070204</v>
      </c>
      <c r="B529" s="126" t="s">
        <v>425</v>
      </c>
      <c r="C529" s="119">
        <v>0</v>
      </c>
      <c r="D529" s="128"/>
      <c r="E529" s="121">
        <f t="shared" si="96"/>
        <v>0</v>
      </c>
      <c r="F529" s="122">
        <f t="shared" si="97"/>
        <v>0</v>
      </c>
      <c r="G529" s="128"/>
      <c r="IF529" s="6"/>
      <c r="IG529" s="6"/>
      <c r="IH529" s="6"/>
      <c r="II529" s="6"/>
      <c r="IJ529" s="6"/>
      <c r="IK529" s="6"/>
      <c r="IL529" s="6"/>
      <c r="IM529" s="6"/>
    </row>
    <row r="530" s="35" customFormat="1" ht="15" customHeight="1" spans="1:247">
      <c r="A530" s="123">
        <v>2070205</v>
      </c>
      <c r="B530" s="126" t="s">
        <v>426</v>
      </c>
      <c r="C530" s="119">
        <v>865</v>
      </c>
      <c r="D530" s="128">
        <v>125</v>
      </c>
      <c r="E530" s="121">
        <f t="shared" si="96"/>
        <v>-740</v>
      </c>
      <c r="F530" s="122">
        <f t="shared" si="97"/>
        <v>-85.5491329479769</v>
      </c>
      <c r="G530" s="128">
        <v>125</v>
      </c>
      <c r="IF530" s="6"/>
      <c r="IG530" s="6"/>
      <c r="IH530" s="6"/>
      <c r="II530" s="6"/>
      <c r="IJ530" s="6"/>
      <c r="IK530" s="6"/>
      <c r="IL530" s="6"/>
      <c r="IM530" s="6"/>
    </row>
    <row r="531" s="35" customFormat="1" ht="15" customHeight="1" spans="1:247">
      <c r="A531" s="123">
        <v>2070206</v>
      </c>
      <c r="B531" s="126" t="s">
        <v>427</v>
      </c>
      <c r="C531" s="119">
        <v>0</v>
      </c>
      <c r="D531" s="128"/>
      <c r="E531" s="121">
        <f t="shared" si="96"/>
        <v>0</v>
      </c>
      <c r="F531" s="122">
        <f t="shared" si="97"/>
        <v>0</v>
      </c>
      <c r="G531" s="128"/>
      <c r="IF531" s="6"/>
      <c r="IG531" s="6"/>
      <c r="IH531" s="6"/>
      <c r="II531" s="6"/>
      <c r="IJ531" s="6"/>
      <c r="IK531" s="6"/>
      <c r="IL531" s="6"/>
      <c r="IM531" s="6"/>
    </row>
    <row r="532" s="35" customFormat="1" ht="15" customHeight="1" spans="1:247">
      <c r="A532" s="123">
        <v>2070299</v>
      </c>
      <c r="B532" s="126" t="s">
        <v>428</v>
      </c>
      <c r="C532" s="119">
        <v>0</v>
      </c>
      <c r="D532" s="128"/>
      <c r="E532" s="121">
        <f t="shared" si="96"/>
        <v>0</v>
      </c>
      <c r="F532" s="122">
        <f t="shared" si="97"/>
        <v>0</v>
      </c>
      <c r="G532" s="128"/>
      <c r="IF532" s="6"/>
      <c r="IG532" s="6"/>
      <c r="IH532" s="6"/>
      <c r="II532" s="6"/>
      <c r="IJ532" s="6"/>
      <c r="IK532" s="6"/>
      <c r="IL532" s="6"/>
      <c r="IM532" s="6"/>
    </row>
    <row r="533" s="35" customFormat="1" ht="15" customHeight="1" spans="1:247">
      <c r="A533" s="123">
        <v>20703</v>
      </c>
      <c r="B533" s="124" t="s">
        <v>429</v>
      </c>
      <c r="C533" s="119">
        <f t="shared" ref="C533:G533" si="99">SUM(C534:C543)</f>
        <v>25</v>
      </c>
      <c r="D533" s="132">
        <f t="shared" si="99"/>
        <v>17</v>
      </c>
      <c r="E533" s="121">
        <f t="shared" si="96"/>
        <v>-8</v>
      </c>
      <c r="F533" s="122">
        <f t="shared" si="97"/>
        <v>-32</v>
      </c>
      <c r="G533" s="132">
        <f t="shared" si="99"/>
        <v>17</v>
      </c>
      <c r="IF533" s="6"/>
      <c r="IG533" s="6"/>
      <c r="IH533" s="6"/>
      <c r="II533" s="6"/>
      <c r="IJ533" s="6"/>
      <c r="IK533" s="6"/>
      <c r="IL533" s="6"/>
      <c r="IM533" s="6"/>
    </row>
    <row r="534" s="35" customFormat="1" ht="15" customHeight="1" spans="1:247">
      <c r="A534" s="123">
        <v>2070301</v>
      </c>
      <c r="B534" s="126" t="s">
        <v>62</v>
      </c>
      <c r="C534" s="119">
        <v>0</v>
      </c>
      <c r="D534" s="128"/>
      <c r="E534" s="121">
        <f t="shared" si="96"/>
        <v>0</v>
      </c>
      <c r="F534" s="122">
        <f t="shared" si="97"/>
        <v>0</v>
      </c>
      <c r="G534" s="128"/>
      <c r="IF534" s="6"/>
      <c r="IG534" s="6"/>
      <c r="IH534" s="6"/>
      <c r="II534" s="6"/>
      <c r="IJ534" s="6"/>
      <c r="IK534" s="6"/>
      <c r="IL534" s="6"/>
      <c r="IM534" s="6"/>
    </row>
    <row r="535" s="35" customFormat="1" ht="15" customHeight="1" spans="1:247">
      <c r="A535" s="123">
        <v>2070302</v>
      </c>
      <c r="B535" s="126" t="s">
        <v>63</v>
      </c>
      <c r="C535" s="119">
        <v>0</v>
      </c>
      <c r="D535" s="128"/>
      <c r="E535" s="121">
        <f t="shared" si="96"/>
        <v>0</v>
      </c>
      <c r="F535" s="122">
        <f t="shared" si="97"/>
        <v>0</v>
      </c>
      <c r="G535" s="128"/>
      <c r="IF535" s="6"/>
      <c r="IG535" s="6"/>
      <c r="IH535" s="6"/>
      <c r="II535" s="6"/>
      <c r="IJ535" s="6"/>
      <c r="IK535" s="6"/>
      <c r="IL535" s="6"/>
      <c r="IM535" s="6"/>
    </row>
    <row r="536" s="35" customFormat="1" ht="15" customHeight="1" spans="1:247">
      <c r="A536" s="123">
        <v>2070303</v>
      </c>
      <c r="B536" s="126" t="s">
        <v>64</v>
      </c>
      <c r="C536" s="119">
        <v>0</v>
      </c>
      <c r="D536" s="128"/>
      <c r="E536" s="121">
        <f t="shared" si="96"/>
        <v>0</v>
      </c>
      <c r="F536" s="122">
        <f t="shared" si="97"/>
        <v>0</v>
      </c>
      <c r="G536" s="128"/>
      <c r="IF536" s="6"/>
      <c r="IG536" s="6"/>
      <c r="IH536" s="6"/>
      <c r="II536" s="6"/>
      <c r="IJ536" s="6"/>
      <c r="IK536" s="6"/>
      <c r="IL536" s="6"/>
      <c r="IM536" s="6"/>
    </row>
    <row r="537" s="35" customFormat="1" ht="15" customHeight="1" spans="1:247">
      <c r="A537" s="123">
        <v>2070304</v>
      </c>
      <c r="B537" s="126" t="s">
        <v>430</v>
      </c>
      <c r="C537" s="119">
        <v>0</v>
      </c>
      <c r="D537" s="128"/>
      <c r="E537" s="121">
        <f t="shared" si="96"/>
        <v>0</v>
      </c>
      <c r="F537" s="122">
        <f t="shared" si="97"/>
        <v>0</v>
      </c>
      <c r="G537" s="128"/>
      <c r="IF537" s="6"/>
      <c r="IG537" s="6"/>
      <c r="IH537" s="6"/>
      <c r="II537" s="6"/>
      <c r="IJ537" s="6"/>
      <c r="IK537" s="6"/>
      <c r="IL537" s="6"/>
      <c r="IM537" s="6"/>
    </row>
    <row r="538" s="35" customFormat="1" ht="15" customHeight="1" spans="1:247">
      <c r="A538" s="123">
        <v>2070305</v>
      </c>
      <c r="B538" s="126" t="s">
        <v>431</v>
      </c>
      <c r="C538" s="119">
        <v>25</v>
      </c>
      <c r="D538" s="128"/>
      <c r="E538" s="121">
        <f t="shared" si="96"/>
        <v>-25</v>
      </c>
      <c r="F538" s="122">
        <f t="shared" si="97"/>
        <v>-100</v>
      </c>
      <c r="G538" s="128"/>
      <c r="IF538" s="6"/>
      <c r="IG538" s="6"/>
      <c r="IH538" s="6"/>
      <c r="II538" s="6"/>
      <c r="IJ538" s="6"/>
      <c r="IK538" s="6"/>
      <c r="IL538" s="6"/>
      <c r="IM538" s="6"/>
    </row>
    <row r="539" s="35" customFormat="1" ht="15" customHeight="1" spans="1:247">
      <c r="A539" s="123">
        <v>2070306</v>
      </c>
      <c r="B539" s="126" t="s">
        <v>432</v>
      </c>
      <c r="C539" s="119">
        <v>0</v>
      </c>
      <c r="D539" s="128">
        <v>10</v>
      </c>
      <c r="E539" s="121">
        <f t="shared" si="96"/>
        <v>10</v>
      </c>
      <c r="F539" s="122">
        <f t="shared" si="97"/>
        <v>0</v>
      </c>
      <c r="G539" s="128">
        <v>10</v>
      </c>
      <c r="IF539" s="6"/>
      <c r="IG539" s="6"/>
      <c r="IH539" s="6"/>
      <c r="II539" s="6"/>
      <c r="IJ539" s="6"/>
      <c r="IK539" s="6"/>
      <c r="IL539" s="6"/>
      <c r="IM539" s="6"/>
    </row>
    <row r="540" s="35" customFormat="1" ht="15" customHeight="1" spans="1:247">
      <c r="A540" s="123">
        <v>2070307</v>
      </c>
      <c r="B540" s="126" t="s">
        <v>433</v>
      </c>
      <c r="C540" s="119">
        <v>0</v>
      </c>
      <c r="D540" s="128"/>
      <c r="E540" s="121">
        <f t="shared" si="96"/>
        <v>0</v>
      </c>
      <c r="F540" s="122">
        <f t="shared" si="97"/>
        <v>0</v>
      </c>
      <c r="G540" s="128"/>
      <c r="IF540" s="6"/>
      <c r="IG540" s="6"/>
      <c r="IH540" s="6"/>
      <c r="II540" s="6"/>
      <c r="IJ540" s="6"/>
      <c r="IK540" s="6"/>
      <c r="IL540" s="6"/>
      <c r="IM540" s="6"/>
    </row>
    <row r="541" s="35" customFormat="1" ht="15" customHeight="1" spans="1:247">
      <c r="A541" s="123">
        <v>2070308</v>
      </c>
      <c r="B541" s="126" t="s">
        <v>434</v>
      </c>
      <c r="C541" s="119">
        <v>0</v>
      </c>
      <c r="D541" s="128">
        <v>7</v>
      </c>
      <c r="E541" s="121">
        <f t="shared" si="96"/>
        <v>7</v>
      </c>
      <c r="F541" s="122">
        <f t="shared" si="97"/>
        <v>0</v>
      </c>
      <c r="G541" s="128">
        <v>7</v>
      </c>
      <c r="IF541" s="6"/>
      <c r="IG541" s="6"/>
      <c r="IH541" s="6"/>
      <c r="II541" s="6"/>
      <c r="IJ541" s="6"/>
      <c r="IK541" s="6"/>
      <c r="IL541" s="6"/>
      <c r="IM541" s="6"/>
    </row>
    <row r="542" s="35" customFormat="1" ht="15" customHeight="1" spans="1:247">
      <c r="A542" s="123">
        <v>2070309</v>
      </c>
      <c r="B542" s="126" t="s">
        <v>435</v>
      </c>
      <c r="C542" s="119">
        <v>0</v>
      </c>
      <c r="D542" s="128"/>
      <c r="E542" s="121">
        <f t="shared" si="96"/>
        <v>0</v>
      </c>
      <c r="F542" s="122">
        <f t="shared" si="97"/>
        <v>0</v>
      </c>
      <c r="G542" s="128"/>
      <c r="IF542" s="6"/>
      <c r="IG542" s="6"/>
      <c r="IH542" s="6"/>
      <c r="II542" s="6"/>
      <c r="IJ542" s="6"/>
      <c r="IK542" s="6"/>
      <c r="IL542" s="6"/>
      <c r="IM542" s="6"/>
    </row>
    <row r="543" s="35" customFormat="1" ht="15" customHeight="1" spans="1:247">
      <c r="A543" s="123">
        <v>2070399</v>
      </c>
      <c r="B543" s="126" t="s">
        <v>436</v>
      </c>
      <c r="C543" s="119">
        <v>0</v>
      </c>
      <c r="D543" s="128"/>
      <c r="E543" s="121">
        <f t="shared" si="96"/>
        <v>0</v>
      </c>
      <c r="F543" s="122">
        <f t="shared" si="97"/>
        <v>0</v>
      </c>
      <c r="G543" s="128"/>
      <c r="IF543" s="6"/>
      <c r="IG543" s="6"/>
      <c r="IH543" s="6"/>
      <c r="II543" s="6"/>
      <c r="IJ543" s="6"/>
      <c r="IK543" s="6"/>
      <c r="IL543" s="6"/>
      <c r="IM543" s="6"/>
    </row>
    <row r="544" s="35" customFormat="1" ht="15" customHeight="1" spans="1:247">
      <c r="A544" s="123">
        <v>20706</v>
      </c>
      <c r="B544" s="124" t="s">
        <v>437</v>
      </c>
      <c r="C544" s="119">
        <f t="shared" ref="C544:G544" si="100">SUM(C545:C552)</f>
        <v>58</v>
      </c>
      <c r="D544" s="132">
        <f t="shared" si="100"/>
        <v>55</v>
      </c>
      <c r="E544" s="121">
        <f t="shared" si="96"/>
        <v>-3</v>
      </c>
      <c r="F544" s="122">
        <f t="shared" si="97"/>
        <v>-5.17241379310345</v>
      </c>
      <c r="G544" s="132">
        <f t="shared" si="100"/>
        <v>55</v>
      </c>
      <c r="IF544" s="6"/>
      <c r="IG544" s="6"/>
      <c r="IH544" s="6"/>
      <c r="II544" s="6"/>
      <c r="IJ544" s="6"/>
      <c r="IK544" s="6"/>
      <c r="IL544" s="6"/>
      <c r="IM544" s="6"/>
    </row>
    <row r="545" s="35" customFormat="1" ht="15" customHeight="1" spans="1:247">
      <c r="A545" s="123">
        <v>2070601</v>
      </c>
      <c r="B545" s="126" t="s">
        <v>62</v>
      </c>
      <c r="C545" s="119">
        <v>0</v>
      </c>
      <c r="D545" s="128"/>
      <c r="E545" s="121">
        <f t="shared" si="96"/>
        <v>0</v>
      </c>
      <c r="F545" s="122">
        <f t="shared" si="97"/>
        <v>0</v>
      </c>
      <c r="G545" s="128"/>
      <c r="IF545" s="6"/>
      <c r="IG545" s="6"/>
      <c r="IH545" s="6"/>
      <c r="II545" s="6"/>
      <c r="IJ545" s="6"/>
      <c r="IK545" s="6"/>
      <c r="IL545" s="6"/>
      <c r="IM545" s="6"/>
    </row>
    <row r="546" s="35" customFormat="1" ht="15" customHeight="1" spans="1:247">
      <c r="A546" s="123">
        <v>2070602</v>
      </c>
      <c r="B546" s="126" t="s">
        <v>63</v>
      </c>
      <c r="C546" s="119">
        <v>0</v>
      </c>
      <c r="D546" s="128"/>
      <c r="E546" s="121">
        <f t="shared" si="96"/>
        <v>0</v>
      </c>
      <c r="F546" s="122">
        <f t="shared" si="97"/>
        <v>0</v>
      </c>
      <c r="G546" s="128"/>
      <c r="IF546" s="6"/>
      <c r="IG546" s="6"/>
      <c r="IH546" s="6"/>
      <c r="II546" s="6"/>
      <c r="IJ546" s="6"/>
      <c r="IK546" s="6"/>
      <c r="IL546" s="6"/>
      <c r="IM546" s="6"/>
    </row>
    <row r="547" s="35" customFormat="1" ht="15" customHeight="1" spans="1:247">
      <c r="A547" s="123">
        <v>2070603</v>
      </c>
      <c r="B547" s="126" t="s">
        <v>64</v>
      </c>
      <c r="C547" s="119">
        <v>0</v>
      </c>
      <c r="D547" s="128"/>
      <c r="E547" s="121">
        <f t="shared" si="96"/>
        <v>0</v>
      </c>
      <c r="F547" s="122">
        <f t="shared" si="97"/>
        <v>0</v>
      </c>
      <c r="G547" s="128"/>
      <c r="IF547" s="6"/>
      <c r="IG547" s="6"/>
      <c r="IH547" s="6"/>
      <c r="II547" s="6"/>
      <c r="IJ547" s="6"/>
      <c r="IK547" s="6"/>
      <c r="IL547" s="6"/>
      <c r="IM547" s="6"/>
    </row>
    <row r="548" s="35" customFormat="1" ht="15" customHeight="1" spans="1:247">
      <c r="A548" s="123">
        <v>2070604</v>
      </c>
      <c r="B548" s="126" t="s">
        <v>438</v>
      </c>
      <c r="C548" s="119">
        <v>0</v>
      </c>
      <c r="D548" s="128"/>
      <c r="E548" s="121">
        <f t="shared" si="96"/>
        <v>0</v>
      </c>
      <c r="F548" s="122">
        <f t="shared" si="97"/>
        <v>0</v>
      </c>
      <c r="G548" s="128"/>
      <c r="IF548" s="6"/>
      <c r="IG548" s="6"/>
      <c r="IH548" s="6"/>
      <c r="II548" s="6"/>
      <c r="IJ548" s="6"/>
      <c r="IK548" s="6"/>
      <c r="IL548" s="6"/>
      <c r="IM548" s="6"/>
    </row>
    <row r="549" s="35" customFormat="1" ht="15" customHeight="1" spans="1:247">
      <c r="A549" s="123">
        <v>2070605</v>
      </c>
      <c r="B549" s="126" t="s">
        <v>439</v>
      </c>
      <c r="C549" s="119">
        <v>0</v>
      </c>
      <c r="D549" s="128"/>
      <c r="E549" s="121">
        <f t="shared" si="96"/>
        <v>0</v>
      </c>
      <c r="F549" s="122">
        <f t="shared" si="97"/>
        <v>0</v>
      </c>
      <c r="G549" s="128"/>
      <c r="IF549" s="6"/>
      <c r="IG549" s="6"/>
      <c r="IH549" s="6"/>
      <c r="II549" s="6"/>
      <c r="IJ549" s="6"/>
      <c r="IK549" s="6"/>
      <c r="IL549" s="6"/>
      <c r="IM549" s="6"/>
    </row>
    <row r="550" s="35" customFormat="1" ht="15" customHeight="1" spans="1:247">
      <c r="A550" s="123">
        <v>2070606</v>
      </c>
      <c r="B550" s="126" t="s">
        <v>440</v>
      </c>
      <c r="C550" s="119">
        <v>0</v>
      </c>
      <c r="D550" s="128"/>
      <c r="E550" s="121">
        <f t="shared" si="96"/>
        <v>0</v>
      </c>
      <c r="F550" s="122">
        <f t="shared" si="97"/>
        <v>0</v>
      </c>
      <c r="G550" s="128"/>
      <c r="IF550" s="6"/>
      <c r="IG550" s="6"/>
      <c r="IH550" s="6"/>
      <c r="II550" s="6"/>
      <c r="IJ550" s="6"/>
      <c r="IK550" s="6"/>
      <c r="IL550" s="6"/>
      <c r="IM550" s="6"/>
    </row>
    <row r="551" s="35" customFormat="1" ht="15" customHeight="1" spans="1:247">
      <c r="A551" s="123">
        <v>2070607</v>
      </c>
      <c r="B551" s="126" t="s">
        <v>441</v>
      </c>
      <c r="C551" s="119">
        <v>0</v>
      </c>
      <c r="D551" s="128"/>
      <c r="E551" s="121">
        <f t="shared" si="96"/>
        <v>0</v>
      </c>
      <c r="F551" s="122">
        <f t="shared" si="97"/>
        <v>0</v>
      </c>
      <c r="G551" s="128"/>
      <c r="IF551" s="6"/>
      <c r="IG551" s="6"/>
      <c r="IH551" s="6"/>
      <c r="II551" s="6"/>
      <c r="IJ551" s="6"/>
      <c r="IK551" s="6"/>
      <c r="IL551" s="6"/>
      <c r="IM551" s="6"/>
    </row>
    <row r="552" s="35" customFormat="1" ht="15" customHeight="1" spans="1:247">
      <c r="A552" s="123">
        <v>2070699</v>
      </c>
      <c r="B552" s="126" t="s">
        <v>442</v>
      </c>
      <c r="C552" s="119">
        <v>58</v>
      </c>
      <c r="D552" s="128">
        <v>55</v>
      </c>
      <c r="E552" s="121">
        <f t="shared" si="96"/>
        <v>-3</v>
      </c>
      <c r="F552" s="122">
        <f t="shared" si="97"/>
        <v>-5.17241379310345</v>
      </c>
      <c r="G552" s="128">
        <v>55</v>
      </c>
      <c r="IF552" s="6"/>
      <c r="IG552" s="6"/>
      <c r="IH552" s="6"/>
      <c r="II552" s="6"/>
      <c r="IJ552" s="6"/>
      <c r="IK552" s="6"/>
      <c r="IL552" s="6"/>
      <c r="IM552" s="6"/>
    </row>
    <row r="553" s="35" customFormat="1" ht="15" customHeight="1" spans="1:247">
      <c r="A553" s="123">
        <v>20708</v>
      </c>
      <c r="B553" s="124" t="s">
        <v>443</v>
      </c>
      <c r="C553" s="119">
        <f t="shared" ref="C553:G553" si="101">SUM(C554:C560)</f>
        <v>1816</v>
      </c>
      <c r="D553" s="128">
        <f t="shared" si="101"/>
        <v>204</v>
      </c>
      <c r="E553" s="121">
        <f t="shared" si="96"/>
        <v>-1612</v>
      </c>
      <c r="F553" s="122">
        <f t="shared" si="97"/>
        <v>-88.7665198237885</v>
      </c>
      <c r="G553" s="128">
        <f t="shared" si="101"/>
        <v>204</v>
      </c>
      <c r="IF553" s="6"/>
      <c r="IG553" s="6"/>
      <c r="IH553" s="6"/>
      <c r="II553" s="6"/>
      <c r="IJ553" s="6"/>
      <c r="IK553" s="6"/>
      <c r="IL553" s="6"/>
      <c r="IM553" s="6"/>
    </row>
    <row r="554" s="35" customFormat="1" ht="15" customHeight="1" spans="1:247">
      <c r="A554" s="123">
        <v>2070801</v>
      </c>
      <c r="B554" s="126" t="s">
        <v>62</v>
      </c>
      <c r="C554" s="119">
        <v>0</v>
      </c>
      <c r="D554" s="128"/>
      <c r="E554" s="121">
        <f t="shared" si="96"/>
        <v>0</v>
      </c>
      <c r="F554" s="122">
        <f t="shared" si="97"/>
        <v>0</v>
      </c>
      <c r="G554" s="128"/>
      <c r="IF554" s="6"/>
      <c r="IG554" s="6"/>
      <c r="IH554" s="6"/>
      <c r="II554" s="6"/>
      <c r="IJ554" s="6"/>
      <c r="IK554" s="6"/>
      <c r="IL554" s="6"/>
      <c r="IM554" s="6"/>
    </row>
    <row r="555" s="35" customFormat="1" ht="15" customHeight="1" spans="1:247">
      <c r="A555" s="123">
        <v>2070802</v>
      </c>
      <c r="B555" s="126" t="s">
        <v>63</v>
      </c>
      <c r="C555" s="119">
        <v>0</v>
      </c>
      <c r="D555" s="128"/>
      <c r="E555" s="121">
        <f t="shared" si="96"/>
        <v>0</v>
      </c>
      <c r="F555" s="122">
        <f t="shared" si="97"/>
        <v>0</v>
      </c>
      <c r="G555" s="128"/>
      <c r="IF555" s="6"/>
      <c r="IG555" s="6"/>
      <c r="IH555" s="6"/>
      <c r="II555" s="6"/>
      <c r="IJ555" s="6"/>
      <c r="IK555" s="6"/>
      <c r="IL555" s="6"/>
      <c r="IM555" s="6"/>
    </row>
    <row r="556" s="35" customFormat="1" ht="15" customHeight="1" spans="1:247">
      <c r="A556" s="123">
        <v>2070803</v>
      </c>
      <c r="B556" s="126" t="s">
        <v>64</v>
      </c>
      <c r="C556" s="119">
        <v>0</v>
      </c>
      <c r="D556" s="128"/>
      <c r="E556" s="121">
        <f t="shared" si="96"/>
        <v>0</v>
      </c>
      <c r="F556" s="122">
        <f t="shared" si="97"/>
        <v>0</v>
      </c>
      <c r="G556" s="128"/>
      <c r="IF556" s="6"/>
      <c r="IG556" s="6"/>
      <c r="IH556" s="6"/>
      <c r="II556" s="6"/>
      <c r="IJ556" s="6"/>
      <c r="IK556" s="6"/>
      <c r="IL556" s="6"/>
      <c r="IM556" s="6"/>
    </row>
    <row r="557" s="35" customFormat="1" ht="15" customHeight="1" spans="1:247">
      <c r="A557" s="123">
        <v>2070804</v>
      </c>
      <c r="B557" s="126" t="s">
        <v>444</v>
      </c>
      <c r="C557" s="119">
        <v>0</v>
      </c>
      <c r="D557" s="128"/>
      <c r="E557" s="121">
        <f t="shared" si="96"/>
        <v>0</v>
      </c>
      <c r="F557" s="122">
        <f t="shared" si="97"/>
        <v>0</v>
      </c>
      <c r="G557" s="128"/>
      <c r="IF557" s="6"/>
      <c r="IG557" s="6"/>
      <c r="IH557" s="6"/>
      <c r="II557" s="6"/>
      <c r="IJ557" s="6"/>
      <c r="IK557" s="6"/>
      <c r="IL557" s="6"/>
      <c r="IM557" s="6"/>
    </row>
    <row r="558" s="35" customFormat="1" ht="15" customHeight="1" spans="1:247">
      <c r="A558" s="123">
        <v>2070805</v>
      </c>
      <c r="B558" s="126" t="s">
        <v>445</v>
      </c>
      <c r="C558" s="119">
        <v>1816</v>
      </c>
      <c r="D558" s="128">
        <v>204</v>
      </c>
      <c r="E558" s="121">
        <f t="shared" si="96"/>
        <v>-1612</v>
      </c>
      <c r="F558" s="122">
        <f t="shared" si="97"/>
        <v>-88.7665198237885</v>
      </c>
      <c r="G558" s="128">
        <v>204</v>
      </c>
      <c r="IF558" s="6"/>
      <c r="IG558" s="6"/>
      <c r="IH558" s="6"/>
      <c r="II558" s="6"/>
      <c r="IJ558" s="6"/>
      <c r="IK558" s="6"/>
      <c r="IL558" s="6"/>
      <c r="IM558" s="6"/>
    </row>
    <row r="559" s="35" customFormat="1" ht="15" customHeight="1" spans="1:247">
      <c r="A559" s="123">
        <v>2070806</v>
      </c>
      <c r="B559" s="126" t="s">
        <v>446</v>
      </c>
      <c r="C559" s="119">
        <v>0</v>
      </c>
      <c r="D559" s="128"/>
      <c r="E559" s="121">
        <f t="shared" si="96"/>
        <v>0</v>
      </c>
      <c r="F559" s="122">
        <f t="shared" si="97"/>
        <v>0</v>
      </c>
      <c r="G559" s="128"/>
      <c r="IF559" s="6"/>
      <c r="IG559" s="6"/>
      <c r="IH559" s="6"/>
      <c r="II559" s="6"/>
      <c r="IJ559" s="6"/>
      <c r="IK559" s="6"/>
      <c r="IL559" s="6"/>
      <c r="IM559" s="6"/>
    </row>
    <row r="560" s="35" customFormat="1" ht="15" customHeight="1" spans="1:247">
      <c r="A560" s="123">
        <v>2070899</v>
      </c>
      <c r="B560" s="126" t="s">
        <v>447</v>
      </c>
      <c r="C560" s="119">
        <v>0</v>
      </c>
      <c r="D560" s="128"/>
      <c r="E560" s="121">
        <f t="shared" si="96"/>
        <v>0</v>
      </c>
      <c r="F560" s="122">
        <f t="shared" si="97"/>
        <v>0</v>
      </c>
      <c r="G560" s="128"/>
      <c r="IF560" s="6"/>
      <c r="IG560" s="6"/>
      <c r="IH560" s="6"/>
      <c r="II560" s="6"/>
      <c r="IJ560" s="6"/>
      <c r="IK560" s="6"/>
      <c r="IL560" s="6"/>
      <c r="IM560" s="6"/>
    </row>
    <row r="561" s="35" customFormat="1" ht="15" customHeight="1" spans="1:247">
      <c r="A561" s="123">
        <v>20799</v>
      </c>
      <c r="B561" s="124" t="s">
        <v>448</v>
      </c>
      <c r="C561" s="119">
        <f t="shared" ref="C561:G561" si="102">SUM(C562:C564)</f>
        <v>0</v>
      </c>
      <c r="D561" s="132">
        <f t="shared" si="102"/>
        <v>0</v>
      </c>
      <c r="E561" s="121">
        <f t="shared" si="96"/>
        <v>0</v>
      </c>
      <c r="F561" s="122">
        <f t="shared" si="97"/>
        <v>0</v>
      </c>
      <c r="G561" s="132">
        <f t="shared" si="102"/>
        <v>0</v>
      </c>
      <c r="IF561" s="6"/>
      <c r="IG561" s="6"/>
      <c r="IH561" s="6"/>
      <c r="II561" s="6"/>
      <c r="IJ561" s="6"/>
      <c r="IK561" s="6"/>
      <c r="IL561" s="6"/>
      <c r="IM561" s="6"/>
    </row>
    <row r="562" s="35" customFormat="1" ht="15" customHeight="1" spans="1:247">
      <c r="A562" s="123">
        <v>2079902</v>
      </c>
      <c r="B562" s="126" t="s">
        <v>449</v>
      </c>
      <c r="C562" s="119">
        <v>0</v>
      </c>
      <c r="D562" s="128"/>
      <c r="E562" s="121">
        <f t="shared" si="96"/>
        <v>0</v>
      </c>
      <c r="F562" s="122">
        <f t="shared" si="97"/>
        <v>0</v>
      </c>
      <c r="G562" s="128"/>
      <c r="IF562" s="6"/>
      <c r="IG562" s="6"/>
      <c r="IH562" s="6"/>
      <c r="II562" s="6"/>
      <c r="IJ562" s="6"/>
      <c r="IK562" s="6"/>
      <c r="IL562" s="6"/>
      <c r="IM562" s="6"/>
    </row>
    <row r="563" s="35" customFormat="1" ht="15" customHeight="1" spans="1:247">
      <c r="A563" s="123">
        <v>2079903</v>
      </c>
      <c r="B563" s="126" t="s">
        <v>450</v>
      </c>
      <c r="C563" s="119">
        <v>0</v>
      </c>
      <c r="D563" s="128"/>
      <c r="E563" s="121">
        <f t="shared" si="96"/>
        <v>0</v>
      </c>
      <c r="F563" s="122">
        <f t="shared" si="97"/>
        <v>0</v>
      </c>
      <c r="G563" s="128"/>
      <c r="IF563" s="6"/>
      <c r="IG563" s="6"/>
      <c r="IH563" s="6"/>
      <c r="II563" s="6"/>
      <c r="IJ563" s="6"/>
      <c r="IK563" s="6"/>
      <c r="IL563" s="6"/>
      <c r="IM563" s="6"/>
    </row>
    <row r="564" s="35" customFormat="1" ht="15" customHeight="1" spans="1:247">
      <c r="A564" s="123">
        <v>2079999</v>
      </c>
      <c r="B564" s="126" t="s">
        <v>451</v>
      </c>
      <c r="C564" s="119">
        <v>0</v>
      </c>
      <c r="D564" s="128"/>
      <c r="E564" s="121">
        <f t="shared" si="96"/>
        <v>0</v>
      </c>
      <c r="F564" s="122">
        <f t="shared" si="97"/>
        <v>0</v>
      </c>
      <c r="G564" s="128"/>
      <c r="IF564" s="6"/>
      <c r="IG564" s="6"/>
      <c r="IH564" s="6"/>
      <c r="II564" s="6"/>
      <c r="IJ564" s="6"/>
      <c r="IK564" s="6"/>
      <c r="IL564" s="6"/>
      <c r="IM564" s="6"/>
    </row>
    <row r="565" s="35" customFormat="1" ht="15" customHeight="1" spans="1:247">
      <c r="A565" s="123">
        <v>208</v>
      </c>
      <c r="B565" s="124" t="s">
        <v>452</v>
      </c>
      <c r="C565" s="119">
        <f t="shared" ref="C565:G565" si="103">C566+C580+C588+C590+C598+C602+C612+C620+C627+C635+C644+C649+C652+C655+C658+C661+C664+C668+C673+C681+C684</f>
        <v>34419</v>
      </c>
      <c r="D565" s="132">
        <f t="shared" si="103"/>
        <v>32355</v>
      </c>
      <c r="E565" s="121">
        <f t="shared" si="96"/>
        <v>-2064</v>
      </c>
      <c r="F565" s="122">
        <f t="shared" si="97"/>
        <v>-5.99668787588251</v>
      </c>
      <c r="G565" s="132">
        <f t="shared" si="103"/>
        <v>52723</v>
      </c>
      <c r="IF565" s="6"/>
      <c r="IG565" s="6"/>
      <c r="IH565" s="6"/>
      <c r="II565" s="6"/>
      <c r="IJ565" s="6"/>
      <c r="IK565" s="6"/>
      <c r="IL565" s="6"/>
      <c r="IM565" s="6"/>
    </row>
    <row r="566" s="35" customFormat="1" ht="15" customHeight="1" spans="1:247">
      <c r="A566" s="123">
        <v>20801</v>
      </c>
      <c r="B566" s="124" t="s">
        <v>453</v>
      </c>
      <c r="C566" s="119">
        <f t="shared" ref="C566:G566" si="104">SUM(C567:C579)</f>
        <v>2129</v>
      </c>
      <c r="D566" s="132">
        <f t="shared" si="104"/>
        <v>2362</v>
      </c>
      <c r="E566" s="121">
        <f t="shared" si="96"/>
        <v>233</v>
      </c>
      <c r="F566" s="122">
        <f t="shared" si="97"/>
        <v>10.9441052137154</v>
      </c>
      <c r="G566" s="132">
        <f t="shared" si="104"/>
        <v>2362</v>
      </c>
      <c r="IF566" s="6"/>
      <c r="IG566" s="6"/>
      <c r="IH566" s="6"/>
      <c r="II566" s="6"/>
      <c r="IJ566" s="6"/>
      <c r="IK566" s="6"/>
      <c r="IL566" s="6"/>
      <c r="IM566" s="6"/>
    </row>
    <row r="567" s="35" customFormat="1" ht="15" customHeight="1" spans="1:247">
      <c r="A567" s="123">
        <v>2080101</v>
      </c>
      <c r="B567" s="126" t="s">
        <v>62</v>
      </c>
      <c r="C567" s="119">
        <v>100</v>
      </c>
      <c r="D567" s="128">
        <v>360</v>
      </c>
      <c r="E567" s="121">
        <f t="shared" si="96"/>
        <v>260</v>
      </c>
      <c r="F567" s="122">
        <f t="shared" si="97"/>
        <v>260</v>
      </c>
      <c r="G567" s="128">
        <v>360</v>
      </c>
      <c r="IF567" s="6"/>
      <c r="IG567" s="6"/>
      <c r="IH567" s="6"/>
      <c r="II567" s="6"/>
      <c r="IJ567" s="6"/>
      <c r="IK567" s="6"/>
      <c r="IL567" s="6"/>
      <c r="IM567" s="6"/>
    </row>
    <row r="568" s="35" customFormat="1" ht="15" customHeight="1" spans="1:247">
      <c r="A568" s="123">
        <v>2080102</v>
      </c>
      <c r="B568" s="126" t="s">
        <v>63</v>
      </c>
      <c r="C568" s="119">
        <v>0</v>
      </c>
      <c r="D568" s="128"/>
      <c r="E568" s="121">
        <f t="shared" si="96"/>
        <v>0</v>
      </c>
      <c r="F568" s="122">
        <f t="shared" si="97"/>
        <v>0</v>
      </c>
      <c r="G568" s="128"/>
      <c r="IF568" s="6"/>
      <c r="IG568" s="6"/>
      <c r="IH568" s="6"/>
      <c r="II568" s="6"/>
      <c r="IJ568" s="6"/>
      <c r="IK568" s="6"/>
      <c r="IL568" s="6"/>
      <c r="IM568" s="6"/>
    </row>
    <row r="569" s="35" customFormat="1" ht="15" customHeight="1" spans="1:247">
      <c r="A569" s="123">
        <v>2080103</v>
      </c>
      <c r="B569" s="126" t="s">
        <v>64</v>
      </c>
      <c r="C569" s="119">
        <v>28</v>
      </c>
      <c r="D569" s="128"/>
      <c r="E569" s="121">
        <f t="shared" si="96"/>
        <v>-28</v>
      </c>
      <c r="F569" s="122">
        <f t="shared" si="97"/>
        <v>-100</v>
      </c>
      <c r="G569" s="128"/>
      <c r="IF569" s="6"/>
      <c r="IG569" s="6"/>
      <c r="IH569" s="6"/>
      <c r="II569" s="6"/>
      <c r="IJ569" s="6"/>
      <c r="IK569" s="6"/>
      <c r="IL569" s="6"/>
      <c r="IM569" s="6"/>
    </row>
    <row r="570" s="35" customFormat="1" ht="15" customHeight="1" spans="1:247">
      <c r="A570" s="123">
        <v>2080104</v>
      </c>
      <c r="B570" s="126" t="s">
        <v>454</v>
      </c>
      <c r="C570" s="119">
        <v>0</v>
      </c>
      <c r="D570" s="128"/>
      <c r="E570" s="121">
        <f t="shared" si="96"/>
        <v>0</v>
      </c>
      <c r="F570" s="122">
        <f t="shared" si="97"/>
        <v>0</v>
      </c>
      <c r="G570" s="128"/>
      <c r="IF570" s="6"/>
      <c r="IG570" s="6"/>
      <c r="IH570" s="6"/>
      <c r="II570" s="6"/>
      <c r="IJ570" s="6"/>
      <c r="IK570" s="6"/>
      <c r="IL570" s="6"/>
      <c r="IM570" s="6"/>
    </row>
    <row r="571" s="35" customFormat="1" ht="15" customHeight="1" spans="1:247">
      <c r="A571" s="123">
        <v>2080105</v>
      </c>
      <c r="B571" s="126" t="s">
        <v>455</v>
      </c>
      <c r="C571" s="119">
        <v>51</v>
      </c>
      <c r="D571" s="128">
        <v>50</v>
      </c>
      <c r="E571" s="121">
        <f t="shared" si="96"/>
        <v>-1</v>
      </c>
      <c r="F571" s="122">
        <f t="shared" si="97"/>
        <v>-1.96078431372549</v>
      </c>
      <c r="G571" s="128">
        <v>50</v>
      </c>
      <c r="IF571" s="6"/>
      <c r="IG571" s="6"/>
      <c r="IH571" s="6"/>
      <c r="II571" s="6"/>
      <c r="IJ571" s="6"/>
      <c r="IK571" s="6"/>
      <c r="IL571" s="6"/>
      <c r="IM571" s="6"/>
    </row>
    <row r="572" s="35" customFormat="1" ht="15" customHeight="1" spans="1:247">
      <c r="A572" s="123">
        <v>2080106</v>
      </c>
      <c r="B572" s="126" t="s">
        <v>456</v>
      </c>
      <c r="C572" s="119">
        <v>297</v>
      </c>
      <c r="D572" s="128">
        <v>54</v>
      </c>
      <c r="E572" s="121">
        <f t="shared" si="96"/>
        <v>-243</v>
      </c>
      <c r="F572" s="122">
        <f t="shared" si="97"/>
        <v>-81.8181818181818</v>
      </c>
      <c r="G572" s="128">
        <v>54</v>
      </c>
      <c r="IF572" s="6"/>
      <c r="IG572" s="6"/>
      <c r="IH572" s="6"/>
      <c r="II572" s="6"/>
      <c r="IJ572" s="6"/>
      <c r="IK572" s="6"/>
      <c r="IL572" s="6"/>
      <c r="IM572" s="6"/>
    </row>
    <row r="573" s="35" customFormat="1" ht="15" customHeight="1" spans="1:247">
      <c r="A573" s="123">
        <v>2080107</v>
      </c>
      <c r="B573" s="126" t="s">
        <v>457</v>
      </c>
      <c r="C573" s="119">
        <v>0</v>
      </c>
      <c r="D573" s="128"/>
      <c r="E573" s="121">
        <f t="shared" si="96"/>
        <v>0</v>
      </c>
      <c r="F573" s="122">
        <f t="shared" si="97"/>
        <v>0</v>
      </c>
      <c r="G573" s="128"/>
      <c r="IF573" s="6"/>
      <c r="IG573" s="6"/>
      <c r="IH573" s="6"/>
      <c r="II573" s="6"/>
      <c r="IJ573" s="6"/>
      <c r="IK573" s="6"/>
      <c r="IL573" s="6"/>
      <c r="IM573" s="6"/>
    </row>
    <row r="574" s="35" customFormat="1" ht="15" customHeight="1" spans="1:247">
      <c r="A574" s="123">
        <v>2080108</v>
      </c>
      <c r="B574" s="126" t="s">
        <v>103</v>
      </c>
      <c r="C574" s="119">
        <v>0</v>
      </c>
      <c r="D574" s="128"/>
      <c r="E574" s="121">
        <f t="shared" si="96"/>
        <v>0</v>
      </c>
      <c r="F574" s="122">
        <f t="shared" si="97"/>
        <v>0</v>
      </c>
      <c r="G574" s="128"/>
      <c r="IF574" s="6"/>
      <c r="IG574" s="6"/>
      <c r="IH574" s="6"/>
      <c r="II574" s="6"/>
      <c r="IJ574" s="6"/>
      <c r="IK574" s="6"/>
      <c r="IL574" s="6"/>
      <c r="IM574" s="6"/>
    </row>
    <row r="575" s="35" customFormat="1" ht="15" customHeight="1" spans="1:247">
      <c r="A575" s="123">
        <v>2080109</v>
      </c>
      <c r="B575" s="126" t="s">
        <v>458</v>
      </c>
      <c r="C575" s="119">
        <v>36</v>
      </c>
      <c r="D575" s="128">
        <v>46</v>
      </c>
      <c r="E575" s="121">
        <f t="shared" si="96"/>
        <v>10</v>
      </c>
      <c r="F575" s="122">
        <f t="shared" si="97"/>
        <v>27.7777777777778</v>
      </c>
      <c r="G575" s="128">
        <v>46</v>
      </c>
      <c r="IF575" s="6"/>
      <c r="IG575" s="6"/>
      <c r="IH575" s="6"/>
      <c r="II575" s="6"/>
      <c r="IJ575" s="6"/>
      <c r="IK575" s="6"/>
      <c r="IL575" s="6"/>
      <c r="IM575" s="6"/>
    </row>
    <row r="576" s="35" customFormat="1" ht="15" customHeight="1" spans="1:247">
      <c r="A576" s="123">
        <v>2080110</v>
      </c>
      <c r="B576" s="126" t="s">
        <v>459</v>
      </c>
      <c r="C576" s="119">
        <v>0</v>
      </c>
      <c r="D576" s="128"/>
      <c r="E576" s="121">
        <f t="shared" si="96"/>
        <v>0</v>
      </c>
      <c r="F576" s="122">
        <f t="shared" si="97"/>
        <v>0</v>
      </c>
      <c r="G576" s="128"/>
      <c r="IF576" s="6"/>
      <c r="IG576" s="6"/>
      <c r="IH576" s="6"/>
      <c r="II576" s="6"/>
      <c r="IJ576" s="6"/>
      <c r="IK576" s="6"/>
      <c r="IL576" s="6"/>
      <c r="IM576" s="6"/>
    </row>
    <row r="577" s="35" customFormat="1" ht="15" customHeight="1" spans="1:247">
      <c r="A577" s="123">
        <v>2080111</v>
      </c>
      <c r="B577" s="126" t="s">
        <v>460</v>
      </c>
      <c r="C577" s="119">
        <v>0</v>
      </c>
      <c r="D577" s="128">
        <v>6</v>
      </c>
      <c r="E577" s="121">
        <f t="shared" si="96"/>
        <v>6</v>
      </c>
      <c r="F577" s="122">
        <f t="shared" si="97"/>
        <v>0</v>
      </c>
      <c r="G577" s="128">
        <v>6</v>
      </c>
      <c r="IF577" s="6"/>
      <c r="IG577" s="6"/>
      <c r="IH577" s="6"/>
      <c r="II577" s="6"/>
      <c r="IJ577" s="6"/>
      <c r="IK577" s="6"/>
      <c r="IL577" s="6"/>
      <c r="IM577" s="6"/>
    </row>
    <row r="578" s="35" customFormat="1" ht="15" customHeight="1" spans="1:247">
      <c r="A578" s="123">
        <v>2080112</v>
      </c>
      <c r="B578" s="126" t="s">
        <v>1114</v>
      </c>
      <c r="C578" s="119">
        <v>0</v>
      </c>
      <c r="D578" s="128"/>
      <c r="E578" s="121">
        <f t="shared" si="96"/>
        <v>0</v>
      </c>
      <c r="F578" s="122">
        <f t="shared" si="97"/>
        <v>0</v>
      </c>
      <c r="G578" s="128"/>
      <c r="IF578" s="6"/>
      <c r="IG578" s="6"/>
      <c r="IH578" s="6"/>
      <c r="II578" s="6"/>
      <c r="IJ578" s="6"/>
      <c r="IK578" s="6"/>
      <c r="IL578" s="6"/>
      <c r="IM578" s="6"/>
    </row>
    <row r="579" s="35" customFormat="1" ht="15" customHeight="1" spans="1:247">
      <c r="A579" s="123">
        <v>2080199</v>
      </c>
      <c r="B579" s="126" t="s">
        <v>462</v>
      </c>
      <c r="C579" s="119">
        <v>1617</v>
      </c>
      <c r="D579" s="128">
        <v>1846</v>
      </c>
      <c r="E579" s="121">
        <f t="shared" si="96"/>
        <v>229</v>
      </c>
      <c r="F579" s="122">
        <f t="shared" si="97"/>
        <v>14.1620284477427</v>
      </c>
      <c r="G579" s="128">
        <v>1846</v>
      </c>
      <c r="IF579" s="6"/>
      <c r="IG579" s="6"/>
      <c r="IH579" s="6"/>
      <c r="II579" s="6"/>
      <c r="IJ579" s="6"/>
      <c r="IK579" s="6"/>
      <c r="IL579" s="6"/>
      <c r="IM579" s="6"/>
    </row>
    <row r="580" s="35" customFormat="1" ht="15" customHeight="1" spans="1:247">
      <c r="A580" s="123">
        <v>20802</v>
      </c>
      <c r="B580" s="124" t="s">
        <v>463</v>
      </c>
      <c r="C580" s="119">
        <f t="shared" ref="C580:G580" si="105">SUM(C581:C587)</f>
        <v>161</v>
      </c>
      <c r="D580" s="132">
        <f t="shared" si="105"/>
        <v>135</v>
      </c>
      <c r="E580" s="121">
        <f t="shared" si="96"/>
        <v>-26</v>
      </c>
      <c r="F580" s="122">
        <f t="shared" si="97"/>
        <v>-16.1490683229814</v>
      </c>
      <c r="G580" s="132">
        <f t="shared" si="105"/>
        <v>310</v>
      </c>
      <c r="IF580" s="6"/>
      <c r="IG580" s="6"/>
      <c r="IH580" s="6"/>
      <c r="II580" s="6"/>
      <c r="IJ580" s="6"/>
      <c r="IK580" s="6"/>
      <c r="IL580" s="6"/>
      <c r="IM580" s="6"/>
    </row>
    <row r="581" s="35" customFormat="1" ht="15" customHeight="1" spans="1:247">
      <c r="A581" s="123">
        <v>2080201</v>
      </c>
      <c r="B581" s="126" t="s">
        <v>62</v>
      </c>
      <c r="C581" s="119">
        <v>96</v>
      </c>
      <c r="D581" s="128">
        <v>75</v>
      </c>
      <c r="E581" s="121">
        <f t="shared" ref="E581:E644" si="106">D581-C581</f>
        <v>-21</v>
      </c>
      <c r="F581" s="122">
        <f t="shared" ref="F581:F644" si="107">IF(C581=0,,E581/C581*100)</f>
        <v>-21.875</v>
      </c>
      <c r="G581" s="128">
        <v>75</v>
      </c>
      <c r="IF581" s="6"/>
      <c r="IG581" s="6"/>
      <c r="IH581" s="6"/>
      <c r="II581" s="6"/>
      <c r="IJ581" s="6"/>
      <c r="IK581" s="6"/>
      <c r="IL581" s="6"/>
      <c r="IM581" s="6"/>
    </row>
    <row r="582" s="35" customFormat="1" ht="15" customHeight="1" spans="1:247">
      <c r="A582" s="123">
        <v>2080202</v>
      </c>
      <c r="B582" s="126" t="s">
        <v>63</v>
      </c>
      <c r="C582" s="119">
        <v>0</v>
      </c>
      <c r="D582" s="128"/>
      <c r="E582" s="121">
        <f t="shared" si="106"/>
        <v>0</v>
      </c>
      <c r="F582" s="122">
        <f t="shared" si="107"/>
        <v>0</v>
      </c>
      <c r="G582" s="128"/>
      <c r="IF582" s="6"/>
      <c r="IG582" s="6"/>
      <c r="IH582" s="6"/>
      <c r="II582" s="6"/>
      <c r="IJ582" s="6"/>
      <c r="IK582" s="6"/>
      <c r="IL582" s="6"/>
      <c r="IM582" s="6"/>
    </row>
    <row r="583" s="35" customFormat="1" ht="15" customHeight="1" spans="1:247">
      <c r="A583" s="123">
        <v>2080203</v>
      </c>
      <c r="B583" s="126" t="s">
        <v>64</v>
      </c>
      <c r="C583" s="119">
        <v>0</v>
      </c>
      <c r="D583" s="128"/>
      <c r="E583" s="121">
        <f t="shared" si="106"/>
        <v>0</v>
      </c>
      <c r="F583" s="122">
        <f t="shared" si="107"/>
        <v>0</v>
      </c>
      <c r="G583" s="128"/>
      <c r="IF583" s="6"/>
      <c r="IG583" s="6"/>
      <c r="IH583" s="6"/>
      <c r="II583" s="6"/>
      <c r="IJ583" s="6"/>
      <c r="IK583" s="6"/>
      <c r="IL583" s="6"/>
      <c r="IM583" s="6"/>
    </row>
    <row r="584" s="35" customFormat="1" ht="15" customHeight="1" spans="1:247">
      <c r="A584" s="123">
        <v>2080206</v>
      </c>
      <c r="B584" s="126" t="s">
        <v>464</v>
      </c>
      <c r="C584" s="119">
        <v>3</v>
      </c>
      <c r="D584" s="128">
        <v>2</v>
      </c>
      <c r="E584" s="121">
        <f t="shared" si="106"/>
        <v>-1</v>
      </c>
      <c r="F584" s="122">
        <f t="shared" si="107"/>
        <v>-33.3333333333333</v>
      </c>
      <c r="G584" s="128">
        <v>2</v>
      </c>
      <c r="IF584" s="6"/>
      <c r="IG584" s="6"/>
      <c r="IH584" s="6"/>
      <c r="II584" s="6"/>
      <c r="IJ584" s="6"/>
      <c r="IK584" s="6"/>
      <c r="IL584" s="6"/>
      <c r="IM584" s="6"/>
    </row>
    <row r="585" s="35" customFormat="1" ht="15" customHeight="1" spans="1:247">
      <c r="A585" s="123">
        <v>2080207</v>
      </c>
      <c r="B585" s="126" t="s">
        <v>465</v>
      </c>
      <c r="C585" s="119">
        <v>20</v>
      </c>
      <c r="D585" s="128">
        <v>19</v>
      </c>
      <c r="E585" s="121">
        <f t="shared" si="106"/>
        <v>-1</v>
      </c>
      <c r="F585" s="122">
        <f t="shared" si="107"/>
        <v>-5</v>
      </c>
      <c r="G585" s="128">
        <f>19+10</f>
        <v>29</v>
      </c>
      <c r="IF585" s="6"/>
      <c r="IG585" s="6"/>
      <c r="IH585" s="6"/>
      <c r="II585" s="6"/>
      <c r="IJ585" s="6"/>
      <c r="IK585" s="6"/>
      <c r="IL585" s="6"/>
      <c r="IM585" s="6"/>
    </row>
    <row r="586" s="35" customFormat="1" ht="15" customHeight="1" spans="1:247">
      <c r="A586" s="123">
        <v>2080208</v>
      </c>
      <c r="B586" s="126" t="s">
        <v>466</v>
      </c>
      <c r="C586" s="119">
        <v>3</v>
      </c>
      <c r="D586" s="128">
        <v>3</v>
      </c>
      <c r="E586" s="121">
        <f t="shared" si="106"/>
        <v>0</v>
      </c>
      <c r="F586" s="122">
        <f t="shared" si="107"/>
        <v>0</v>
      </c>
      <c r="G586" s="128">
        <v>3</v>
      </c>
      <c r="IF586" s="6"/>
      <c r="IG586" s="6"/>
      <c r="IH586" s="6"/>
      <c r="II586" s="6"/>
      <c r="IJ586" s="6"/>
      <c r="IK586" s="6"/>
      <c r="IL586" s="6"/>
      <c r="IM586" s="6"/>
    </row>
    <row r="587" s="35" customFormat="1" ht="15" customHeight="1" spans="1:247">
      <c r="A587" s="123">
        <v>2080299</v>
      </c>
      <c r="B587" s="126" t="s">
        <v>467</v>
      </c>
      <c r="C587" s="119">
        <v>39</v>
      </c>
      <c r="D587" s="128">
        <v>36</v>
      </c>
      <c r="E587" s="121">
        <f t="shared" si="106"/>
        <v>-3</v>
      </c>
      <c r="F587" s="122">
        <f t="shared" si="107"/>
        <v>-7.69230769230769</v>
      </c>
      <c r="G587" s="128">
        <f>36+165</f>
        <v>201</v>
      </c>
      <c r="IF587" s="6"/>
      <c r="IG587" s="6"/>
      <c r="IH587" s="6"/>
      <c r="II587" s="6"/>
      <c r="IJ587" s="6"/>
      <c r="IK587" s="6"/>
      <c r="IL587" s="6"/>
      <c r="IM587" s="6"/>
    </row>
    <row r="588" s="35" customFormat="1" ht="15" customHeight="1" spans="1:247">
      <c r="A588" s="123">
        <v>20804</v>
      </c>
      <c r="B588" s="124" t="s">
        <v>468</v>
      </c>
      <c r="C588" s="119">
        <f t="shared" ref="C588:G588" si="108">SUM(C589)</f>
        <v>0</v>
      </c>
      <c r="D588" s="132">
        <f t="shared" si="108"/>
        <v>0</v>
      </c>
      <c r="E588" s="121">
        <f t="shared" si="106"/>
        <v>0</v>
      </c>
      <c r="F588" s="122">
        <f t="shared" si="107"/>
        <v>0</v>
      </c>
      <c r="G588" s="132">
        <f t="shared" si="108"/>
        <v>0</v>
      </c>
      <c r="IF588" s="6"/>
      <c r="IG588" s="6"/>
      <c r="IH588" s="6"/>
      <c r="II588" s="6"/>
      <c r="IJ588" s="6"/>
      <c r="IK588" s="6"/>
      <c r="IL588" s="6"/>
      <c r="IM588" s="6"/>
    </row>
    <row r="589" s="35" customFormat="1" ht="15" customHeight="1" spans="1:247">
      <c r="A589" s="123">
        <v>2080402</v>
      </c>
      <c r="B589" s="126" t="s">
        <v>469</v>
      </c>
      <c r="C589" s="119">
        <v>0</v>
      </c>
      <c r="D589" s="128"/>
      <c r="E589" s="121">
        <f t="shared" si="106"/>
        <v>0</v>
      </c>
      <c r="F589" s="122">
        <f t="shared" si="107"/>
        <v>0</v>
      </c>
      <c r="G589" s="128"/>
      <c r="IF589" s="6"/>
      <c r="IG589" s="6"/>
      <c r="IH589" s="6"/>
      <c r="II589" s="6"/>
      <c r="IJ589" s="6"/>
      <c r="IK589" s="6"/>
      <c r="IL589" s="6"/>
      <c r="IM589" s="6"/>
    </row>
    <row r="590" s="35" customFormat="1" ht="15" customHeight="1" spans="1:247">
      <c r="A590" s="123">
        <v>20805</v>
      </c>
      <c r="B590" s="124" t="s">
        <v>470</v>
      </c>
      <c r="C590" s="119">
        <f t="shared" ref="C590:G590" si="109">SUM(C591:C597)</f>
        <v>20054</v>
      </c>
      <c r="D590" s="132">
        <f t="shared" si="109"/>
        <v>24537</v>
      </c>
      <c r="E590" s="121">
        <f t="shared" si="106"/>
        <v>4483</v>
      </c>
      <c r="F590" s="122">
        <f t="shared" si="107"/>
        <v>22.3546424653436</v>
      </c>
      <c r="G590" s="132">
        <f t="shared" si="109"/>
        <v>27453</v>
      </c>
      <c r="IF590" s="6"/>
      <c r="IG590" s="6"/>
      <c r="IH590" s="6"/>
      <c r="II590" s="6"/>
      <c r="IJ590" s="6"/>
      <c r="IK590" s="6"/>
      <c r="IL590" s="6"/>
      <c r="IM590" s="6"/>
    </row>
    <row r="591" s="35" customFormat="1" ht="15" customHeight="1" spans="1:247">
      <c r="A591" s="123">
        <v>2080501</v>
      </c>
      <c r="B591" s="126" t="s">
        <v>471</v>
      </c>
      <c r="C591" s="119">
        <v>517</v>
      </c>
      <c r="D591" s="128">
        <f>575-273</f>
        <v>302</v>
      </c>
      <c r="E591" s="121">
        <f t="shared" si="106"/>
        <v>-215</v>
      </c>
      <c r="F591" s="122">
        <f t="shared" si="107"/>
        <v>-41.5860735009671</v>
      </c>
      <c r="G591" s="128">
        <f>575-273</f>
        <v>302</v>
      </c>
      <c r="IF591" s="6"/>
      <c r="IG591" s="6"/>
      <c r="IH591" s="6"/>
      <c r="II591" s="6"/>
      <c r="IJ591" s="6"/>
      <c r="IK591" s="6"/>
      <c r="IL591" s="6"/>
      <c r="IM591" s="6"/>
    </row>
    <row r="592" s="35" customFormat="1" ht="15" customHeight="1" spans="1:247">
      <c r="A592" s="123">
        <v>2080502</v>
      </c>
      <c r="B592" s="126" t="s">
        <v>472</v>
      </c>
      <c r="C592" s="119">
        <v>0</v>
      </c>
      <c r="D592" s="128"/>
      <c r="E592" s="121">
        <f t="shared" si="106"/>
        <v>0</v>
      </c>
      <c r="F592" s="122">
        <f t="shared" si="107"/>
        <v>0</v>
      </c>
      <c r="G592" s="128"/>
      <c r="IF592" s="6"/>
      <c r="IG592" s="6"/>
      <c r="IH592" s="6"/>
      <c r="II592" s="6"/>
      <c r="IJ592" s="6"/>
      <c r="IK592" s="6"/>
      <c r="IL592" s="6"/>
      <c r="IM592" s="6"/>
    </row>
    <row r="593" s="35" customFormat="1" ht="15" customHeight="1" spans="1:247">
      <c r="A593" s="123">
        <v>2080503</v>
      </c>
      <c r="B593" s="126" t="s">
        <v>473</v>
      </c>
      <c r="C593" s="119">
        <v>22</v>
      </c>
      <c r="D593" s="128">
        <v>40</v>
      </c>
      <c r="E593" s="121">
        <f t="shared" si="106"/>
        <v>18</v>
      </c>
      <c r="F593" s="122">
        <f t="shared" si="107"/>
        <v>81.8181818181818</v>
      </c>
      <c r="G593" s="128">
        <v>40</v>
      </c>
      <c r="IF593" s="6"/>
      <c r="IG593" s="6"/>
      <c r="IH593" s="6"/>
      <c r="II593" s="6"/>
      <c r="IJ593" s="6"/>
      <c r="IK593" s="6"/>
      <c r="IL593" s="6"/>
      <c r="IM593" s="6"/>
    </row>
    <row r="594" s="35" customFormat="1" ht="15" customHeight="1" spans="1:247">
      <c r="A594" s="123">
        <v>2080505</v>
      </c>
      <c r="B594" s="126" t="s">
        <v>474</v>
      </c>
      <c r="C594" s="119">
        <v>5278</v>
      </c>
      <c r="D594" s="128">
        <f>6651-284</f>
        <v>6367</v>
      </c>
      <c r="E594" s="121">
        <f t="shared" si="106"/>
        <v>1089</v>
      </c>
      <c r="F594" s="122">
        <f t="shared" si="107"/>
        <v>20.6328154604017</v>
      </c>
      <c r="G594" s="128">
        <f>6651-284</f>
        <v>6367</v>
      </c>
      <c r="IF594" s="6"/>
      <c r="IG594" s="6"/>
      <c r="IH594" s="6"/>
      <c r="II594" s="6"/>
      <c r="IJ594" s="6"/>
      <c r="IK594" s="6"/>
      <c r="IL594" s="6"/>
      <c r="IM594" s="6"/>
    </row>
    <row r="595" s="35" customFormat="1" ht="15" customHeight="1" spans="1:247">
      <c r="A595" s="123">
        <v>2080506</v>
      </c>
      <c r="B595" s="126" t="s">
        <v>475</v>
      </c>
      <c r="C595" s="119">
        <v>38</v>
      </c>
      <c r="D595" s="128">
        <f>54-12</f>
        <v>42</v>
      </c>
      <c r="E595" s="121">
        <f t="shared" si="106"/>
        <v>4</v>
      </c>
      <c r="F595" s="122">
        <f t="shared" si="107"/>
        <v>10.5263157894737</v>
      </c>
      <c r="G595" s="128">
        <f>54-12</f>
        <v>42</v>
      </c>
      <c r="IF595" s="6"/>
      <c r="IG595" s="6"/>
      <c r="IH595" s="6"/>
      <c r="II595" s="6"/>
      <c r="IJ595" s="6"/>
      <c r="IK595" s="6"/>
      <c r="IL595" s="6"/>
      <c r="IM595" s="6"/>
    </row>
    <row r="596" s="35" customFormat="1" ht="15" customHeight="1" spans="1:247">
      <c r="A596" s="123">
        <v>2080507</v>
      </c>
      <c r="B596" s="126" t="s">
        <v>476</v>
      </c>
      <c r="C596" s="119">
        <v>14199</v>
      </c>
      <c r="D596" s="128">
        <v>17783</v>
      </c>
      <c r="E596" s="121">
        <f t="shared" si="106"/>
        <v>3584</v>
      </c>
      <c r="F596" s="122">
        <f t="shared" si="107"/>
        <v>25.241214170012</v>
      </c>
      <c r="G596" s="128">
        <f>17783+2916</f>
        <v>20699</v>
      </c>
      <c r="IF596" s="6"/>
      <c r="IG596" s="6"/>
      <c r="IH596" s="6"/>
      <c r="II596" s="6"/>
      <c r="IJ596" s="6"/>
      <c r="IK596" s="6"/>
      <c r="IL596" s="6"/>
      <c r="IM596" s="6"/>
    </row>
    <row r="597" s="35" customFormat="1" ht="15" customHeight="1" spans="1:247">
      <c r="A597" s="123">
        <v>2080599</v>
      </c>
      <c r="B597" s="126" t="s">
        <v>477</v>
      </c>
      <c r="C597" s="119">
        <v>0</v>
      </c>
      <c r="D597" s="128">
        <v>3</v>
      </c>
      <c r="E597" s="121">
        <f t="shared" si="106"/>
        <v>3</v>
      </c>
      <c r="F597" s="122">
        <f t="shared" si="107"/>
        <v>0</v>
      </c>
      <c r="G597" s="128">
        <v>3</v>
      </c>
      <c r="IF597" s="6"/>
      <c r="IG597" s="6"/>
      <c r="IH597" s="6"/>
      <c r="II597" s="6"/>
      <c r="IJ597" s="6"/>
      <c r="IK597" s="6"/>
      <c r="IL597" s="6"/>
      <c r="IM597" s="6"/>
    </row>
    <row r="598" s="35" customFormat="1" ht="15" customHeight="1" spans="1:247">
      <c r="A598" s="123">
        <v>20806</v>
      </c>
      <c r="B598" s="124" t="s">
        <v>478</v>
      </c>
      <c r="C598" s="119">
        <f t="shared" ref="C598:G598" si="110">SUM(C599:C601)</f>
        <v>4</v>
      </c>
      <c r="D598" s="132">
        <f t="shared" si="110"/>
        <v>367</v>
      </c>
      <c r="E598" s="121">
        <f t="shared" si="106"/>
        <v>363</v>
      </c>
      <c r="F598" s="122">
        <f t="shared" si="107"/>
        <v>9075</v>
      </c>
      <c r="G598" s="132">
        <f t="shared" si="110"/>
        <v>367</v>
      </c>
      <c r="IF598" s="6"/>
      <c r="IG598" s="6"/>
      <c r="IH598" s="6"/>
      <c r="II598" s="6"/>
      <c r="IJ598" s="6"/>
      <c r="IK598" s="6"/>
      <c r="IL598" s="6"/>
      <c r="IM598" s="6"/>
    </row>
    <row r="599" s="35" customFormat="1" ht="15" customHeight="1" spans="1:247">
      <c r="A599" s="123">
        <v>2080601</v>
      </c>
      <c r="B599" s="126" t="s">
        <v>479</v>
      </c>
      <c r="C599" s="119">
        <v>4</v>
      </c>
      <c r="D599" s="128">
        <v>367</v>
      </c>
      <c r="E599" s="121">
        <f t="shared" si="106"/>
        <v>363</v>
      </c>
      <c r="F599" s="122">
        <f t="shared" si="107"/>
        <v>9075</v>
      </c>
      <c r="G599" s="128">
        <v>367</v>
      </c>
      <c r="IF599" s="6"/>
      <c r="IG599" s="6"/>
      <c r="IH599" s="6"/>
      <c r="II599" s="6"/>
      <c r="IJ599" s="6"/>
      <c r="IK599" s="6"/>
      <c r="IL599" s="6"/>
      <c r="IM599" s="6"/>
    </row>
    <row r="600" s="35" customFormat="1" ht="15" customHeight="1" spans="1:247">
      <c r="A600" s="123">
        <v>2080602</v>
      </c>
      <c r="B600" s="126" t="s">
        <v>480</v>
      </c>
      <c r="C600" s="119">
        <v>0</v>
      </c>
      <c r="D600" s="128"/>
      <c r="E600" s="121">
        <f t="shared" si="106"/>
        <v>0</v>
      </c>
      <c r="F600" s="122">
        <f t="shared" si="107"/>
        <v>0</v>
      </c>
      <c r="G600" s="128"/>
      <c r="IF600" s="6"/>
      <c r="IG600" s="6"/>
      <c r="IH600" s="6"/>
      <c r="II600" s="6"/>
      <c r="IJ600" s="6"/>
      <c r="IK600" s="6"/>
      <c r="IL600" s="6"/>
      <c r="IM600" s="6"/>
    </row>
    <row r="601" s="35" customFormat="1" ht="15" customHeight="1" spans="1:247">
      <c r="A601" s="123">
        <v>2080699</v>
      </c>
      <c r="B601" s="126" t="s">
        <v>481</v>
      </c>
      <c r="C601" s="119">
        <v>0</v>
      </c>
      <c r="D601" s="128"/>
      <c r="E601" s="121">
        <f t="shared" si="106"/>
        <v>0</v>
      </c>
      <c r="F601" s="122">
        <f t="shared" si="107"/>
        <v>0</v>
      </c>
      <c r="G601" s="128"/>
      <c r="IF601" s="6"/>
      <c r="IG601" s="6"/>
      <c r="IH601" s="6"/>
      <c r="II601" s="6"/>
      <c r="IJ601" s="6"/>
      <c r="IK601" s="6"/>
      <c r="IL601" s="6"/>
      <c r="IM601" s="6"/>
    </row>
    <row r="602" s="35" customFormat="1" ht="15" customHeight="1" spans="1:247">
      <c r="A602" s="123">
        <v>20807</v>
      </c>
      <c r="B602" s="124" t="s">
        <v>482</v>
      </c>
      <c r="C602" s="119">
        <f t="shared" ref="C602:G602" si="111">SUM(C603:C611)</f>
        <v>0</v>
      </c>
      <c r="D602" s="132">
        <f t="shared" si="111"/>
        <v>0</v>
      </c>
      <c r="E602" s="121">
        <f t="shared" si="106"/>
        <v>0</v>
      </c>
      <c r="F602" s="122">
        <f t="shared" si="107"/>
        <v>0</v>
      </c>
      <c r="G602" s="132">
        <f t="shared" si="111"/>
        <v>2955</v>
      </c>
      <c r="IF602" s="6"/>
      <c r="IG602" s="6"/>
      <c r="IH602" s="6"/>
      <c r="II602" s="6"/>
      <c r="IJ602" s="6"/>
      <c r="IK602" s="6"/>
      <c r="IL602" s="6"/>
      <c r="IM602" s="6"/>
    </row>
    <row r="603" s="35" customFormat="1" ht="15" customHeight="1" spans="1:247">
      <c r="A603" s="123">
        <v>2080701</v>
      </c>
      <c r="B603" s="126" t="s">
        <v>483</v>
      </c>
      <c r="C603" s="119">
        <v>0</v>
      </c>
      <c r="D603" s="128"/>
      <c r="E603" s="121">
        <f t="shared" si="106"/>
        <v>0</v>
      </c>
      <c r="F603" s="122">
        <f t="shared" si="107"/>
        <v>0</v>
      </c>
      <c r="G603" s="128">
        <f>100</f>
        <v>100</v>
      </c>
      <c r="IF603" s="6"/>
      <c r="IG603" s="6"/>
      <c r="IH603" s="6"/>
      <c r="II603" s="6"/>
      <c r="IJ603" s="6"/>
      <c r="IK603" s="6"/>
      <c r="IL603" s="6"/>
      <c r="IM603" s="6"/>
    </row>
    <row r="604" s="35" customFormat="1" ht="15" customHeight="1" spans="1:247">
      <c r="A604" s="123">
        <v>2080702</v>
      </c>
      <c r="B604" s="126" t="s">
        <v>484</v>
      </c>
      <c r="C604" s="119">
        <v>0</v>
      </c>
      <c r="D604" s="128"/>
      <c r="E604" s="121">
        <f t="shared" si="106"/>
        <v>0</v>
      </c>
      <c r="F604" s="122">
        <f t="shared" si="107"/>
        <v>0</v>
      </c>
      <c r="G604" s="128"/>
      <c r="IF604" s="6"/>
      <c r="IG604" s="6"/>
      <c r="IH604" s="6"/>
      <c r="II604" s="6"/>
      <c r="IJ604" s="6"/>
      <c r="IK604" s="6"/>
      <c r="IL604" s="6"/>
      <c r="IM604" s="6"/>
    </row>
    <row r="605" s="35" customFormat="1" ht="15" customHeight="1" spans="1:247">
      <c r="A605" s="123">
        <v>2080704</v>
      </c>
      <c r="B605" s="126" t="s">
        <v>485</v>
      </c>
      <c r="C605" s="119">
        <v>0</v>
      </c>
      <c r="D605" s="128"/>
      <c r="E605" s="121">
        <f t="shared" si="106"/>
        <v>0</v>
      </c>
      <c r="F605" s="122">
        <f t="shared" si="107"/>
        <v>0</v>
      </c>
      <c r="G605" s="128">
        <f>1120</f>
        <v>1120</v>
      </c>
      <c r="IF605" s="6"/>
      <c r="IG605" s="6"/>
      <c r="IH605" s="6"/>
      <c r="II605" s="6"/>
      <c r="IJ605" s="6"/>
      <c r="IK605" s="6"/>
      <c r="IL605" s="6"/>
      <c r="IM605" s="6"/>
    </row>
    <row r="606" s="35" customFormat="1" ht="15" customHeight="1" spans="1:247">
      <c r="A606" s="123">
        <v>2080705</v>
      </c>
      <c r="B606" s="126" t="s">
        <v>486</v>
      </c>
      <c r="C606" s="119">
        <v>0</v>
      </c>
      <c r="D606" s="128"/>
      <c r="E606" s="121">
        <f t="shared" si="106"/>
        <v>0</v>
      </c>
      <c r="F606" s="122">
        <f t="shared" si="107"/>
        <v>0</v>
      </c>
      <c r="G606" s="128">
        <f>1695</f>
        <v>1695</v>
      </c>
      <c r="IF606" s="6"/>
      <c r="IG606" s="6"/>
      <c r="IH606" s="6"/>
      <c r="II606" s="6"/>
      <c r="IJ606" s="6"/>
      <c r="IK606" s="6"/>
      <c r="IL606" s="6"/>
      <c r="IM606" s="6"/>
    </row>
    <row r="607" s="35" customFormat="1" ht="15" customHeight="1" spans="1:247">
      <c r="A607" s="123">
        <v>2080709</v>
      </c>
      <c r="B607" s="126" t="s">
        <v>487</v>
      </c>
      <c r="C607" s="119">
        <v>0</v>
      </c>
      <c r="D607" s="128"/>
      <c r="E607" s="121">
        <f t="shared" si="106"/>
        <v>0</v>
      </c>
      <c r="F607" s="122">
        <f t="shared" si="107"/>
        <v>0</v>
      </c>
      <c r="G607" s="128"/>
      <c r="IF607" s="6"/>
      <c r="IG607" s="6"/>
      <c r="IH607" s="6"/>
      <c r="II607" s="6"/>
      <c r="IJ607" s="6"/>
      <c r="IK607" s="6"/>
      <c r="IL607" s="6"/>
      <c r="IM607" s="6"/>
    </row>
    <row r="608" s="35" customFormat="1" ht="15" customHeight="1" spans="1:247">
      <c r="A608" s="123">
        <v>2080711</v>
      </c>
      <c r="B608" s="126" t="s">
        <v>488</v>
      </c>
      <c r="C608" s="119">
        <v>0</v>
      </c>
      <c r="D608" s="128"/>
      <c r="E608" s="121">
        <f t="shared" si="106"/>
        <v>0</v>
      </c>
      <c r="F608" s="122">
        <f t="shared" si="107"/>
        <v>0</v>
      </c>
      <c r="G608" s="128"/>
      <c r="IF608" s="6"/>
      <c r="IG608" s="6"/>
      <c r="IH608" s="6"/>
      <c r="II608" s="6"/>
      <c r="IJ608" s="6"/>
      <c r="IK608" s="6"/>
      <c r="IL608" s="6"/>
      <c r="IM608" s="6"/>
    </row>
    <row r="609" s="35" customFormat="1" ht="15" customHeight="1" spans="1:247">
      <c r="A609" s="123">
        <v>2080712</v>
      </c>
      <c r="B609" s="126" t="s">
        <v>489</v>
      </c>
      <c r="C609" s="119">
        <v>0</v>
      </c>
      <c r="D609" s="128"/>
      <c r="E609" s="121">
        <f t="shared" si="106"/>
        <v>0</v>
      </c>
      <c r="F609" s="122">
        <f t="shared" si="107"/>
        <v>0</v>
      </c>
      <c r="G609" s="128"/>
      <c r="IF609" s="6"/>
      <c r="IG609" s="6"/>
      <c r="IH609" s="6"/>
      <c r="II609" s="6"/>
      <c r="IJ609" s="6"/>
      <c r="IK609" s="6"/>
      <c r="IL609" s="6"/>
      <c r="IM609" s="6"/>
    </row>
    <row r="610" s="35" customFormat="1" ht="15" customHeight="1" spans="1:247">
      <c r="A610" s="123">
        <v>2080713</v>
      </c>
      <c r="B610" s="126" t="s">
        <v>490</v>
      </c>
      <c r="C610" s="119">
        <v>0</v>
      </c>
      <c r="D610" s="128"/>
      <c r="E610" s="121">
        <f t="shared" si="106"/>
        <v>0</v>
      </c>
      <c r="F610" s="122">
        <f t="shared" si="107"/>
        <v>0</v>
      </c>
      <c r="G610" s="128">
        <f>40</f>
        <v>40</v>
      </c>
      <c r="IF610" s="6"/>
      <c r="IG610" s="6"/>
      <c r="IH610" s="6"/>
      <c r="II610" s="6"/>
      <c r="IJ610" s="6"/>
      <c r="IK610" s="6"/>
      <c r="IL610" s="6"/>
      <c r="IM610" s="6"/>
    </row>
    <row r="611" s="35" customFormat="1" ht="15" customHeight="1" spans="1:247">
      <c r="A611" s="123">
        <v>2080799</v>
      </c>
      <c r="B611" s="126" t="s">
        <v>491</v>
      </c>
      <c r="C611" s="119">
        <v>0</v>
      </c>
      <c r="D611" s="128"/>
      <c r="E611" s="121">
        <f t="shared" si="106"/>
        <v>0</v>
      </c>
      <c r="F611" s="122">
        <f t="shared" si="107"/>
        <v>0</v>
      </c>
      <c r="G611" s="128"/>
      <c r="IF611" s="6"/>
      <c r="IG611" s="6"/>
      <c r="IH611" s="6"/>
      <c r="II611" s="6"/>
      <c r="IJ611" s="6"/>
      <c r="IK611" s="6"/>
      <c r="IL611" s="6"/>
      <c r="IM611" s="6"/>
    </row>
    <row r="612" s="35" customFormat="1" ht="15" customHeight="1" spans="1:247">
      <c r="A612" s="123">
        <v>20808</v>
      </c>
      <c r="B612" s="124" t="s">
        <v>492</v>
      </c>
      <c r="C612" s="119">
        <f t="shared" ref="C612:G612" si="112">SUM(C613:C619)</f>
        <v>1024</v>
      </c>
      <c r="D612" s="132">
        <f t="shared" si="112"/>
        <v>1500</v>
      </c>
      <c r="E612" s="121">
        <f t="shared" si="106"/>
        <v>476</v>
      </c>
      <c r="F612" s="122">
        <f t="shared" si="107"/>
        <v>46.484375</v>
      </c>
      <c r="G612" s="132">
        <f t="shared" si="112"/>
        <v>2662</v>
      </c>
      <c r="IF612" s="6"/>
      <c r="IG612" s="6"/>
      <c r="IH612" s="6"/>
      <c r="II612" s="6"/>
      <c r="IJ612" s="6"/>
      <c r="IK612" s="6"/>
      <c r="IL612" s="6"/>
      <c r="IM612" s="6"/>
    </row>
    <row r="613" s="35" customFormat="1" ht="15" customHeight="1" spans="1:247">
      <c r="A613" s="123">
        <v>2080801</v>
      </c>
      <c r="B613" s="126" t="s">
        <v>493</v>
      </c>
      <c r="C613" s="119">
        <v>15</v>
      </c>
      <c r="D613" s="128"/>
      <c r="E613" s="121">
        <f t="shared" si="106"/>
        <v>-15</v>
      </c>
      <c r="F613" s="122">
        <f t="shared" si="107"/>
        <v>-100</v>
      </c>
      <c r="G613" s="128">
        <f>33</f>
        <v>33</v>
      </c>
      <c r="IF613" s="6"/>
      <c r="IG613" s="6"/>
      <c r="IH613" s="6"/>
      <c r="II613" s="6"/>
      <c r="IJ613" s="6"/>
      <c r="IK613" s="6"/>
      <c r="IL613" s="6"/>
      <c r="IM613" s="6"/>
    </row>
    <row r="614" s="35" customFormat="1" ht="15" customHeight="1" spans="1:247">
      <c r="A614" s="123">
        <v>2080802</v>
      </c>
      <c r="B614" s="126" t="s">
        <v>494</v>
      </c>
      <c r="C614" s="119">
        <v>87</v>
      </c>
      <c r="D614" s="128">
        <v>12</v>
      </c>
      <c r="E614" s="121">
        <f t="shared" si="106"/>
        <v>-75</v>
      </c>
      <c r="F614" s="122">
        <f t="shared" si="107"/>
        <v>-86.2068965517241</v>
      </c>
      <c r="G614" s="128">
        <f>12+518</f>
        <v>530</v>
      </c>
      <c r="IF614" s="6"/>
      <c r="IG614" s="6"/>
      <c r="IH614" s="6"/>
      <c r="II614" s="6"/>
      <c r="IJ614" s="6"/>
      <c r="IK614" s="6"/>
      <c r="IL614" s="6"/>
      <c r="IM614" s="6"/>
    </row>
    <row r="615" s="35" customFormat="1" ht="15" customHeight="1" spans="1:247">
      <c r="A615" s="123">
        <v>2080803</v>
      </c>
      <c r="B615" s="126" t="s">
        <v>495</v>
      </c>
      <c r="C615" s="119">
        <v>276</v>
      </c>
      <c r="D615" s="128">
        <v>152</v>
      </c>
      <c r="E615" s="121">
        <f t="shared" si="106"/>
        <v>-124</v>
      </c>
      <c r="F615" s="122">
        <f t="shared" si="107"/>
        <v>-44.9275362318841</v>
      </c>
      <c r="G615" s="128">
        <f>152+201</f>
        <v>353</v>
      </c>
      <c r="IF615" s="6"/>
      <c r="IG615" s="6"/>
      <c r="IH615" s="6"/>
      <c r="II615" s="6"/>
      <c r="IJ615" s="6"/>
      <c r="IK615" s="6"/>
      <c r="IL615" s="6"/>
      <c r="IM615" s="6"/>
    </row>
    <row r="616" s="35" customFormat="1" ht="15" customHeight="1" spans="1:247">
      <c r="A616" s="123">
        <v>2080804</v>
      </c>
      <c r="B616" s="126" t="s">
        <v>496</v>
      </c>
      <c r="C616" s="119">
        <v>31</v>
      </c>
      <c r="D616" s="128">
        <v>25</v>
      </c>
      <c r="E616" s="121">
        <f t="shared" si="106"/>
        <v>-6</v>
      </c>
      <c r="F616" s="122">
        <f t="shared" si="107"/>
        <v>-19.3548387096774</v>
      </c>
      <c r="G616" s="128">
        <v>25</v>
      </c>
      <c r="IF616" s="6"/>
      <c r="IG616" s="6"/>
      <c r="IH616" s="6"/>
      <c r="II616" s="6"/>
      <c r="IJ616" s="6"/>
      <c r="IK616" s="6"/>
      <c r="IL616" s="6"/>
      <c r="IM616" s="6"/>
    </row>
    <row r="617" s="35" customFormat="1" ht="15" customHeight="1" spans="1:247">
      <c r="A617" s="123">
        <v>2080805</v>
      </c>
      <c r="B617" s="126" t="s">
        <v>497</v>
      </c>
      <c r="C617" s="119">
        <v>158</v>
      </c>
      <c r="D617" s="128">
        <v>452</v>
      </c>
      <c r="E617" s="121">
        <f t="shared" si="106"/>
        <v>294</v>
      </c>
      <c r="F617" s="122">
        <f t="shared" si="107"/>
        <v>186.075949367089</v>
      </c>
      <c r="G617" s="128">
        <f>452+33</f>
        <v>485</v>
      </c>
      <c r="IF617" s="6"/>
      <c r="IG617" s="6"/>
      <c r="IH617" s="6"/>
      <c r="II617" s="6"/>
      <c r="IJ617" s="6"/>
      <c r="IK617" s="6"/>
      <c r="IL617" s="6"/>
      <c r="IM617" s="6"/>
    </row>
    <row r="618" s="35" customFormat="1" ht="15" customHeight="1" spans="1:247">
      <c r="A618" s="123">
        <v>2080806</v>
      </c>
      <c r="B618" s="126" t="s">
        <v>498</v>
      </c>
      <c r="C618" s="119">
        <v>77</v>
      </c>
      <c r="D618" s="128"/>
      <c r="E618" s="121">
        <f t="shared" si="106"/>
        <v>-77</v>
      </c>
      <c r="F618" s="122">
        <f t="shared" si="107"/>
        <v>-100</v>
      </c>
      <c r="G618" s="128">
        <f>295</f>
        <v>295</v>
      </c>
      <c r="IF618" s="6"/>
      <c r="IG618" s="6"/>
      <c r="IH618" s="6"/>
      <c r="II618" s="6"/>
      <c r="IJ618" s="6"/>
      <c r="IK618" s="6"/>
      <c r="IL618" s="6"/>
      <c r="IM618" s="6"/>
    </row>
    <row r="619" s="35" customFormat="1" ht="15" customHeight="1" spans="1:247">
      <c r="A619" s="123">
        <v>2080899</v>
      </c>
      <c r="B619" s="126" t="s">
        <v>499</v>
      </c>
      <c r="C619" s="119">
        <v>380</v>
      </c>
      <c r="D619" s="128">
        <v>859</v>
      </c>
      <c r="E619" s="121">
        <f t="shared" si="106"/>
        <v>479</v>
      </c>
      <c r="F619" s="122">
        <f t="shared" si="107"/>
        <v>126.052631578947</v>
      </c>
      <c r="G619" s="128">
        <f>859+82</f>
        <v>941</v>
      </c>
      <c r="IF619" s="6"/>
      <c r="IG619" s="6"/>
      <c r="IH619" s="6"/>
      <c r="II619" s="6"/>
      <c r="IJ619" s="6"/>
      <c r="IK619" s="6"/>
      <c r="IL619" s="6"/>
      <c r="IM619" s="6"/>
    </row>
    <row r="620" s="35" customFormat="1" ht="15" customHeight="1" spans="1:247">
      <c r="A620" s="123">
        <v>20809</v>
      </c>
      <c r="B620" s="124" t="s">
        <v>500</v>
      </c>
      <c r="C620" s="119">
        <f t="shared" ref="C620:G620" si="113">SUM(C621:C626)</f>
        <v>175</v>
      </c>
      <c r="D620" s="132">
        <f t="shared" si="113"/>
        <v>106</v>
      </c>
      <c r="E620" s="121">
        <f t="shared" si="106"/>
        <v>-69</v>
      </c>
      <c r="F620" s="122">
        <f t="shared" si="107"/>
        <v>-39.4285714285714</v>
      </c>
      <c r="G620" s="132">
        <f t="shared" si="113"/>
        <v>540</v>
      </c>
      <c r="IF620" s="6"/>
      <c r="IG620" s="6"/>
      <c r="IH620" s="6"/>
      <c r="II620" s="6"/>
      <c r="IJ620" s="6"/>
      <c r="IK620" s="6"/>
      <c r="IL620" s="6"/>
      <c r="IM620" s="6"/>
    </row>
    <row r="621" s="35" customFormat="1" ht="15" customHeight="1" spans="1:247">
      <c r="A621" s="123">
        <v>2080901</v>
      </c>
      <c r="B621" s="126" t="s">
        <v>501</v>
      </c>
      <c r="C621" s="119">
        <v>108</v>
      </c>
      <c r="D621" s="128"/>
      <c r="E621" s="121">
        <f t="shared" si="106"/>
        <v>-108</v>
      </c>
      <c r="F621" s="122">
        <f t="shared" si="107"/>
        <v>-100</v>
      </c>
      <c r="G621" s="128">
        <f>46</f>
        <v>46</v>
      </c>
      <c r="IF621" s="6"/>
      <c r="IG621" s="6"/>
      <c r="IH621" s="6"/>
      <c r="II621" s="6"/>
      <c r="IJ621" s="6"/>
      <c r="IK621" s="6"/>
      <c r="IL621" s="6"/>
      <c r="IM621" s="6"/>
    </row>
    <row r="622" s="35" customFormat="1" ht="15" customHeight="1" spans="1:247">
      <c r="A622" s="123">
        <v>2080902</v>
      </c>
      <c r="B622" s="126" t="s">
        <v>502</v>
      </c>
      <c r="C622" s="119">
        <v>0</v>
      </c>
      <c r="D622" s="128"/>
      <c r="E622" s="121">
        <f t="shared" si="106"/>
        <v>0</v>
      </c>
      <c r="F622" s="122">
        <f t="shared" si="107"/>
        <v>0</v>
      </c>
      <c r="G622" s="128"/>
      <c r="IF622" s="6"/>
      <c r="IG622" s="6"/>
      <c r="IH622" s="6"/>
      <c r="II622" s="6"/>
      <c r="IJ622" s="6"/>
      <c r="IK622" s="6"/>
      <c r="IL622" s="6"/>
      <c r="IM622" s="6"/>
    </row>
    <row r="623" s="35" customFormat="1" ht="15" customHeight="1" spans="1:247">
      <c r="A623" s="123">
        <v>2080903</v>
      </c>
      <c r="B623" s="126" t="s">
        <v>503</v>
      </c>
      <c r="C623" s="119">
        <v>0</v>
      </c>
      <c r="D623" s="128"/>
      <c r="E623" s="121">
        <f t="shared" si="106"/>
        <v>0</v>
      </c>
      <c r="F623" s="122">
        <f t="shared" si="107"/>
        <v>0</v>
      </c>
      <c r="G623" s="128"/>
      <c r="IF623" s="6"/>
      <c r="IG623" s="6"/>
      <c r="IH623" s="6"/>
      <c r="II623" s="6"/>
      <c r="IJ623" s="6"/>
      <c r="IK623" s="6"/>
      <c r="IL623" s="6"/>
      <c r="IM623" s="6"/>
    </row>
    <row r="624" s="35" customFormat="1" ht="15" customHeight="1" spans="1:247">
      <c r="A624" s="123">
        <v>2080904</v>
      </c>
      <c r="B624" s="126" t="s">
        <v>504</v>
      </c>
      <c r="C624" s="119">
        <v>0</v>
      </c>
      <c r="D624" s="128"/>
      <c r="E624" s="121">
        <f t="shared" si="106"/>
        <v>0</v>
      </c>
      <c r="F624" s="122">
        <f t="shared" si="107"/>
        <v>0</v>
      </c>
      <c r="G624" s="128"/>
      <c r="IF624" s="6"/>
      <c r="IG624" s="6"/>
      <c r="IH624" s="6"/>
      <c r="II624" s="6"/>
      <c r="IJ624" s="6"/>
      <c r="IK624" s="6"/>
      <c r="IL624" s="6"/>
      <c r="IM624" s="6"/>
    </row>
    <row r="625" s="35" customFormat="1" ht="15" customHeight="1" spans="1:247">
      <c r="A625" s="123">
        <v>2080905</v>
      </c>
      <c r="B625" s="126" t="s">
        <v>505</v>
      </c>
      <c r="C625" s="119">
        <v>67</v>
      </c>
      <c r="D625" s="128">
        <v>106</v>
      </c>
      <c r="E625" s="121">
        <f t="shared" si="106"/>
        <v>39</v>
      </c>
      <c r="F625" s="122">
        <f t="shared" si="107"/>
        <v>58.2089552238806</v>
      </c>
      <c r="G625" s="128">
        <f>106+75</f>
        <v>181</v>
      </c>
      <c r="IF625" s="6"/>
      <c r="IG625" s="6"/>
      <c r="IH625" s="6"/>
      <c r="II625" s="6"/>
      <c r="IJ625" s="6"/>
      <c r="IK625" s="6"/>
      <c r="IL625" s="6"/>
      <c r="IM625" s="6"/>
    </row>
    <row r="626" s="35" customFormat="1" ht="15" customHeight="1" spans="1:247">
      <c r="A626" s="123">
        <v>2080999</v>
      </c>
      <c r="B626" s="126" t="s">
        <v>506</v>
      </c>
      <c r="C626" s="119">
        <v>0</v>
      </c>
      <c r="D626" s="128"/>
      <c r="E626" s="121">
        <f t="shared" si="106"/>
        <v>0</v>
      </c>
      <c r="F626" s="122">
        <f t="shared" si="107"/>
        <v>0</v>
      </c>
      <c r="G626" s="128">
        <f>313</f>
        <v>313</v>
      </c>
      <c r="IF626" s="6"/>
      <c r="IG626" s="6"/>
      <c r="IH626" s="6"/>
      <c r="II626" s="6"/>
      <c r="IJ626" s="6"/>
      <c r="IK626" s="6"/>
      <c r="IL626" s="6"/>
      <c r="IM626" s="6"/>
    </row>
    <row r="627" s="35" customFormat="1" ht="15" customHeight="1" spans="1:247">
      <c r="A627" s="123">
        <v>20810</v>
      </c>
      <c r="B627" s="124" t="s">
        <v>507</v>
      </c>
      <c r="C627" s="119">
        <f t="shared" ref="C627:G627" si="114">SUM(C628:C634)</f>
        <v>742</v>
      </c>
      <c r="D627" s="132">
        <f t="shared" si="114"/>
        <v>999</v>
      </c>
      <c r="E627" s="121">
        <f t="shared" si="106"/>
        <v>257</v>
      </c>
      <c r="F627" s="122">
        <f t="shared" si="107"/>
        <v>34.6361185983828</v>
      </c>
      <c r="G627" s="132">
        <f t="shared" si="114"/>
        <v>1135</v>
      </c>
      <c r="IF627" s="6"/>
      <c r="IG627" s="6"/>
      <c r="IH627" s="6"/>
      <c r="II627" s="6"/>
      <c r="IJ627" s="6"/>
      <c r="IK627" s="6"/>
      <c r="IL627" s="6"/>
      <c r="IM627" s="6"/>
    </row>
    <row r="628" s="35" customFormat="1" ht="15" customHeight="1" spans="1:247">
      <c r="A628" s="123">
        <v>2081001</v>
      </c>
      <c r="B628" s="126" t="s">
        <v>508</v>
      </c>
      <c r="C628" s="119">
        <v>0</v>
      </c>
      <c r="D628" s="128">
        <v>70</v>
      </c>
      <c r="E628" s="121">
        <f t="shared" si="106"/>
        <v>70</v>
      </c>
      <c r="F628" s="122">
        <f t="shared" si="107"/>
        <v>0</v>
      </c>
      <c r="G628" s="128">
        <f>70+50</f>
        <v>120</v>
      </c>
      <c r="IF628" s="6"/>
      <c r="IG628" s="6"/>
      <c r="IH628" s="6"/>
      <c r="II628" s="6"/>
      <c r="IJ628" s="6"/>
      <c r="IK628" s="6"/>
      <c r="IL628" s="6"/>
      <c r="IM628" s="6"/>
    </row>
    <row r="629" s="35" customFormat="1" ht="15" customHeight="1" spans="1:247">
      <c r="A629" s="123">
        <v>2081002</v>
      </c>
      <c r="B629" s="126" t="s">
        <v>509</v>
      </c>
      <c r="C629" s="119">
        <v>0</v>
      </c>
      <c r="D629" s="128">
        <v>81</v>
      </c>
      <c r="E629" s="121">
        <f t="shared" si="106"/>
        <v>81</v>
      </c>
      <c r="F629" s="122">
        <f t="shared" si="107"/>
        <v>0</v>
      </c>
      <c r="G629" s="128">
        <f>81+20</f>
        <v>101</v>
      </c>
      <c r="IF629" s="6"/>
      <c r="IG629" s="6"/>
      <c r="IH629" s="6"/>
      <c r="II629" s="6"/>
      <c r="IJ629" s="6"/>
      <c r="IK629" s="6"/>
      <c r="IL629" s="6"/>
      <c r="IM629" s="6"/>
    </row>
    <row r="630" s="35" customFormat="1" ht="15" customHeight="1" spans="1:247">
      <c r="A630" s="123">
        <v>2081003</v>
      </c>
      <c r="B630" s="126" t="s">
        <v>510</v>
      </c>
      <c r="C630" s="119">
        <v>0</v>
      </c>
      <c r="D630" s="128"/>
      <c r="E630" s="121">
        <f t="shared" si="106"/>
        <v>0</v>
      </c>
      <c r="F630" s="122">
        <f t="shared" si="107"/>
        <v>0</v>
      </c>
      <c r="G630" s="128"/>
      <c r="IF630" s="6"/>
      <c r="IG630" s="6"/>
      <c r="IH630" s="6"/>
      <c r="II630" s="6"/>
      <c r="IJ630" s="6"/>
      <c r="IK630" s="6"/>
      <c r="IL630" s="6"/>
      <c r="IM630" s="6"/>
    </row>
    <row r="631" s="35" customFormat="1" ht="15" customHeight="1" spans="1:247">
      <c r="A631" s="123">
        <v>2081004</v>
      </c>
      <c r="B631" s="126" t="s">
        <v>511</v>
      </c>
      <c r="C631" s="119">
        <v>408</v>
      </c>
      <c r="D631" s="128">
        <v>491</v>
      </c>
      <c r="E631" s="121">
        <f t="shared" si="106"/>
        <v>83</v>
      </c>
      <c r="F631" s="122">
        <f t="shared" si="107"/>
        <v>20.343137254902</v>
      </c>
      <c r="G631" s="128">
        <v>491</v>
      </c>
      <c r="IF631" s="6"/>
      <c r="IG631" s="6"/>
      <c r="IH631" s="6"/>
      <c r="II631" s="6"/>
      <c r="IJ631" s="6"/>
      <c r="IK631" s="6"/>
      <c r="IL631" s="6"/>
      <c r="IM631" s="6"/>
    </row>
    <row r="632" s="35" customFormat="1" ht="15" customHeight="1" spans="1:247">
      <c r="A632" s="123">
        <v>2081005</v>
      </c>
      <c r="B632" s="126" t="s">
        <v>512</v>
      </c>
      <c r="C632" s="119">
        <v>324</v>
      </c>
      <c r="D632" s="128">
        <v>341</v>
      </c>
      <c r="E632" s="121">
        <f t="shared" si="106"/>
        <v>17</v>
      </c>
      <c r="F632" s="122">
        <f t="shared" si="107"/>
        <v>5.24691358024691</v>
      </c>
      <c r="G632" s="128">
        <f>341+57</f>
        <v>398</v>
      </c>
      <c r="IF632" s="6"/>
      <c r="IG632" s="6"/>
      <c r="IH632" s="6"/>
      <c r="II632" s="6"/>
      <c r="IJ632" s="6"/>
      <c r="IK632" s="6"/>
      <c r="IL632" s="6"/>
      <c r="IM632" s="6"/>
    </row>
    <row r="633" s="35" customFormat="1" ht="15" customHeight="1" spans="1:247">
      <c r="A633" s="123">
        <v>2081006</v>
      </c>
      <c r="B633" s="126" t="s">
        <v>513</v>
      </c>
      <c r="C633" s="119">
        <v>0</v>
      </c>
      <c r="D633" s="128"/>
      <c r="E633" s="121">
        <f t="shared" si="106"/>
        <v>0</v>
      </c>
      <c r="F633" s="122">
        <f t="shared" si="107"/>
        <v>0</v>
      </c>
      <c r="G633" s="128"/>
      <c r="IF633" s="6"/>
      <c r="IG633" s="6"/>
      <c r="IH633" s="6"/>
      <c r="II633" s="6"/>
      <c r="IJ633" s="6"/>
      <c r="IK633" s="6"/>
      <c r="IL633" s="6"/>
      <c r="IM633" s="6"/>
    </row>
    <row r="634" s="35" customFormat="1" ht="15" customHeight="1" spans="1:247">
      <c r="A634" s="123">
        <v>2081099</v>
      </c>
      <c r="B634" s="126" t="s">
        <v>514</v>
      </c>
      <c r="C634" s="119">
        <v>10</v>
      </c>
      <c r="D634" s="128">
        <v>16</v>
      </c>
      <c r="E634" s="121">
        <f t="shared" si="106"/>
        <v>6</v>
      </c>
      <c r="F634" s="122">
        <f t="shared" si="107"/>
        <v>60</v>
      </c>
      <c r="G634" s="128">
        <f>16+9</f>
        <v>25</v>
      </c>
      <c r="IF634" s="6"/>
      <c r="IG634" s="6"/>
      <c r="IH634" s="6"/>
      <c r="II634" s="6"/>
      <c r="IJ634" s="6"/>
      <c r="IK634" s="6"/>
      <c r="IL634" s="6"/>
      <c r="IM634" s="6"/>
    </row>
    <row r="635" s="35" customFormat="1" ht="15" customHeight="1" spans="1:247">
      <c r="A635" s="123">
        <v>20811</v>
      </c>
      <c r="B635" s="124" t="s">
        <v>515</v>
      </c>
      <c r="C635" s="119">
        <f t="shared" ref="C635:G635" si="115">SUM(C636:C643)</f>
        <v>476</v>
      </c>
      <c r="D635" s="132">
        <f t="shared" si="115"/>
        <v>496</v>
      </c>
      <c r="E635" s="121">
        <f t="shared" si="106"/>
        <v>20</v>
      </c>
      <c r="F635" s="122">
        <f t="shared" si="107"/>
        <v>4.20168067226891</v>
      </c>
      <c r="G635" s="132">
        <f t="shared" si="115"/>
        <v>583</v>
      </c>
      <c r="IF635" s="6"/>
      <c r="IG635" s="6"/>
      <c r="IH635" s="6"/>
      <c r="II635" s="6"/>
      <c r="IJ635" s="6"/>
      <c r="IK635" s="6"/>
      <c r="IL635" s="6"/>
      <c r="IM635" s="6"/>
    </row>
    <row r="636" s="35" customFormat="1" ht="15" customHeight="1" spans="1:247">
      <c r="A636" s="123">
        <v>2081101</v>
      </c>
      <c r="B636" s="126" t="s">
        <v>62</v>
      </c>
      <c r="C636" s="119">
        <v>58</v>
      </c>
      <c r="D636" s="128">
        <v>80</v>
      </c>
      <c r="E636" s="121">
        <f t="shared" si="106"/>
        <v>22</v>
      </c>
      <c r="F636" s="122">
        <f t="shared" si="107"/>
        <v>37.9310344827586</v>
      </c>
      <c r="G636" s="128">
        <v>80</v>
      </c>
      <c r="IF636" s="6"/>
      <c r="IG636" s="6"/>
      <c r="IH636" s="6"/>
      <c r="II636" s="6"/>
      <c r="IJ636" s="6"/>
      <c r="IK636" s="6"/>
      <c r="IL636" s="6"/>
      <c r="IM636" s="6"/>
    </row>
    <row r="637" s="35" customFormat="1" ht="15" customHeight="1" spans="1:247">
      <c r="A637" s="123">
        <v>2081102</v>
      </c>
      <c r="B637" s="126" t="s">
        <v>63</v>
      </c>
      <c r="C637" s="119">
        <v>0</v>
      </c>
      <c r="D637" s="128"/>
      <c r="E637" s="121">
        <f t="shared" si="106"/>
        <v>0</v>
      </c>
      <c r="F637" s="122">
        <f t="shared" si="107"/>
        <v>0</v>
      </c>
      <c r="G637" s="128"/>
      <c r="IF637" s="6"/>
      <c r="IG637" s="6"/>
      <c r="IH637" s="6"/>
      <c r="II637" s="6"/>
      <c r="IJ637" s="6"/>
      <c r="IK637" s="6"/>
      <c r="IL637" s="6"/>
      <c r="IM637" s="6"/>
    </row>
    <row r="638" s="35" customFormat="1" ht="15" customHeight="1" spans="1:247">
      <c r="A638" s="123">
        <v>2081103</v>
      </c>
      <c r="B638" s="126" t="s">
        <v>64</v>
      </c>
      <c r="C638" s="119">
        <v>0</v>
      </c>
      <c r="D638" s="128"/>
      <c r="E638" s="121">
        <f t="shared" si="106"/>
        <v>0</v>
      </c>
      <c r="F638" s="122">
        <f t="shared" si="107"/>
        <v>0</v>
      </c>
      <c r="G638" s="128"/>
      <c r="IF638" s="6"/>
      <c r="IG638" s="6"/>
      <c r="IH638" s="6"/>
      <c r="II638" s="6"/>
      <c r="IJ638" s="6"/>
      <c r="IK638" s="6"/>
      <c r="IL638" s="6"/>
      <c r="IM638" s="6"/>
    </row>
    <row r="639" s="35" customFormat="1" ht="15" customHeight="1" spans="1:247">
      <c r="A639" s="123">
        <v>2081104</v>
      </c>
      <c r="B639" s="126" t="s">
        <v>516</v>
      </c>
      <c r="C639" s="119">
        <v>10</v>
      </c>
      <c r="D639" s="128">
        <v>10</v>
      </c>
      <c r="E639" s="121">
        <f t="shared" si="106"/>
        <v>0</v>
      </c>
      <c r="F639" s="122">
        <f t="shared" si="107"/>
        <v>0</v>
      </c>
      <c r="G639" s="128">
        <v>10</v>
      </c>
      <c r="IF639" s="6"/>
      <c r="IG639" s="6"/>
      <c r="IH639" s="6"/>
      <c r="II639" s="6"/>
      <c r="IJ639" s="6"/>
      <c r="IK639" s="6"/>
      <c r="IL639" s="6"/>
      <c r="IM639" s="6"/>
    </row>
    <row r="640" s="35" customFormat="1" ht="15" customHeight="1" spans="1:247">
      <c r="A640" s="123">
        <v>2081105</v>
      </c>
      <c r="B640" s="126" t="s">
        <v>517</v>
      </c>
      <c r="C640" s="119">
        <v>25</v>
      </c>
      <c r="D640" s="128"/>
      <c r="E640" s="121">
        <f t="shared" si="106"/>
        <v>-25</v>
      </c>
      <c r="F640" s="122">
        <f t="shared" si="107"/>
        <v>-100</v>
      </c>
      <c r="G640" s="128"/>
      <c r="IF640" s="6"/>
      <c r="IG640" s="6"/>
      <c r="IH640" s="6"/>
      <c r="II640" s="6"/>
      <c r="IJ640" s="6"/>
      <c r="IK640" s="6"/>
      <c r="IL640" s="6"/>
      <c r="IM640" s="6"/>
    </row>
    <row r="641" s="35" customFormat="1" ht="15" customHeight="1" spans="1:247">
      <c r="A641" s="123">
        <v>2081106</v>
      </c>
      <c r="B641" s="126" t="s">
        <v>518</v>
      </c>
      <c r="C641" s="119">
        <v>0</v>
      </c>
      <c r="D641" s="128"/>
      <c r="E641" s="121">
        <f t="shared" si="106"/>
        <v>0</v>
      </c>
      <c r="F641" s="122">
        <f t="shared" si="107"/>
        <v>0</v>
      </c>
      <c r="G641" s="128"/>
      <c r="IF641" s="6"/>
      <c r="IG641" s="6"/>
      <c r="IH641" s="6"/>
      <c r="II641" s="6"/>
      <c r="IJ641" s="6"/>
      <c r="IK641" s="6"/>
      <c r="IL641" s="6"/>
      <c r="IM641" s="6"/>
    </row>
    <row r="642" s="35" customFormat="1" ht="15" customHeight="1" spans="1:247">
      <c r="A642" s="123">
        <v>2081107</v>
      </c>
      <c r="B642" s="126" t="s">
        <v>519</v>
      </c>
      <c r="C642" s="119">
        <v>307</v>
      </c>
      <c r="D642" s="128">
        <v>307</v>
      </c>
      <c r="E642" s="121">
        <f t="shared" si="106"/>
        <v>0</v>
      </c>
      <c r="F642" s="122">
        <f t="shared" si="107"/>
        <v>0</v>
      </c>
      <c r="G642" s="128">
        <f>307+87</f>
        <v>394</v>
      </c>
      <c r="IF642" s="6"/>
      <c r="IG642" s="6"/>
      <c r="IH642" s="6"/>
      <c r="II642" s="6"/>
      <c r="IJ642" s="6"/>
      <c r="IK642" s="6"/>
      <c r="IL642" s="6"/>
      <c r="IM642" s="6"/>
    </row>
    <row r="643" s="35" customFormat="1" ht="15" customHeight="1" spans="1:247">
      <c r="A643" s="123">
        <v>2081199</v>
      </c>
      <c r="B643" s="126" t="s">
        <v>520</v>
      </c>
      <c r="C643" s="119">
        <v>76</v>
      </c>
      <c r="D643" s="128">
        <v>99</v>
      </c>
      <c r="E643" s="121">
        <f t="shared" si="106"/>
        <v>23</v>
      </c>
      <c r="F643" s="122">
        <f t="shared" si="107"/>
        <v>30.2631578947368</v>
      </c>
      <c r="G643" s="128">
        <v>99</v>
      </c>
      <c r="IF643" s="6"/>
      <c r="IG643" s="6"/>
      <c r="IH643" s="6"/>
      <c r="II643" s="6"/>
      <c r="IJ643" s="6"/>
      <c r="IK643" s="6"/>
      <c r="IL643" s="6"/>
      <c r="IM643" s="6"/>
    </row>
    <row r="644" s="35" customFormat="1" ht="15" customHeight="1" spans="1:247">
      <c r="A644" s="123">
        <v>20816</v>
      </c>
      <c r="B644" s="124" t="s">
        <v>521</v>
      </c>
      <c r="C644" s="119">
        <f t="shared" ref="C644:G644" si="116">SUM(C645:C648)</f>
        <v>0</v>
      </c>
      <c r="D644" s="132">
        <f t="shared" si="116"/>
        <v>0</v>
      </c>
      <c r="E644" s="121">
        <f t="shared" si="106"/>
        <v>0</v>
      </c>
      <c r="F644" s="122">
        <f t="shared" si="107"/>
        <v>0</v>
      </c>
      <c r="G644" s="132">
        <f t="shared" si="116"/>
        <v>0</v>
      </c>
      <c r="IF644" s="6"/>
      <c r="IG644" s="6"/>
      <c r="IH644" s="6"/>
      <c r="II644" s="6"/>
      <c r="IJ644" s="6"/>
      <c r="IK644" s="6"/>
      <c r="IL644" s="6"/>
      <c r="IM644" s="6"/>
    </row>
    <row r="645" s="35" customFormat="1" ht="15" customHeight="1" spans="1:247">
      <c r="A645" s="123">
        <v>2081601</v>
      </c>
      <c r="B645" s="126" t="s">
        <v>62</v>
      </c>
      <c r="C645" s="119">
        <v>0</v>
      </c>
      <c r="D645" s="128"/>
      <c r="E645" s="121">
        <f t="shared" ref="E645:E708" si="117">D645-C645</f>
        <v>0</v>
      </c>
      <c r="F645" s="122">
        <f t="shared" ref="F645:F708" si="118">IF(C645=0,,E645/C645*100)</f>
        <v>0</v>
      </c>
      <c r="G645" s="128"/>
      <c r="IF645" s="6"/>
      <c r="IG645" s="6"/>
      <c r="IH645" s="6"/>
      <c r="II645" s="6"/>
      <c r="IJ645" s="6"/>
      <c r="IK645" s="6"/>
      <c r="IL645" s="6"/>
      <c r="IM645" s="6"/>
    </row>
    <row r="646" s="35" customFormat="1" ht="15" customHeight="1" spans="1:247">
      <c r="A646" s="123">
        <v>2081602</v>
      </c>
      <c r="B646" s="126" t="s">
        <v>63</v>
      </c>
      <c r="C646" s="119">
        <v>0</v>
      </c>
      <c r="D646" s="128"/>
      <c r="E646" s="121">
        <f t="shared" si="117"/>
        <v>0</v>
      </c>
      <c r="F646" s="122">
        <f t="shared" si="118"/>
        <v>0</v>
      </c>
      <c r="G646" s="128"/>
      <c r="IF646" s="6"/>
      <c r="IG646" s="6"/>
      <c r="IH646" s="6"/>
      <c r="II646" s="6"/>
      <c r="IJ646" s="6"/>
      <c r="IK646" s="6"/>
      <c r="IL646" s="6"/>
      <c r="IM646" s="6"/>
    </row>
    <row r="647" s="35" customFormat="1" ht="15" customHeight="1" spans="1:247">
      <c r="A647" s="123">
        <v>2081603</v>
      </c>
      <c r="B647" s="126" t="s">
        <v>64</v>
      </c>
      <c r="C647" s="119">
        <v>0</v>
      </c>
      <c r="D647" s="128"/>
      <c r="E647" s="121">
        <f t="shared" si="117"/>
        <v>0</v>
      </c>
      <c r="F647" s="122">
        <f t="shared" si="118"/>
        <v>0</v>
      </c>
      <c r="G647" s="128"/>
      <c r="IF647" s="6"/>
      <c r="IG647" s="6"/>
      <c r="IH647" s="6"/>
      <c r="II647" s="6"/>
      <c r="IJ647" s="6"/>
      <c r="IK647" s="6"/>
      <c r="IL647" s="6"/>
      <c r="IM647" s="6"/>
    </row>
    <row r="648" s="35" customFormat="1" ht="15" customHeight="1" spans="1:247">
      <c r="A648" s="123">
        <v>2081699</v>
      </c>
      <c r="B648" s="126" t="s">
        <v>522</v>
      </c>
      <c r="C648" s="119">
        <v>0</v>
      </c>
      <c r="D648" s="128"/>
      <c r="E648" s="121">
        <f t="shared" si="117"/>
        <v>0</v>
      </c>
      <c r="F648" s="122">
        <f t="shared" si="118"/>
        <v>0</v>
      </c>
      <c r="G648" s="128"/>
      <c r="IF648" s="6"/>
      <c r="IG648" s="6"/>
      <c r="IH648" s="6"/>
      <c r="II648" s="6"/>
      <c r="IJ648" s="6"/>
      <c r="IK648" s="6"/>
      <c r="IL648" s="6"/>
      <c r="IM648" s="6"/>
    </row>
    <row r="649" s="35" customFormat="1" ht="15" customHeight="1" spans="1:247">
      <c r="A649" s="123">
        <v>20819</v>
      </c>
      <c r="B649" s="124" t="s">
        <v>523</v>
      </c>
      <c r="C649" s="119">
        <f t="shared" ref="C649:G649" si="119">SUM(C650:C651)</f>
        <v>0</v>
      </c>
      <c r="D649" s="132">
        <f t="shared" si="119"/>
        <v>0</v>
      </c>
      <c r="E649" s="121">
        <f t="shared" si="117"/>
        <v>0</v>
      </c>
      <c r="F649" s="122">
        <f t="shared" si="118"/>
        <v>0</v>
      </c>
      <c r="G649" s="132">
        <f t="shared" si="119"/>
        <v>6138</v>
      </c>
      <c r="IF649" s="6"/>
      <c r="IG649" s="6"/>
      <c r="IH649" s="6"/>
      <c r="II649" s="6"/>
      <c r="IJ649" s="6"/>
      <c r="IK649" s="6"/>
      <c r="IL649" s="6"/>
      <c r="IM649" s="6"/>
    </row>
    <row r="650" s="35" customFormat="1" ht="15" customHeight="1" spans="1:247">
      <c r="A650" s="123">
        <v>2081901</v>
      </c>
      <c r="B650" s="126" t="s">
        <v>524</v>
      </c>
      <c r="C650" s="119">
        <v>0</v>
      </c>
      <c r="D650" s="128"/>
      <c r="E650" s="121">
        <f t="shared" si="117"/>
        <v>0</v>
      </c>
      <c r="F650" s="122">
        <f t="shared" si="118"/>
        <v>0</v>
      </c>
      <c r="G650" s="128">
        <f>3358</f>
        <v>3358</v>
      </c>
      <c r="IF650" s="6"/>
      <c r="IG650" s="6"/>
      <c r="IH650" s="6"/>
      <c r="II650" s="6"/>
      <c r="IJ650" s="6"/>
      <c r="IK650" s="6"/>
      <c r="IL650" s="6"/>
      <c r="IM650" s="6"/>
    </row>
    <row r="651" s="35" customFormat="1" ht="15" customHeight="1" spans="1:247">
      <c r="A651" s="123">
        <v>2081902</v>
      </c>
      <c r="B651" s="126" t="s">
        <v>525</v>
      </c>
      <c r="C651" s="119">
        <v>0</v>
      </c>
      <c r="D651" s="128"/>
      <c r="E651" s="121">
        <f t="shared" si="117"/>
        <v>0</v>
      </c>
      <c r="F651" s="122">
        <f t="shared" si="118"/>
        <v>0</v>
      </c>
      <c r="G651" s="128">
        <f>2780</f>
        <v>2780</v>
      </c>
      <c r="IF651" s="6"/>
      <c r="IG651" s="6"/>
      <c r="IH651" s="6"/>
      <c r="II651" s="6"/>
      <c r="IJ651" s="6"/>
      <c r="IK651" s="6"/>
      <c r="IL651" s="6"/>
      <c r="IM651" s="6"/>
    </row>
    <row r="652" s="35" customFormat="1" ht="15" customHeight="1" spans="1:247">
      <c r="A652" s="123">
        <v>20820</v>
      </c>
      <c r="B652" s="124" t="s">
        <v>526</v>
      </c>
      <c r="C652" s="119">
        <f t="shared" ref="C652:G652" si="120">SUM(C653:C654)</f>
        <v>34</v>
      </c>
      <c r="D652" s="132">
        <f t="shared" si="120"/>
        <v>30</v>
      </c>
      <c r="E652" s="121">
        <f t="shared" si="117"/>
        <v>-4</v>
      </c>
      <c r="F652" s="122">
        <f t="shared" si="118"/>
        <v>-11.7647058823529</v>
      </c>
      <c r="G652" s="132">
        <f t="shared" si="120"/>
        <v>1666</v>
      </c>
      <c r="IF652" s="6"/>
      <c r="IG652" s="6"/>
      <c r="IH652" s="6"/>
      <c r="II652" s="6"/>
      <c r="IJ652" s="6"/>
      <c r="IK652" s="6"/>
      <c r="IL652" s="6"/>
      <c r="IM652" s="6"/>
    </row>
    <row r="653" s="35" customFormat="1" ht="15" customHeight="1" spans="1:247">
      <c r="A653" s="123">
        <v>2082001</v>
      </c>
      <c r="B653" s="126" t="s">
        <v>527</v>
      </c>
      <c r="C653" s="119">
        <v>30</v>
      </c>
      <c r="D653" s="128">
        <v>30</v>
      </c>
      <c r="E653" s="121">
        <f t="shared" si="117"/>
        <v>0</v>
      </c>
      <c r="F653" s="122">
        <f t="shared" si="118"/>
        <v>0</v>
      </c>
      <c r="G653" s="128">
        <f>30+1616</f>
        <v>1646</v>
      </c>
      <c r="IF653" s="6"/>
      <c r="IG653" s="6"/>
      <c r="IH653" s="6"/>
      <c r="II653" s="6"/>
      <c r="IJ653" s="6"/>
      <c r="IK653" s="6"/>
      <c r="IL653" s="6"/>
      <c r="IM653" s="6"/>
    </row>
    <row r="654" s="35" customFormat="1" ht="15" customHeight="1" spans="1:247">
      <c r="A654" s="123">
        <v>2082002</v>
      </c>
      <c r="B654" s="126" t="s">
        <v>528</v>
      </c>
      <c r="C654" s="119">
        <v>4</v>
      </c>
      <c r="D654" s="128"/>
      <c r="E654" s="121">
        <f t="shared" si="117"/>
        <v>-4</v>
      </c>
      <c r="F654" s="122">
        <f t="shared" si="118"/>
        <v>-100</v>
      </c>
      <c r="G654" s="128">
        <f>20</f>
        <v>20</v>
      </c>
      <c r="IF654" s="6"/>
      <c r="IG654" s="6"/>
      <c r="IH654" s="6"/>
      <c r="II654" s="6"/>
      <c r="IJ654" s="6"/>
      <c r="IK654" s="6"/>
      <c r="IL654" s="6"/>
      <c r="IM654" s="6"/>
    </row>
    <row r="655" s="35" customFormat="1" ht="15" customHeight="1" spans="1:247">
      <c r="A655" s="123">
        <v>20821</v>
      </c>
      <c r="B655" s="124" t="s">
        <v>529</v>
      </c>
      <c r="C655" s="119">
        <f t="shared" ref="C655:G655" si="121">SUM(C656:C657)</f>
        <v>5</v>
      </c>
      <c r="D655" s="132">
        <f t="shared" si="121"/>
        <v>5</v>
      </c>
      <c r="E655" s="121">
        <f t="shared" si="117"/>
        <v>0</v>
      </c>
      <c r="F655" s="122">
        <f t="shared" si="118"/>
        <v>0</v>
      </c>
      <c r="G655" s="132">
        <f t="shared" si="121"/>
        <v>2475</v>
      </c>
      <c r="IF655" s="6"/>
      <c r="IG655" s="6"/>
      <c r="IH655" s="6"/>
      <c r="II655" s="6"/>
      <c r="IJ655" s="6"/>
      <c r="IK655" s="6"/>
      <c r="IL655" s="6"/>
      <c r="IM655" s="6"/>
    </row>
    <row r="656" s="35" customFormat="1" ht="15" customHeight="1" spans="1:247">
      <c r="A656" s="123">
        <v>2082101</v>
      </c>
      <c r="B656" s="126" t="s">
        <v>530</v>
      </c>
      <c r="C656" s="119">
        <v>0</v>
      </c>
      <c r="D656" s="128"/>
      <c r="E656" s="121">
        <f t="shared" si="117"/>
        <v>0</v>
      </c>
      <c r="F656" s="122">
        <f t="shared" si="118"/>
        <v>0</v>
      </c>
      <c r="G656" s="128">
        <f>190</f>
        <v>190</v>
      </c>
      <c r="IF656" s="6"/>
      <c r="IG656" s="6"/>
      <c r="IH656" s="6"/>
      <c r="II656" s="6"/>
      <c r="IJ656" s="6"/>
      <c r="IK656" s="6"/>
      <c r="IL656" s="6"/>
      <c r="IM656" s="6"/>
    </row>
    <row r="657" s="35" customFormat="1" ht="15" customHeight="1" spans="1:247">
      <c r="A657" s="123">
        <v>2082102</v>
      </c>
      <c r="B657" s="126" t="s">
        <v>531</v>
      </c>
      <c r="C657" s="119">
        <v>5</v>
      </c>
      <c r="D657" s="128">
        <v>5</v>
      </c>
      <c r="E657" s="121">
        <f t="shared" si="117"/>
        <v>0</v>
      </c>
      <c r="F657" s="122">
        <f t="shared" si="118"/>
        <v>0</v>
      </c>
      <c r="G657" s="128">
        <f>5+2280</f>
        <v>2285</v>
      </c>
      <c r="IF657" s="6"/>
      <c r="IG657" s="6"/>
      <c r="IH657" s="6"/>
      <c r="II657" s="6"/>
      <c r="IJ657" s="6"/>
      <c r="IK657" s="6"/>
      <c r="IL657" s="6"/>
      <c r="IM657" s="6"/>
    </row>
    <row r="658" s="35" customFormat="1" ht="15" customHeight="1" spans="1:247">
      <c r="A658" s="123">
        <v>20824</v>
      </c>
      <c r="B658" s="124" t="s">
        <v>532</v>
      </c>
      <c r="C658" s="119">
        <f t="shared" ref="C658:G658" si="122">SUM(C659:C660)</f>
        <v>0</v>
      </c>
      <c r="D658" s="132">
        <f t="shared" si="122"/>
        <v>0</v>
      </c>
      <c r="E658" s="121">
        <f t="shared" si="117"/>
        <v>0</v>
      </c>
      <c r="F658" s="122">
        <f t="shared" si="118"/>
        <v>0</v>
      </c>
      <c r="G658" s="132">
        <f t="shared" si="122"/>
        <v>0</v>
      </c>
      <c r="IF658" s="6"/>
      <c r="IG658" s="6"/>
      <c r="IH658" s="6"/>
      <c r="II658" s="6"/>
      <c r="IJ658" s="6"/>
      <c r="IK658" s="6"/>
      <c r="IL658" s="6"/>
      <c r="IM658" s="6"/>
    </row>
    <row r="659" s="35" customFormat="1" ht="15" customHeight="1" spans="1:247">
      <c r="A659" s="123">
        <v>2082401</v>
      </c>
      <c r="B659" s="126" t="s">
        <v>533</v>
      </c>
      <c r="C659" s="119">
        <v>0</v>
      </c>
      <c r="D659" s="128"/>
      <c r="E659" s="121">
        <f t="shared" si="117"/>
        <v>0</v>
      </c>
      <c r="F659" s="122">
        <f t="shared" si="118"/>
        <v>0</v>
      </c>
      <c r="G659" s="128"/>
      <c r="IF659" s="6"/>
      <c r="IG659" s="6"/>
      <c r="IH659" s="6"/>
      <c r="II659" s="6"/>
      <c r="IJ659" s="6"/>
      <c r="IK659" s="6"/>
      <c r="IL659" s="6"/>
      <c r="IM659" s="6"/>
    </row>
    <row r="660" s="35" customFormat="1" ht="15" customHeight="1" spans="1:247">
      <c r="A660" s="123">
        <v>2082402</v>
      </c>
      <c r="B660" s="126" t="s">
        <v>534</v>
      </c>
      <c r="C660" s="119">
        <v>0</v>
      </c>
      <c r="D660" s="128"/>
      <c r="E660" s="121">
        <f t="shared" si="117"/>
        <v>0</v>
      </c>
      <c r="F660" s="122">
        <f t="shared" si="118"/>
        <v>0</v>
      </c>
      <c r="G660" s="128"/>
      <c r="IF660" s="6"/>
      <c r="IG660" s="6"/>
      <c r="IH660" s="6"/>
      <c r="II660" s="6"/>
      <c r="IJ660" s="6"/>
      <c r="IK660" s="6"/>
      <c r="IL660" s="6"/>
      <c r="IM660" s="6"/>
    </row>
    <row r="661" s="35" customFormat="1" ht="15" customHeight="1" spans="1:247">
      <c r="A661" s="123">
        <v>20825</v>
      </c>
      <c r="B661" s="124" t="s">
        <v>535</v>
      </c>
      <c r="C661" s="119">
        <f t="shared" ref="C661:G661" si="123">SUM(C662:C663)</f>
        <v>135</v>
      </c>
      <c r="D661" s="132">
        <f t="shared" si="123"/>
        <v>11</v>
      </c>
      <c r="E661" s="121">
        <f t="shared" si="117"/>
        <v>-124</v>
      </c>
      <c r="F661" s="122">
        <f t="shared" si="118"/>
        <v>-91.8518518518518</v>
      </c>
      <c r="G661" s="132">
        <f t="shared" si="123"/>
        <v>30</v>
      </c>
      <c r="IF661" s="6"/>
      <c r="IG661" s="6"/>
      <c r="IH661" s="6"/>
      <c r="II661" s="6"/>
      <c r="IJ661" s="6"/>
      <c r="IK661" s="6"/>
      <c r="IL661" s="6"/>
      <c r="IM661" s="6"/>
    </row>
    <row r="662" s="35" customFormat="1" ht="15" customHeight="1" spans="1:247">
      <c r="A662" s="123">
        <v>2082501</v>
      </c>
      <c r="B662" s="126" t="s">
        <v>536</v>
      </c>
      <c r="C662" s="119">
        <v>75</v>
      </c>
      <c r="D662" s="128">
        <v>11</v>
      </c>
      <c r="E662" s="121">
        <f t="shared" si="117"/>
        <v>-64</v>
      </c>
      <c r="F662" s="122">
        <f t="shared" si="118"/>
        <v>-85.3333333333333</v>
      </c>
      <c r="G662" s="128">
        <f>11+19</f>
        <v>30</v>
      </c>
      <c r="IF662" s="6"/>
      <c r="IG662" s="6"/>
      <c r="IH662" s="6"/>
      <c r="II662" s="6"/>
      <c r="IJ662" s="6"/>
      <c r="IK662" s="6"/>
      <c r="IL662" s="6"/>
      <c r="IM662" s="6"/>
    </row>
    <row r="663" s="35" customFormat="1" ht="15" customHeight="1" spans="1:247">
      <c r="A663" s="123">
        <v>2082502</v>
      </c>
      <c r="B663" s="126" t="s">
        <v>537</v>
      </c>
      <c r="C663" s="119">
        <v>60</v>
      </c>
      <c r="D663" s="128"/>
      <c r="E663" s="121">
        <f t="shared" si="117"/>
        <v>-60</v>
      </c>
      <c r="F663" s="122">
        <f t="shared" si="118"/>
        <v>-100</v>
      </c>
      <c r="G663" s="128"/>
      <c r="IF663" s="6"/>
      <c r="IG663" s="6"/>
      <c r="IH663" s="6"/>
      <c r="II663" s="6"/>
      <c r="IJ663" s="6"/>
      <c r="IK663" s="6"/>
      <c r="IL663" s="6"/>
      <c r="IM663" s="6"/>
    </row>
    <row r="664" s="35" customFormat="1" ht="15" customHeight="1" spans="1:247">
      <c r="A664" s="123">
        <v>20826</v>
      </c>
      <c r="B664" s="124" t="s">
        <v>538</v>
      </c>
      <c r="C664" s="119">
        <f t="shared" ref="C664:G664" si="124">SUM(C665:C667)</f>
        <v>9177</v>
      </c>
      <c r="D664" s="132">
        <f t="shared" si="124"/>
        <v>1405</v>
      </c>
      <c r="E664" s="121">
        <f t="shared" si="117"/>
        <v>-7772</v>
      </c>
      <c r="F664" s="122">
        <f t="shared" si="118"/>
        <v>-84.6899858341506</v>
      </c>
      <c r="G664" s="132">
        <f t="shared" si="124"/>
        <v>3645</v>
      </c>
      <c r="IF664" s="6"/>
      <c r="IG664" s="6"/>
      <c r="IH664" s="6"/>
      <c r="II664" s="6"/>
      <c r="IJ664" s="6"/>
      <c r="IK664" s="6"/>
      <c r="IL664" s="6"/>
      <c r="IM664" s="6"/>
    </row>
    <row r="665" s="35" customFormat="1" ht="15" customHeight="1" spans="1:247">
      <c r="A665" s="123">
        <v>2082601</v>
      </c>
      <c r="B665" s="126" t="s">
        <v>539</v>
      </c>
      <c r="C665" s="119">
        <v>7859</v>
      </c>
      <c r="D665" s="128"/>
      <c r="E665" s="121">
        <f t="shared" si="117"/>
        <v>-7859</v>
      </c>
      <c r="F665" s="122">
        <f t="shared" si="118"/>
        <v>-100</v>
      </c>
      <c r="G665" s="128"/>
      <c r="IF665" s="6"/>
      <c r="IG665" s="6"/>
      <c r="IH665" s="6"/>
      <c r="II665" s="6"/>
      <c r="IJ665" s="6"/>
      <c r="IK665" s="6"/>
      <c r="IL665" s="6"/>
      <c r="IM665" s="6"/>
    </row>
    <row r="666" s="35" customFormat="1" ht="15" customHeight="1" spans="1:247">
      <c r="A666" s="123">
        <v>2082602</v>
      </c>
      <c r="B666" s="126" t="s">
        <v>540</v>
      </c>
      <c r="C666" s="119">
        <v>1318</v>
      </c>
      <c r="D666" s="128">
        <v>1405</v>
      </c>
      <c r="E666" s="121">
        <f t="shared" si="117"/>
        <v>87</v>
      </c>
      <c r="F666" s="122">
        <f t="shared" si="118"/>
        <v>6.60091047040971</v>
      </c>
      <c r="G666" s="128">
        <f>1405+2240</f>
        <v>3645</v>
      </c>
      <c r="IF666" s="6"/>
      <c r="IG666" s="6"/>
      <c r="IH666" s="6"/>
      <c r="II666" s="6"/>
      <c r="IJ666" s="6"/>
      <c r="IK666" s="6"/>
      <c r="IL666" s="6"/>
      <c r="IM666" s="6"/>
    </row>
    <row r="667" s="35" customFormat="1" ht="15" customHeight="1" spans="1:247">
      <c r="A667" s="123">
        <v>2082699</v>
      </c>
      <c r="B667" s="126" t="s">
        <v>541</v>
      </c>
      <c r="C667" s="119">
        <v>0</v>
      </c>
      <c r="D667" s="128"/>
      <c r="E667" s="121">
        <f t="shared" si="117"/>
        <v>0</v>
      </c>
      <c r="F667" s="122">
        <f t="shared" si="118"/>
        <v>0</v>
      </c>
      <c r="G667" s="128"/>
      <c r="IF667" s="6"/>
      <c r="IG667" s="6"/>
      <c r="IH667" s="6"/>
      <c r="II667" s="6"/>
      <c r="IJ667" s="6"/>
      <c r="IK667" s="6"/>
      <c r="IL667" s="6"/>
      <c r="IM667" s="6"/>
    </row>
    <row r="668" s="35" customFormat="1" ht="15" customHeight="1" spans="1:247">
      <c r="A668" s="123">
        <v>20827</v>
      </c>
      <c r="B668" s="124" t="s">
        <v>542</v>
      </c>
      <c r="C668" s="119">
        <f t="shared" ref="C668:G668" si="125">SUM(C669:C672)</f>
        <v>0</v>
      </c>
      <c r="D668" s="132">
        <f t="shared" si="125"/>
        <v>0</v>
      </c>
      <c r="E668" s="121">
        <f t="shared" si="117"/>
        <v>0</v>
      </c>
      <c r="F668" s="122">
        <f t="shared" si="118"/>
        <v>0</v>
      </c>
      <c r="G668" s="132">
        <f t="shared" si="125"/>
        <v>0</v>
      </c>
      <c r="IF668" s="6"/>
      <c r="IG668" s="6"/>
      <c r="IH668" s="6"/>
      <c r="II668" s="6"/>
      <c r="IJ668" s="6"/>
      <c r="IK668" s="6"/>
      <c r="IL668" s="6"/>
      <c r="IM668" s="6"/>
    </row>
    <row r="669" s="35" customFormat="1" ht="15" customHeight="1" spans="1:247">
      <c r="A669" s="123">
        <v>2082701</v>
      </c>
      <c r="B669" s="126" t="s">
        <v>543</v>
      </c>
      <c r="C669" s="119">
        <v>0</v>
      </c>
      <c r="D669" s="128"/>
      <c r="E669" s="121">
        <f t="shared" si="117"/>
        <v>0</v>
      </c>
      <c r="F669" s="122">
        <f t="shared" si="118"/>
        <v>0</v>
      </c>
      <c r="G669" s="128"/>
      <c r="IF669" s="6"/>
      <c r="IG669" s="6"/>
      <c r="IH669" s="6"/>
      <c r="II669" s="6"/>
      <c r="IJ669" s="6"/>
      <c r="IK669" s="6"/>
      <c r="IL669" s="6"/>
      <c r="IM669" s="6"/>
    </row>
    <row r="670" s="35" customFormat="1" ht="15" customHeight="1" spans="1:247">
      <c r="A670" s="123">
        <v>2082702</v>
      </c>
      <c r="B670" s="126" t="s">
        <v>544</v>
      </c>
      <c r="C670" s="119">
        <v>0</v>
      </c>
      <c r="D670" s="128"/>
      <c r="E670" s="121">
        <f t="shared" si="117"/>
        <v>0</v>
      </c>
      <c r="F670" s="122">
        <f t="shared" si="118"/>
        <v>0</v>
      </c>
      <c r="G670" s="128"/>
      <c r="IF670" s="6"/>
      <c r="IG670" s="6"/>
      <c r="IH670" s="6"/>
      <c r="II670" s="6"/>
      <c r="IJ670" s="6"/>
      <c r="IK670" s="6"/>
      <c r="IL670" s="6"/>
      <c r="IM670" s="6"/>
    </row>
    <row r="671" s="35" customFormat="1" ht="15" customHeight="1" spans="1:247">
      <c r="A671" s="123">
        <v>2082703</v>
      </c>
      <c r="B671" s="126" t="s">
        <v>545</v>
      </c>
      <c r="C671" s="119">
        <v>0</v>
      </c>
      <c r="D671" s="128"/>
      <c r="E671" s="121">
        <f t="shared" si="117"/>
        <v>0</v>
      </c>
      <c r="F671" s="122">
        <f t="shared" si="118"/>
        <v>0</v>
      </c>
      <c r="G671" s="128"/>
      <c r="IF671" s="6"/>
      <c r="IG671" s="6"/>
      <c r="IH671" s="6"/>
      <c r="II671" s="6"/>
      <c r="IJ671" s="6"/>
      <c r="IK671" s="6"/>
      <c r="IL671" s="6"/>
      <c r="IM671" s="6"/>
    </row>
    <row r="672" s="35" customFormat="1" ht="15" customHeight="1" spans="1:247">
      <c r="A672" s="123">
        <v>2082799</v>
      </c>
      <c r="B672" s="126" t="s">
        <v>546</v>
      </c>
      <c r="C672" s="119">
        <v>0</v>
      </c>
      <c r="D672" s="128"/>
      <c r="E672" s="121">
        <f t="shared" si="117"/>
        <v>0</v>
      </c>
      <c r="F672" s="122">
        <f t="shared" si="118"/>
        <v>0</v>
      </c>
      <c r="G672" s="128"/>
      <c r="IF672" s="6"/>
      <c r="IG672" s="6"/>
      <c r="IH672" s="6"/>
      <c r="II672" s="6"/>
      <c r="IJ672" s="6"/>
      <c r="IK672" s="6"/>
      <c r="IL672" s="6"/>
      <c r="IM672" s="6"/>
    </row>
    <row r="673" s="35" customFormat="1" ht="15" customHeight="1" spans="1:247">
      <c r="A673" s="123">
        <v>20828</v>
      </c>
      <c r="B673" s="124" t="s">
        <v>547</v>
      </c>
      <c r="C673" s="119">
        <f t="shared" ref="C673:G673" si="126">SUM(C674:C680)</f>
        <v>282</v>
      </c>
      <c r="D673" s="128">
        <f t="shared" si="126"/>
        <v>272</v>
      </c>
      <c r="E673" s="121">
        <f t="shared" si="117"/>
        <v>-10</v>
      </c>
      <c r="F673" s="122">
        <f t="shared" si="118"/>
        <v>-3.54609929078014</v>
      </c>
      <c r="G673" s="128">
        <f t="shared" si="126"/>
        <v>272</v>
      </c>
      <c r="IF673" s="6"/>
      <c r="IG673" s="6"/>
      <c r="IH673" s="6"/>
      <c r="II673" s="6"/>
      <c r="IJ673" s="6"/>
      <c r="IK673" s="6"/>
      <c r="IL673" s="6"/>
      <c r="IM673" s="6"/>
    </row>
    <row r="674" s="35" customFormat="1" ht="15" customHeight="1" spans="1:247">
      <c r="A674" s="123">
        <v>2082801</v>
      </c>
      <c r="B674" s="126" t="s">
        <v>62</v>
      </c>
      <c r="C674" s="119">
        <v>106</v>
      </c>
      <c r="D674" s="128">
        <v>95</v>
      </c>
      <c r="E674" s="121">
        <f t="shared" si="117"/>
        <v>-11</v>
      </c>
      <c r="F674" s="122">
        <f t="shared" si="118"/>
        <v>-10.377358490566</v>
      </c>
      <c r="G674" s="128">
        <v>95</v>
      </c>
      <c r="IF674" s="6"/>
      <c r="IG674" s="6"/>
      <c r="IH674" s="6"/>
      <c r="II674" s="6"/>
      <c r="IJ674" s="6"/>
      <c r="IK674" s="6"/>
      <c r="IL674" s="6"/>
      <c r="IM674" s="6"/>
    </row>
    <row r="675" s="35" customFormat="1" ht="15" customHeight="1" spans="1:247">
      <c r="A675" s="123">
        <v>2082802</v>
      </c>
      <c r="B675" s="126" t="s">
        <v>63</v>
      </c>
      <c r="C675" s="119">
        <v>0</v>
      </c>
      <c r="D675" s="128"/>
      <c r="E675" s="121">
        <f t="shared" si="117"/>
        <v>0</v>
      </c>
      <c r="F675" s="122">
        <f t="shared" si="118"/>
        <v>0</v>
      </c>
      <c r="G675" s="128"/>
      <c r="IF675" s="6"/>
      <c r="IG675" s="6"/>
      <c r="IH675" s="6"/>
      <c r="II675" s="6"/>
      <c r="IJ675" s="6"/>
      <c r="IK675" s="6"/>
      <c r="IL675" s="6"/>
      <c r="IM675" s="6"/>
    </row>
    <row r="676" s="35" customFormat="1" ht="15" customHeight="1" spans="1:247">
      <c r="A676" s="123">
        <v>2082803</v>
      </c>
      <c r="B676" s="126" t="s">
        <v>64</v>
      </c>
      <c r="C676" s="119">
        <v>0</v>
      </c>
      <c r="D676" s="128"/>
      <c r="E676" s="121">
        <f t="shared" si="117"/>
        <v>0</v>
      </c>
      <c r="F676" s="122">
        <f t="shared" si="118"/>
        <v>0</v>
      </c>
      <c r="G676" s="128"/>
      <c r="IF676" s="6"/>
      <c r="IG676" s="6"/>
      <c r="IH676" s="6"/>
      <c r="II676" s="6"/>
      <c r="IJ676" s="6"/>
      <c r="IK676" s="6"/>
      <c r="IL676" s="6"/>
      <c r="IM676" s="6"/>
    </row>
    <row r="677" s="35" customFormat="1" ht="15" customHeight="1" spans="1:247">
      <c r="A677" s="123">
        <v>2082804</v>
      </c>
      <c r="B677" s="126" t="s">
        <v>548</v>
      </c>
      <c r="C677" s="119">
        <v>18</v>
      </c>
      <c r="D677" s="128">
        <v>10</v>
      </c>
      <c r="E677" s="121">
        <f t="shared" si="117"/>
        <v>-8</v>
      </c>
      <c r="F677" s="122">
        <f t="shared" si="118"/>
        <v>-44.4444444444444</v>
      </c>
      <c r="G677" s="128">
        <v>10</v>
      </c>
      <c r="IF677" s="6"/>
      <c r="IG677" s="6"/>
      <c r="IH677" s="6"/>
      <c r="II677" s="6"/>
      <c r="IJ677" s="6"/>
      <c r="IK677" s="6"/>
      <c r="IL677" s="6"/>
      <c r="IM677" s="6"/>
    </row>
    <row r="678" s="35" customFormat="1" ht="15" customHeight="1" spans="1:247">
      <c r="A678" s="123">
        <v>2082805</v>
      </c>
      <c r="B678" s="126" t="s">
        <v>549</v>
      </c>
      <c r="C678" s="119">
        <v>0</v>
      </c>
      <c r="D678" s="128"/>
      <c r="E678" s="121">
        <f t="shared" si="117"/>
        <v>0</v>
      </c>
      <c r="F678" s="122">
        <f t="shared" si="118"/>
        <v>0</v>
      </c>
      <c r="G678" s="128"/>
      <c r="IF678" s="6"/>
      <c r="IG678" s="6"/>
      <c r="IH678" s="6"/>
      <c r="II678" s="6"/>
      <c r="IJ678" s="6"/>
      <c r="IK678" s="6"/>
      <c r="IL678" s="6"/>
      <c r="IM678" s="6"/>
    </row>
    <row r="679" s="35" customFormat="1" ht="15" customHeight="1" spans="1:247">
      <c r="A679" s="123">
        <v>2082850</v>
      </c>
      <c r="B679" s="126" t="s">
        <v>71</v>
      </c>
      <c r="C679" s="119">
        <v>158</v>
      </c>
      <c r="D679" s="128">
        <v>167</v>
      </c>
      <c r="E679" s="121">
        <f t="shared" si="117"/>
        <v>9</v>
      </c>
      <c r="F679" s="122">
        <f t="shared" si="118"/>
        <v>5.69620253164557</v>
      </c>
      <c r="G679" s="128">
        <v>167</v>
      </c>
      <c r="IF679" s="6"/>
      <c r="IG679" s="6"/>
      <c r="IH679" s="6"/>
      <c r="II679" s="6"/>
      <c r="IJ679" s="6"/>
      <c r="IK679" s="6"/>
      <c r="IL679" s="6"/>
      <c r="IM679" s="6"/>
    </row>
    <row r="680" s="35" customFormat="1" ht="15" customHeight="1" spans="1:247">
      <c r="A680" s="123">
        <v>2082899</v>
      </c>
      <c r="B680" s="126" t="s">
        <v>550</v>
      </c>
      <c r="C680" s="119">
        <v>0</v>
      </c>
      <c r="D680" s="128"/>
      <c r="E680" s="121">
        <f t="shared" si="117"/>
        <v>0</v>
      </c>
      <c r="F680" s="122">
        <f t="shared" si="118"/>
        <v>0</v>
      </c>
      <c r="G680" s="128"/>
      <c r="IF680" s="6"/>
      <c r="IG680" s="6"/>
      <c r="IH680" s="6"/>
      <c r="II680" s="6"/>
      <c r="IJ680" s="6"/>
      <c r="IK680" s="6"/>
      <c r="IL680" s="6"/>
      <c r="IM680" s="6"/>
    </row>
    <row r="681" s="35" customFormat="1" ht="15" customHeight="1" spans="1:247">
      <c r="A681" s="123">
        <v>20830</v>
      </c>
      <c r="B681" s="124" t="s">
        <v>551</v>
      </c>
      <c r="C681" s="119">
        <f t="shared" ref="C681:G681" si="127">SUM(C682:C683)</f>
        <v>0</v>
      </c>
      <c r="D681" s="128">
        <f t="shared" si="127"/>
        <v>0</v>
      </c>
      <c r="E681" s="121">
        <f t="shared" si="117"/>
        <v>0</v>
      </c>
      <c r="F681" s="122">
        <f t="shared" si="118"/>
        <v>0</v>
      </c>
      <c r="G681" s="128">
        <f t="shared" si="127"/>
        <v>0</v>
      </c>
      <c r="IF681" s="6"/>
      <c r="IG681" s="6"/>
      <c r="IH681" s="6"/>
      <c r="II681" s="6"/>
      <c r="IJ681" s="6"/>
      <c r="IK681" s="6"/>
      <c r="IL681" s="6"/>
      <c r="IM681" s="6"/>
    </row>
    <row r="682" s="35" customFormat="1" ht="15" customHeight="1" spans="1:247">
      <c r="A682" s="123">
        <v>2083001</v>
      </c>
      <c r="B682" s="126" t="s">
        <v>552</v>
      </c>
      <c r="C682" s="119">
        <v>0</v>
      </c>
      <c r="D682" s="128"/>
      <c r="E682" s="121">
        <f t="shared" si="117"/>
        <v>0</v>
      </c>
      <c r="F682" s="122">
        <f t="shared" si="118"/>
        <v>0</v>
      </c>
      <c r="G682" s="128"/>
      <c r="IF682" s="6"/>
      <c r="IG682" s="6"/>
      <c r="IH682" s="6"/>
      <c r="II682" s="6"/>
      <c r="IJ682" s="6"/>
      <c r="IK682" s="6"/>
      <c r="IL682" s="6"/>
      <c r="IM682" s="6"/>
    </row>
    <row r="683" s="35" customFormat="1" ht="15" customHeight="1" spans="1:247">
      <c r="A683" s="123">
        <v>2083099</v>
      </c>
      <c r="B683" s="126" t="s">
        <v>553</v>
      </c>
      <c r="C683" s="119">
        <v>0</v>
      </c>
      <c r="D683" s="128"/>
      <c r="E683" s="121">
        <f t="shared" si="117"/>
        <v>0</v>
      </c>
      <c r="F683" s="122">
        <f t="shared" si="118"/>
        <v>0</v>
      </c>
      <c r="G683" s="128"/>
      <c r="IF683" s="6"/>
      <c r="IG683" s="6"/>
      <c r="IH683" s="6"/>
      <c r="II683" s="6"/>
      <c r="IJ683" s="6"/>
      <c r="IK683" s="6"/>
      <c r="IL683" s="6"/>
      <c r="IM683" s="6"/>
    </row>
    <row r="684" s="35" customFormat="1" ht="15" customHeight="1" spans="1:247">
      <c r="A684" s="123">
        <v>20899</v>
      </c>
      <c r="B684" s="124" t="s">
        <v>554</v>
      </c>
      <c r="C684" s="119">
        <f t="shared" ref="C684:G684" si="128">C685</f>
        <v>21</v>
      </c>
      <c r="D684" s="132">
        <f t="shared" si="128"/>
        <v>130</v>
      </c>
      <c r="E684" s="121">
        <f t="shared" si="117"/>
        <v>109</v>
      </c>
      <c r="F684" s="122">
        <f t="shared" si="118"/>
        <v>519.047619047619</v>
      </c>
      <c r="G684" s="132">
        <f t="shared" si="128"/>
        <v>130</v>
      </c>
      <c r="IF684" s="6"/>
      <c r="IG684" s="6"/>
      <c r="IH684" s="6"/>
      <c r="II684" s="6"/>
      <c r="IJ684" s="6"/>
      <c r="IK684" s="6"/>
      <c r="IL684" s="6"/>
      <c r="IM684" s="6"/>
    </row>
    <row r="685" s="35" customFormat="1" ht="15" customHeight="1" spans="1:247">
      <c r="A685" s="123">
        <v>2089901</v>
      </c>
      <c r="B685" s="126" t="s">
        <v>555</v>
      </c>
      <c r="C685" s="119">
        <v>21</v>
      </c>
      <c r="D685" s="128">
        <f>383-253</f>
        <v>130</v>
      </c>
      <c r="E685" s="121">
        <f t="shared" si="117"/>
        <v>109</v>
      </c>
      <c r="F685" s="122">
        <f t="shared" si="118"/>
        <v>519.047619047619</v>
      </c>
      <c r="G685" s="128">
        <f>383-253</f>
        <v>130</v>
      </c>
      <c r="IF685" s="6"/>
      <c r="IG685" s="6"/>
      <c r="IH685" s="6"/>
      <c r="II685" s="6"/>
      <c r="IJ685" s="6"/>
      <c r="IK685" s="6"/>
      <c r="IL685" s="6"/>
      <c r="IM685" s="6"/>
    </row>
    <row r="686" s="35" customFormat="1" ht="15" customHeight="1" spans="1:247">
      <c r="A686" s="123">
        <v>210</v>
      </c>
      <c r="B686" s="124" t="s">
        <v>556</v>
      </c>
      <c r="C686" s="119">
        <f t="shared" ref="C686:G686" si="129">C687+C692+C706+C710+C722+C725+C729+C734+C738+C742+C745+C754+C756</f>
        <v>8941</v>
      </c>
      <c r="D686" s="132">
        <f t="shared" si="129"/>
        <v>11627</v>
      </c>
      <c r="E686" s="121">
        <f t="shared" si="117"/>
        <v>2686</v>
      </c>
      <c r="F686" s="122">
        <f t="shared" si="118"/>
        <v>30.0413823957052</v>
      </c>
      <c r="G686" s="132">
        <f t="shared" si="129"/>
        <v>26954</v>
      </c>
      <c r="IF686" s="6"/>
      <c r="IG686" s="6"/>
      <c r="IH686" s="6"/>
      <c r="II686" s="6"/>
      <c r="IJ686" s="6"/>
      <c r="IK686" s="6"/>
      <c r="IL686" s="6"/>
      <c r="IM686" s="6"/>
    </row>
    <row r="687" s="35" customFormat="1" ht="15" customHeight="1" spans="1:247">
      <c r="A687" s="123">
        <v>21001</v>
      </c>
      <c r="B687" s="124" t="s">
        <v>557</v>
      </c>
      <c r="C687" s="119">
        <f t="shared" ref="C687:G687" si="130">SUM(C688:C691)</f>
        <v>127</v>
      </c>
      <c r="D687" s="132">
        <f t="shared" si="130"/>
        <v>142</v>
      </c>
      <c r="E687" s="121">
        <f t="shared" si="117"/>
        <v>15</v>
      </c>
      <c r="F687" s="122">
        <f t="shared" si="118"/>
        <v>11.8110236220472</v>
      </c>
      <c r="G687" s="132">
        <f t="shared" si="130"/>
        <v>142</v>
      </c>
      <c r="IF687" s="6"/>
      <c r="IG687" s="6"/>
      <c r="IH687" s="6"/>
      <c r="II687" s="6"/>
      <c r="IJ687" s="6"/>
      <c r="IK687" s="6"/>
      <c r="IL687" s="6"/>
      <c r="IM687" s="6"/>
    </row>
    <row r="688" s="35" customFormat="1" ht="15" customHeight="1" spans="1:247">
      <c r="A688" s="123">
        <v>2100101</v>
      </c>
      <c r="B688" s="126" t="s">
        <v>62</v>
      </c>
      <c r="C688" s="119">
        <v>127</v>
      </c>
      <c r="D688" s="128">
        <v>134</v>
      </c>
      <c r="E688" s="121">
        <f t="shared" si="117"/>
        <v>7</v>
      </c>
      <c r="F688" s="122">
        <f t="shared" si="118"/>
        <v>5.51181102362205</v>
      </c>
      <c r="G688" s="128">
        <v>134</v>
      </c>
      <c r="IF688" s="6"/>
      <c r="IG688" s="6"/>
      <c r="IH688" s="6"/>
      <c r="II688" s="6"/>
      <c r="IJ688" s="6"/>
      <c r="IK688" s="6"/>
      <c r="IL688" s="6"/>
      <c r="IM688" s="6"/>
    </row>
    <row r="689" s="35" customFormat="1" ht="15" customHeight="1" spans="1:247">
      <c r="A689" s="123">
        <v>2100102</v>
      </c>
      <c r="B689" s="126" t="s">
        <v>63</v>
      </c>
      <c r="C689" s="119">
        <v>0</v>
      </c>
      <c r="D689" s="128"/>
      <c r="E689" s="121">
        <f t="shared" si="117"/>
        <v>0</v>
      </c>
      <c r="F689" s="122">
        <f t="shared" si="118"/>
        <v>0</v>
      </c>
      <c r="G689" s="128"/>
      <c r="IF689" s="6"/>
      <c r="IG689" s="6"/>
      <c r="IH689" s="6"/>
      <c r="II689" s="6"/>
      <c r="IJ689" s="6"/>
      <c r="IK689" s="6"/>
      <c r="IL689" s="6"/>
      <c r="IM689" s="6"/>
    </row>
    <row r="690" s="35" customFormat="1" ht="15" customHeight="1" spans="1:247">
      <c r="A690" s="123">
        <v>2100103</v>
      </c>
      <c r="B690" s="126" t="s">
        <v>64</v>
      </c>
      <c r="C690" s="119">
        <v>0</v>
      </c>
      <c r="D690" s="128"/>
      <c r="E690" s="121">
        <f t="shared" si="117"/>
        <v>0</v>
      </c>
      <c r="F690" s="122">
        <f t="shared" si="118"/>
        <v>0</v>
      </c>
      <c r="G690" s="128"/>
      <c r="IF690" s="6"/>
      <c r="IG690" s="6"/>
      <c r="IH690" s="6"/>
      <c r="II690" s="6"/>
      <c r="IJ690" s="6"/>
      <c r="IK690" s="6"/>
      <c r="IL690" s="6"/>
      <c r="IM690" s="6"/>
    </row>
    <row r="691" s="35" customFormat="1" ht="15" customHeight="1" spans="1:247">
      <c r="A691" s="123">
        <v>2100199</v>
      </c>
      <c r="B691" s="126" t="s">
        <v>558</v>
      </c>
      <c r="C691" s="119">
        <v>0</v>
      </c>
      <c r="D691" s="128">
        <v>8</v>
      </c>
      <c r="E691" s="121">
        <f t="shared" si="117"/>
        <v>8</v>
      </c>
      <c r="F691" s="122">
        <f t="shared" si="118"/>
        <v>0</v>
      </c>
      <c r="G691" s="128">
        <v>8</v>
      </c>
      <c r="IF691" s="6"/>
      <c r="IG691" s="6"/>
      <c r="IH691" s="6"/>
      <c r="II691" s="6"/>
      <c r="IJ691" s="6"/>
      <c r="IK691" s="6"/>
      <c r="IL691" s="6"/>
      <c r="IM691" s="6"/>
    </row>
    <row r="692" s="35" customFormat="1" ht="15" customHeight="1" spans="1:247">
      <c r="A692" s="123">
        <v>21002</v>
      </c>
      <c r="B692" s="124" t="s">
        <v>559</v>
      </c>
      <c r="C692" s="119">
        <f t="shared" ref="C692:G692" si="131">SUM(C693:C705)</f>
        <v>552</v>
      </c>
      <c r="D692" s="132">
        <f t="shared" si="131"/>
        <v>871</v>
      </c>
      <c r="E692" s="121">
        <f t="shared" si="117"/>
        <v>319</v>
      </c>
      <c r="F692" s="122">
        <f t="shared" si="118"/>
        <v>57.7898550724638</v>
      </c>
      <c r="G692" s="132">
        <f t="shared" si="131"/>
        <v>1271</v>
      </c>
      <c r="IF692" s="6"/>
      <c r="IG692" s="6"/>
      <c r="IH692" s="6"/>
      <c r="II692" s="6"/>
      <c r="IJ692" s="6"/>
      <c r="IK692" s="6"/>
      <c r="IL692" s="6"/>
      <c r="IM692" s="6"/>
    </row>
    <row r="693" s="35" customFormat="1" ht="15" customHeight="1" spans="1:247">
      <c r="A693" s="123">
        <v>2100201</v>
      </c>
      <c r="B693" s="126" t="s">
        <v>560</v>
      </c>
      <c r="C693" s="119">
        <v>342</v>
      </c>
      <c r="D693" s="128">
        <v>871</v>
      </c>
      <c r="E693" s="121">
        <f t="shared" si="117"/>
        <v>529</v>
      </c>
      <c r="F693" s="122">
        <f t="shared" si="118"/>
        <v>154.678362573099</v>
      </c>
      <c r="G693" s="128">
        <f>871+400</f>
        <v>1271</v>
      </c>
      <c r="IF693" s="6"/>
      <c r="IG693" s="6"/>
      <c r="IH693" s="6"/>
      <c r="II693" s="6"/>
      <c r="IJ693" s="6"/>
      <c r="IK693" s="6"/>
      <c r="IL693" s="6"/>
      <c r="IM693" s="6"/>
    </row>
    <row r="694" s="35" customFormat="1" ht="15" customHeight="1" spans="1:247">
      <c r="A694" s="123">
        <v>2100202</v>
      </c>
      <c r="B694" s="126" t="s">
        <v>561</v>
      </c>
      <c r="C694" s="119">
        <v>210</v>
      </c>
      <c r="D694" s="128"/>
      <c r="E694" s="121">
        <f t="shared" si="117"/>
        <v>-210</v>
      </c>
      <c r="F694" s="122">
        <f t="shared" si="118"/>
        <v>-100</v>
      </c>
      <c r="G694" s="128"/>
      <c r="IF694" s="6"/>
      <c r="IG694" s="6"/>
      <c r="IH694" s="6"/>
      <c r="II694" s="6"/>
      <c r="IJ694" s="6"/>
      <c r="IK694" s="6"/>
      <c r="IL694" s="6"/>
      <c r="IM694" s="6"/>
    </row>
    <row r="695" s="35" customFormat="1" ht="15" customHeight="1" spans="1:247">
      <c r="A695" s="123">
        <v>2100203</v>
      </c>
      <c r="B695" s="126" t="s">
        <v>562</v>
      </c>
      <c r="C695" s="119">
        <v>0</v>
      </c>
      <c r="D695" s="128"/>
      <c r="E695" s="121">
        <f t="shared" si="117"/>
        <v>0</v>
      </c>
      <c r="F695" s="122">
        <f t="shared" si="118"/>
        <v>0</v>
      </c>
      <c r="G695" s="128"/>
      <c r="IF695" s="6"/>
      <c r="IG695" s="6"/>
      <c r="IH695" s="6"/>
      <c r="II695" s="6"/>
      <c r="IJ695" s="6"/>
      <c r="IK695" s="6"/>
      <c r="IL695" s="6"/>
      <c r="IM695" s="6"/>
    </row>
    <row r="696" s="35" customFormat="1" ht="15" customHeight="1" spans="1:247">
      <c r="A696" s="123">
        <v>2100204</v>
      </c>
      <c r="B696" s="126" t="s">
        <v>563</v>
      </c>
      <c r="C696" s="119">
        <v>0</v>
      </c>
      <c r="D696" s="128"/>
      <c r="E696" s="121">
        <f t="shared" si="117"/>
        <v>0</v>
      </c>
      <c r="F696" s="122">
        <f t="shared" si="118"/>
        <v>0</v>
      </c>
      <c r="G696" s="128"/>
      <c r="IF696" s="6"/>
      <c r="IG696" s="6"/>
      <c r="IH696" s="6"/>
      <c r="II696" s="6"/>
      <c r="IJ696" s="6"/>
      <c r="IK696" s="6"/>
      <c r="IL696" s="6"/>
      <c r="IM696" s="6"/>
    </row>
    <row r="697" s="35" customFormat="1" ht="15" customHeight="1" spans="1:247">
      <c r="A697" s="123">
        <v>2100205</v>
      </c>
      <c r="B697" s="126" t="s">
        <v>564</v>
      </c>
      <c r="C697" s="119">
        <v>0</v>
      </c>
      <c r="D697" s="128"/>
      <c r="E697" s="121">
        <f t="shared" si="117"/>
        <v>0</v>
      </c>
      <c r="F697" s="122">
        <f t="shared" si="118"/>
        <v>0</v>
      </c>
      <c r="G697" s="128"/>
      <c r="IF697" s="6"/>
      <c r="IG697" s="6"/>
      <c r="IH697" s="6"/>
      <c r="II697" s="6"/>
      <c r="IJ697" s="6"/>
      <c r="IK697" s="6"/>
      <c r="IL697" s="6"/>
      <c r="IM697" s="6"/>
    </row>
    <row r="698" s="35" customFormat="1" ht="15" customHeight="1" spans="1:247">
      <c r="A698" s="123">
        <v>2100206</v>
      </c>
      <c r="B698" s="126" t="s">
        <v>565</v>
      </c>
      <c r="C698" s="119">
        <v>0</v>
      </c>
      <c r="D698" s="128"/>
      <c r="E698" s="121">
        <f t="shared" si="117"/>
        <v>0</v>
      </c>
      <c r="F698" s="122">
        <f t="shared" si="118"/>
        <v>0</v>
      </c>
      <c r="G698" s="128"/>
      <c r="IF698" s="6"/>
      <c r="IG698" s="6"/>
      <c r="IH698" s="6"/>
      <c r="II698" s="6"/>
      <c r="IJ698" s="6"/>
      <c r="IK698" s="6"/>
      <c r="IL698" s="6"/>
      <c r="IM698" s="6"/>
    </row>
    <row r="699" s="35" customFormat="1" ht="15" customHeight="1" spans="1:247">
      <c r="A699" s="123">
        <v>2100207</v>
      </c>
      <c r="B699" s="126" t="s">
        <v>566</v>
      </c>
      <c r="C699" s="119">
        <v>0</v>
      </c>
      <c r="D699" s="128"/>
      <c r="E699" s="121">
        <f t="shared" si="117"/>
        <v>0</v>
      </c>
      <c r="F699" s="122">
        <f t="shared" si="118"/>
        <v>0</v>
      </c>
      <c r="G699" s="128"/>
      <c r="IF699" s="6"/>
      <c r="IG699" s="6"/>
      <c r="IH699" s="6"/>
      <c r="II699" s="6"/>
      <c r="IJ699" s="6"/>
      <c r="IK699" s="6"/>
      <c r="IL699" s="6"/>
      <c r="IM699" s="6"/>
    </row>
    <row r="700" s="35" customFormat="1" ht="15" customHeight="1" spans="1:247">
      <c r="A700" s="123">
        <v>2100208</v>
      </c>
      <c r="B700" s="126" t="s">
        <v>567</v>
      </c>
      <c r="C700" s="119">
        <v>0</v>
      </c>
      <c r="D700" s="128"/>
      <c r="E700" s="121">
        <f t="shared" si="117"/>
        <v>0</v>
      </c>
      <c r="F700" s="122">
        <f t="shared" si="118"/>
        <v>0</v>
      </c>
      <c r="G700" s="128"/>
      <c r="IF700" s="6"/>
      <c r="IG700" s="6"/>
      <c r="IH700" s="6"/>
      <c r="II700" s="6"/>
      <c r="IJ700" s="6"/>
      <c r="IK700" s="6"/>
      <c r="IL700" s="6"/>
      <c r="IM700" s="6"/>
    </row>
    <row r="701" s="35" customFormat="1" ht="15" customHeight="1" spans="1:247">
      <c r="A701" s="123">
        <v>2100209</v>
      </c>
      <c r="B701" s="126" t="s">
        <v>568</v>
      </c>
      <c r="C701" s="119">
        <v>0</v>
      </c>
      <c r="D701" s="128"/>
      <c r="E701" s="121">
        <f t="shared" si="117"/>
        <v>0</v>
      </c>
      <c r="F701" s="122">
        <f t="shared" si="118"/>
        <v>0</v>
      </c>
      <c r="G701" s="128"/>
      <c r="IF701" s="6"/>
      <c r="IG701" s="6"/>
      <c r="IH701" s="6"/>
      <c r="II701" s="6"/>
      <c r="IJ701" s="6"/>
      <c r="IK701" s="6"/>
      <c r="IL701" s="6"/>
      <c r="IM701" s="6"/>
    </row>
    <row r="702" s="35" customFormat="1" ht="15" customHeight="1" spans="1:247">
      <c r="A702" s="123">
        <v>2100210</v>
      </c>
      <c r="B702" s="126" t="s">
        <v>569</v>
      </c>
      <c r="C702" s="119">
        <v>0</v>
      </c>
      <c r="D702" s="128"/>
      <c r="E702" s="121">
        <f t="shared" si="117"/>
        <v>0</v>
      </c>
      <c r="F702" s="122">
        <f t="shared" si="118"/>
        <v>0</v>
      </c>
      <c r="G702" s="128"/>
      <c r="IF702" s="6"/>
      <c r="IG702" s="6"/>
      <c r="IH702" s="6"/>
      <c r="II702" s="6"/>
      <c r="IJ702" s="6"/>
      <c r="IK702" s="6"/>
      <c r="IL702" s="6"/>
      <c r="IM702" s="6"/>
    </row>
    <row r="703" s="35" customFormat="1" ht="15" customHeight="1" spans="1:247">
      <c r="A703" s="123">
        <v>2100211</v>
      </c>
      <c r="B703" s="126" t="s">
        <v>570</v>
      </c>
      <c r="C703" s="119">
        <v>0</v>
      </c>
      <c r="D703" s="128"/>
      <c r="E703" s="121">
        <f t="shared" si="117"/>
        <v>0</v>
      </c>
      <c r="F703" s="122">
        <f t="shared" si="118"/>
        <v>0</v>
      </c>
      <c r="G703" s="128"/>
      <c r="IF703" s="6"/>
      <c r="IG703" s="6"/>
      <c r="IH703" s="6"/>
      <c r="II703" s="6"/>
      <c r="IJ703" s="6"/>
      <c r="IK703" s="6"/>
      <c r="IL703" s="6"/>
      <c r="IM703" s="6"/>
    </row>
    <row r="704" s="35" customFormat="1" ht="15" customHeight="1" spans="1:247">
      <c r="A704" s="123">
        <v>2100212</v>
      </c>
      <c r="B704" s="126" t="s">
        <v>571</v>
      </c>
      <c r="C704" s="119">
        <v>0</v>
      </c>
      <c r="D704" s="128"/>
      <c r="E704" s="121">
        <f t="shared" si="117"/>
        <v>0</v>
      </c>
      <c r="F704" s="122">
        <f t="shared" si="118"/>
        <v>0</v>
      </c>
      <c r="G704" s="128"/>
      <c r="IF704" s="6"/>
      <c r="IG704" s="6"/>
      <c r="IH704" s="6"/>
      <c r="II704" s="6"/>
      <c r="IJ704" s="6"/>
      <c r="IK704" s="6"/>
      <c r="IL704" s="6"/>
      <c r="IM704" s="6"/>
    </row>
    <row r="705" s="35" customFormat="1" ht="15" customHeight="1" spans="1:247">
      <c r="A705" s="123">
        <v>2100299</v>
      </c>
      <c r="B705" s="126" t="s">
        <v>572</v>
      </c>
      <c r="C705" s="119">
        <v>0</v>
      </c>
      <c r="D705" s="128"/>
      <c r="E705" s="121">
        <f t="shared" si="117"/>
        <v>0</v>
      </c>
      <c r="F705" s="122">
        <f t="shared" si="118"/>
        <v>0</v>
      </c>
      <c r="G705" s="128"/>
      <c r="IF705" s="6"/>
      <c r="IG705" s="6"/>
      <c r="IH705" s="6"/>
      <c r="II705" s="6"/>
      <c r="IJ705" s="6"/>
      <c r="IK705" s="6"/>
      <c r="IL705" s="6"/>
      <c r="IM705" s="6"/>
    </row>
    <row r="706" s="35" customFormat="1" ht="15" customHeight="1" spans="1:247">
      <c r="A706" s="123">
        <v>21003</v>
      </c>
      <c r="B706" s="124" t="s">
        <v>573</v>
      </c>
      <c r="C706" s="119">
        <f t="shared" ref="C706:G706" si="132">SUM(C707:C709)</f>
        <v>807</v>
      </c>
      <c r="D706" s="132">
        <f t="shared" si="132"/>
        <v>1044</v>
      </c>
      <c r="E706" s="121">
        <f t="shared" si="117"/>
        <v>237</v>
      </c>
      <c r="F706" s="122">
        <f t="shared" si="118"/>
        <v>29.368029739777</v>
      </c>
      <c r="G706" s="132">
        <f t="shared" si="132"/>
        <v>2024</v>
      </c>
      <c r="IF706" s="6"/>
      <c r="IG706" s="6"/>
      <c r="IH706" s="6"/>
      <c r="II706" s="6"/>
      <c r="IJ706" s="6"/>
      <c r="IK706" s="6"/>
      <c r="IL706" s="6"/>
      <c r="IM706" s="6"/>
    </row>
    <row r="707" s="35" customFormat="1" ht="15" customHeight="1" spans="1:247">
      <c r="A707" s="123">
        <v>2100301</v>
      </c>
      <c r="B707" s="126" t="s">
        <v>574</v>
      </c>
      <c r="C707" s="119">
        <v>0</v>
      </c>
      <c r="D707" s="128"/>
      <c r="E707" s="121">
        <f t="shared" si="117"/>
        <v>0</v>
      </c>
      <c r="F707" s="122">
        <f t="shared" si="118"/>
        <v>0</v>
      </c>
      <c r="G707" s="128"/>
      <c r="IF707" s="6"/>
      <c r="IG707" s="6"/>
      <c r="IH707" s="6"/>
      <c r="II707" s="6"/>
      <c r="IJ707" s="6"/>
      <c r="IK707" s="6"/>
      <c r="IL707" s="6"/>
      <c r="IM707" s="6"/>
    </row>
    <row r="708" s="35" customFormat="1" ht="15" customHeight="1" spans="1:247">
      <c r="A708" s="123">
        <v>2100302</v>
      </c>
      <c r="B708" s="126" t="s">
        <v>575</v>
      </c>
      <c r="C708" s="119">
        <v>807</v>
      </c>
      <c r="D708" s="128">
        <f>1059-15</f>
        <v>1044</v>
      </c>
      <c r="E708" s="121">
        <f t="shared" si="117"/>
        <v>237</v>
      </c>
      <c r="F708" s="122">
        <f t="shared" si="118"/>
        <v>29.368029739777</v>
      </c>
      <c r="G708" s="128">
        <f>1059-15+980</f>
        <v>2024</v>
      </c>
      <c r="IF708" s="6"/>
      <c r="IG708" s="6"/>
      <c r="IH708" s="6"/>
      <c r="II708" s="6"/>
      <c r="IJ708" s="6"/>
      <c r="IK708" s="6"/>
      <c r="IL708" s="6"/>
      <c r="IM708" s="6"/>
    </row>
    <row r="709" s="35" customFormat="1" ht="15" customHeight="1" spans="1:247">
      <c r="A709" s="123">
        <v>2100399</v>
      </c>
      <c r="B709" s="126" t="s">
        <v>576</v>
      </c>
      <c r="C709" s="119">
        <v>0</v>
      </c>
      <c r="D709" s="128"/>
      <c r="E709" s="121">
        <f t="shared" ref="E709:E772" si="133">D709-C709</f>
        <v>0</v>
      </c>
      <c r="F709" s="122">
        <f t="shared" ref="F709:F772" si="134">IF(C709=0,,E709/C709*100)</f>
        <v>0</v>
      </c>
      <c r="G709" s="128"/>
      <c r="IF709" s="6"/>
      <c r="IG709" s="6"/>
      <c r="IH709" s="6"/>
      <c r="II709" s="6"/>
      <c r="IJ709" s="6"/>
      <c r="IK709" s="6"/>
      <c r="IL709" s="6"/>
      <c r="IM709" s="6"/>
    </row>
    <row r="710" s="35" customFormat="1" ht="15" customHeight="1" spans="1:247">
      <c r="A710" s="123">
        <v>21004</v>
      </c>
      <c r="B710" s="124" t="s">
        <v>577</v>
      </c>
      <c r="C710" s="119">
        <f t="shared" ref="C710:G710" si="135">SUM(C711:C721)</f>
        <v>1429</v>
      </c>
      <c r="D710" s="132">
        <f t="shared" si="135"/>
        <v>2459</v>
      </c>
      <c r="E710" s="121">
        <f t="shared" si="133"/>
        <v>1030</v>
      </c>
      <c r="F710" s="122">
        <f t="shared" si="134"/>
        <v>72.0783764870539</v>
      </c>
      <c r="G710" s="132">
        <f t="shared" si="135"/>
        <v>5252</v>
      </c>
      <c r="IF710" s="6"/>
      <c r="IG710" s="6"/>
      <c r="IH710" s="6"/>
      <c r="II710" s="6"/>
      <c r="IJ710" s="6"/>
      <c r="IK710" s="6"/>
      <c r="IL710" s="6"/>
      <c r="IM710" s="6"/>
    </row>
    <row r="711" s="35" customFormat="1" ht="15" customHeight="1" spans="1:247">
      <c r="A711" s="123">
        <v>2100401</v>
      </c>
      <c r="B711" s="126" t="s">
        <v>578</v>
      </c>
      <c r="C711" s="119">
        <v>893</v>
      </c>
      <c r="D711" s="128">
        <v>1939</v>
      </c>
      <c r="E711" s="121">
        <f t="shared" si="133"/>
        <v>1046</v>
      </c>
      <c r="F711" s="122">
        <f t="shared" si="134"/>
        <v>117.133258678611</v>
      </c>
      <c r="G711" s="128">
        <v>1939</v>
      </c>
      <c r="IF711" s="6"/>
      <c r="IG711" s="6"/>
      <c r="IH711" s="6"/>
      <c r="II711" s="6"/>
      <c r="IJ711" s="6"/>
      <c r="IK711" s="6"/>
      <c r="IL711" s="6"/>
      <c r="IM711" s="6"/>
    </row>
    <row r="712" s="35" customFormat="1" ht="15" customHeight="1" spans="1:247">
      <c r="A712" s="123">
        <v>2100402</v>
      </c>
      <c r="B712" s="126" t="s">
        <v>579</v>
      </c>
      <c r="C712" s="119">
        <v>12</v>
      </c>
      <c r="D712" s="128">
        <v>10</v>
      </c>
      <c r="E712" s="121">
        <f t="shared" si="133"/>
        <v>-2</v>
      </c>
      <c r="F712" s="122">
        <f t="shared" si="134"/>
        <v>-16.6666666666667</v>
      </c>
      <c r="G712" s="128">
        <v>10</v>
      </c>
      <c r="IF712" s="6"/>
      <c r="IG712" s="6"/>
      <c r="IH712" s="6"/>
      <c r="II712" s="6"/>
      <c r="IJ712" s="6"/>
      <c r="IK712" s="6"/>
      <c r="IL712" s="6"/>
      <c r="IM712" s="6"/>
    </row>
    <row r="713" s="35" customFormat="1" ht="15" customHeight="1" spans="1:247">
      <c r="A713" s="123">
        <v>2100403</v>
      </c>
      <c r="B713" s="126" t="s">
        <v>580</v>
      </c>
      <c r="C713" s="119">
        <v>101</v>
      </c>
      <c r="D713" s="128">
        <v>87</v>
      </c>
      <c r="E713" s="121">
        <f t="shared" si="133"/>
        <v>-14</v>
      </c>
      <c r="F713" s="122">
        <f t="shared" si="134"/>
        <v>-13.8613861386139</v>
      </c>
      <c r="G713" s="128">
        <v>87</v>
      </c>
      <c r="IF713" s="6"/>
      <c r="IG713" s="6"/>
      <c r="IH713" s="6"/>
      <c r="II713" s="6"/>
      <c r="IJ713" s="6"/>
      <c r="IK713" s="6"/>
      <c r="IL713" s="6"/>
      <c r="IM713" s="6"/>
    </row>
    <row r="714" s="35" customFormat="1" ht="15" customHeight="1" spans="1:247">
      <c r="A714" s="123">
        <v>2100404</v>
      </c>
      <c r="B714" s="126" t="s">
        <v>581</v>
      </c>
      <c r="C714" s="119">
        <v>0</v>
      </c>
      <c r="D714" s="128"/>
      <c r="E714" s="121">
        <f t="shared" si="133"/>
        <v>0</v>
      </c>
      <c r="F714" s="122">
        <f t="shared" si="134"/>
        <v>0</v>
      </c>
      <c r="G714" s="128"/>
      <c r="IF714" s="6"/>
      <c r="IG714" s="6"/>
      <c r="IH714" s="6"/>
      <c r="II714" s="6"/>
      <c r="IJ714" s="6"/>
      <c r="IK714" s="6"/>
      <c r="IL714" s="6"/>
      <c r="IM714" s="6"/>
    </row>
    <row r="715" s="35" customFormat="1" ht="15" customHeight="1" spans="1:247">
      <c r="A715" s="123">
        <v>2100405</v>
      </c>
      <c r="B715" s="126" t="s">
        <v>582</v>
      </c>
      <c r="C715" s="119">
        <v>0</v>
      </c>
      <c r="D715" s="128"/>
      <c r="E715" s="121">
        <f t="shared" si="133"/>
        <v>0</v>
      </c>
      <c r="F715" s="122">
        <f t="shared" si="134"/>
        <v>0</v>
      </c>
      <c r="G715" s="128"/>
      <c r="IF715" s="6"/>
      <c r="IG715" s="6"/>
      <c r="IH715" s="6"/>
      <c r="II715" s="6"/>
      <c r="IJ715" s="6"/>
      <c r="IK715" s="6"/>
      <c r="IL715" s="6"/>
      <c r="IM715" s="6"/>
    </row>
    <row r="716" s="35" customFormat="1" ht="15" customHeight="1" spans="1:247">
      <c r="A716" s="123">
        <v>2100406</v>
      </c>
      <c r="B716" s="126" t="s">
        <v>583</v>
      </c>
      <c r="C716" s="119">
        <v>0</v>
      </c>
      <c r="D716" s="128"/>
      <c r="E716" s="121">
        <f t="shared" si="133"/>
        <v>0</v>
      </c>
      <c r="F716" s="122">
        <f t="shared" si="134"/>
        <v>0</v>
      </c>
      <c r="G716" s="128"/>
      <c r="IF716" s="6"/>
      <c r="IG716" s="6"/>
      <c r="IH716" s="6"/>
      <c r="II716" s="6"/>
      <c r="IJ716" s="6"/>
      <c r="IK716" s="6"/>
      <c r="IL716" s="6"/>
      <c r="IM716" s="6"/>
    </row>
    <row r="717" s="35" customFormat="1" ht="15" customHeight="1" spans="1:247">
      <c r="A717" s="123">
        <v>2100407</v>
      </c>
      <c r="B717" s="126" t="s">
        <v>584</v>
      </c>
      <c r="C717" s="119">
        <v>0</v>
      </c>
      <c r="D717" s="128"/>
      <c r="E717" s="121">
        <f t="shared" si="133"/>
        <v>0</v>
      </c>
      <c r="F717" s="122">
        <f t="shared" si="134"/>
        <v>0</v>
      </c>
      <c r="G717" s="128"/>
      <c r="IF717" s="6"/>
      <c r="IG717" s="6"/>
      <c r="IH717" s="6"/>
      <c r="II717" s="6"/>
      <c r="IJ717" s="6"/>
      <c r="IK717" s="6"/>
      <c r="IL717" s="6"/>
      <c r="IM717" s="6"/>
    </row>
    <row r="718" s="35" customFormat="1" ht="15" customHeight="1" spans="1:247">
      <c r="A718" s="123">
        <v>2100408</v>
      </c>
      <c r="B718" s="126" t="s">
        <v>585</v>
      </c>
      <c r="C718" s="119">
        <v>370</v>
      </c>
      <c r="D718" s="128">
        <v>333</v>
      </c>
      <c r="E718" s="121">
        <f t="shared" si="133"/>
        <v>-37</v>
      </c>
      <c r="F718" s="122">
        <f t="shared" si="134"/>
        <v>-10</v>
      </c>
      <c r="G718" s="128">
        <f>333+1792</f>
        <v>2125</v>
      </c>
      <c r="IF718" s="6"/>
      <c r="IG718" s="6"/>
      <c r="IH718" s="6"/>
      <c r="II718" s="6"/>
      <c r="IJ718" s="6"/>
      <c r="IK718" s="6"/>
      <c r="IL718" s="6"/>
      <c r="IM718" s="6"/>
    </row>
    <row r="719" s="35" customFormat="1" ht="15" customHeight="1" spans="1:247">
      <c r="A719" s="123">
        <v>2100409</v>
      </c>
      <c r="B719" s="126" t="s">
        <v>586</v>
      </c>
      <c r="C719" s="119">
        <v>41</v>
      </c>
      <c r="D719" s="128">
        <v>78</v>
      </c>
      <c r="E719" s="121">
        <f t="shared" si="133"/>
        <v>37</v>
      </c>
      <c r="F719" s="122">
        <f t="shared" si="134"/>
        <v>90.2439024390244</v>
      </c>
      <c r="G719" s="128">
        <f>78+1001</f>
        <v>1079</v>
      </c>
      <c r="IF719" s="6"/>
      <c r="IG719" s="6"/>
      <c r="IH719" s="6"/>
      <c r="II719" s="6"/>
      <c r="IJ719" s="6"/>
      <c r="IK719" s="6"/>
      <c r="IL719" s="6"/>
      <c r="IM719" s="6"/>
    </row>
    <row r="720" s="35" customFormat="1" ht="15" customHeight="1" spans="1:247">
      <c r="A720" s="123">
        <v>2100410</v>
      </c>
      <c r="B720" s="126" t="s">
        <v>587</v>
      </c>
      <c r="C720" s="119">
        <v>0</v>
      </c>
      <c r="D720" s="128"/>
      <c r="E720" s="121">
        <f t="shared" si="133"/>
        <v>0</v>
      </c>
      <c r="F720" s="122">
        <f t="shared" si="134"/>
        <v>0</v>
      </c>
      <c r="G720" s="128"/>
      <c r="IF720" s="6"/>
      <c r="IG720" s="6"/>
      <c r="IH720" s="6"/>
      <c r="II720" s="6"/>
      <c r="IJ720" s="6"/>
      <c r="IK720" s="6"/>
      <c r="IL720" s="6"/>
      <c r="IM720" s="6"/>
    </row>
    <row r="721" s="35" customFormat="1" ht="15" customHeight="1" spans="1:247">
      <c r="A721" s="123">
        <v>2100499</v>
      </c>
      <c r="B721" s="126" t="s">
        <v>588</v>
      </c>
      <c r="C721" s="119">
        <v>12</v>
      </c>
      <c r="D721" s="128">
        <f>17-5</f>
        <v>12</v>
      </c>
      <c r="E721" s="121">
        <f t="shared" si="133"/>
        <v>0</v>
      </c>
      <c r="F721" s="122">
        <f t="shared" si="134"/>
        <v>0</v>
      </c>
      <c r="G721" s="128">
        <f>17-5</f>
        <v>12</v>
      </c>
      <c r="IF721" s="6"/>
      <c r="IG721" s="6"/>
      <c r="IH721" s="6"/>
      <c r="II721" s="6"/>
      <c r="IJ721" s="6"/>
      <c r="IK721" s="6"/>
      <c r="IL721" s="6"/>
      <c r="IM721" s="6"/>
    </row>
    <row r="722" s="35" customFormat="1" ht="15" customHeight="1" spans="1:247">
      <c r="A722" s="123">
        <v>21006</v>
      </c>
      <c r="B722" s="124" t="s">
        <v>589</v>
      </c>
      <c r="C722" s="119">
        <f t="shared" ref="C722:G722" si="136">SUM(C723:C724)</f>
        <v>0</v>
      </c>
      <c r="D722" s="132">
        <f t="shared" si="136"/>
        <v>0</v>
      </c>
      <c r="E722" s="121">
        <f t="shared" si="133"/>
        <v>0</v>
      </c>
      <c r="F722" s="122">
        <f t="shared" si="134"/>
        <v>0</v>
      </c>
      <c r="G722" s="132">
        <f t="shared" si="136"/>
        <v>0</v>
      </c>
      <c r="IF722" s="6"/>
      <c r="IG722" s="6"/>
      <c r="IH722" s="6"/>
      <c r="II722" s="6"/>
      <c r="IJ722" s="6"/>
      <c r="IK722" s="6"/>
      <c r="IL722" s="6"/>
      <c r="IM722" s="6"/>
    </row>
    <row r="723" s="35" customFormat="1" ht="15" customHeight="1" spans="1:247">
      <c r="A723" s="123">
        <v>2100601</v>
      </c>
      <c r="B723" s="126" t="s">
        <v>590</v>
      </c>
      <c r="C723" s="119">
        <v>0</v>
      </c>
      <c r="D723" s="128"/>
      <c r="E723" s="121">
        <f t="shared" si="133"/>
        <v>0</v>
      </c>
      <c r="F723" s="122">
        <f t="shared" si="134"/>
        <v>0</v>
      </c>
      <c r="G723" s="128"/>
      <c r="IF723" s="6"/>
      <c r="IG723" s="6"/>
      <c r="IH723" s="6"/>
      <c r="II723" s="6"/>
      <c r="IJ723" s="6"/>
      <c r="IK723" s="6"/>
      <c r="IL723" s="6"/>
      <c r="IM723" s="6"/>
    </row>
    <row r="724" s="35" customFormat="1" ht="15" customHeight="1" spans="1:247">
      <c r="A724" s="123">
        <v>2100699</v>
      </c>
      <c r="B724" s="126" t="s">
        <v>591</v>
      </c>
      <c r="C724" s="119">
        <v>0</v>
      </c>
      <c r="D724" s="128"/>
      <c r="E724" s="121">
        <f t="shared" si="133"/>
        <v>0</v>
      </c>
      <c r="F724" s="122">
        <f t="shared" si="134"/>
        <v>0</v>
      </c>
      <c r="G724" s="128"/>
      <c r="IF724" s="6"/>
      <c r="IG724" s="6"/>
      <c r="IH724" s="6"/>
      <c r="II724" s="6"/>
      <c r="IJ724" s="6"/>
      <c r="IK724" s="6"/>
      <c r="IL724" s="6"/>
      <c r="IM724" s="6"/>
    </row>
    <row r="725" s="35" customFormat="1" ht="15" customHeight="1" spans="1:247">
      <c r="A725" s="123">
        <v>21007</v>
      </c>
      <c r="B725" s="124" t="s">
        <v>592</v>
      </c>
      <c r="C725" s="119">
        <f t="shared" ref="C725:G725" si="137">SUM(C726:C728)</f>
        <v>315</v>
      </c>
      <c r="D725" s="132">
        <f t="shared" si="137"/>
        <v>1056</v>
      </c>
      <c r="E725" s="121">
        <f t="shared" si="133"/>
        <v>741</v>
      </c>
      <c r="F725" s="122">
        <f t="shared" si="134"/>
        <v>235.238095238095</v>
      </c>
      <c r="G725" s="132">
        <f t="shared" si="137"/>
        <v>1744</v>
      </c>
      <c r="IF725" s="6"/>
      <c r="IG725" s="6"/>
      <c r="IH725" s="6"/>
      <c r="II725" s="6"/>
      <c r="IJ725" s="6"/>
      <c r="IK725" s="6"/>
      <c r="IL725" s="6"/>
      <c r="IM725" s="6"/>
    </row>
    <row r="726" s="35" customFormat="1" ht="15" customHeight="1" spans="1:247">
      <c r="A726" s="123">
        <v>2100716</v>
      </c>
      <c r="B726" s="126" t="s">
        <v>593</v>
      </c>
      <c r="C726" s="119">
        <v>0</v>
      </c>
      <c r="D726" s="128"/>
      <c r="E726" s="121">
        <f t="shared" si="133"/>
        <v>0</v>
      </c>
      <c r="F726" s="122">
        <f t="shared" si="134"/>
        <v>0</v>
      </c>
      <c r="G726" s="128"/>
      <c r="IF726" s="6"/>
      <c r="IG726" s="6"/>
      <c r="IH726" s="6"/>
      <c r="II726" s="6"/>
      <c r="IJ726" s="6"/>
      <c r="IK726" s="6"/>
      <c r="IL726" s="6"/>
      <c r="IM726" s="6"/>
    </row>
    <row r="727" s="35" customFormat="1" ht="15" customHeight="1" spans="1:247">
      <c r="A727" s="123">
        <v>2100717</v>
      </c>
      <c r="B727" s="126" t="s">
        <v>594</v>
      </c>
      <c r="C727" s="119">
        <v>313</v>
      </c>
      <c r="D727" s="128">
        <v>1051</v>
      </c>
      <c r="E727" s="121">
        <f t="shared" si="133"/>
        <v>738</v>
      </c>
      <c r="F727" s="122">
        <f t="shared" si="134"/>
        <v>235.782747603834</v>
      </c>
      <c r="G727" s="128">
        <f>1051+688</f>
        <v>1739</v>
      </c>
      <c r="IF727" s="6"/>
      <c r="IG727" s="6"/>
      <c r="IH727" s="6"/>
      <c r="II727" s="6"/>
      <c r="IJ727" s="6"/>
      <c r="IK727" s="6"/>
      <c r="IL727" s="6"/>
      <c r="IM727" s="6"/>
    </row>
    <row r="728" s="35" customFormat="1" ht="15" customHeight="1" spans="1:247">
      <c r="A728" s="123">
        <v>2100799</v>
      </c>
      <c r="B728" s="126" t="s">
        <v>595</v>
      </c>
      <c r="C728" s="119">
        <v>2</v>
      </c>
      <c r="D728" s="128">
        <v>5</v>
      </c>
      <c r="E728" s="121">
        <f t="shared" si="133"/>
        <v>3</v>
      </c>
      <c r="F728" s="122">
        <f t="shared" si="134"/>
        <v>150</v>
      </c>
      <c r="G728" s="128">
        <v>5</v>
      </c>
      <c r="IF728" s="6"/>
      <c r="IG728" s="6"/>
      <c r="IH728" s="6"/>
      <c r="II728" s="6"/>
      <c r="IJ728" s="6"/>
      <c r="IK728" s="6"/>
      <c r="IL728" s="6"/>
      <c r="IM728" s="6"/>
    </row>
    <row r="729" s="35" customFormat="1" ht="15" customHeight="1" spans="1:247">
      <c r="A729" s="123">
        <v>21011</v>
      </c>
      <c r="B729" s="124" t="s">
        <v>596</v>
      </c>
      <c r="C729" s="119">
        <f t="shared" ref="C729:G729" si="138">SUM(C730:C733)</f>
        <v>2975</v>
      </c>
      <c r="D729" s="132">
        <f t="shared" si="138"/>
        <v>3130</v>
      </c>
      <c r="E729" s="121">
        <f t="shared" si="133"/>
        <v>155</v>
      </c>
      <c r="F729" s="122">
        <f t="shared" si="134"/>
        <v>5.21008403361345</v>
      </c>
      <c r="G729" s="132">
        <f t="shared" si="138"/>
        <v>3130</v>
      </c>
      <c r="IF729" s="6"/>
      <c r="IG729" s="6"/>
      <c r="IH729" s="6"/>
      <c r="II729" s="6"/>
      <c r="IJ729" s="6"/>
      <c r="IK729" s="6"/>
      <c r="IL729" s="6"/>
      <c r="IM729" s="6"/>
    </row>
    <row r="730" s="35" customFormat="1" ht="15" customHeight="1" spans="1:247">
      <c r="A730" s="123">
        <v>2101101</v>
      </c>
      <c r="B730" s="126" t="s">
        <v>597</v>
      </c>
      <c r="C730" s="119">
        <v>600</v>
      </c>
      <c r="D730" s="128">
        <f>767-157</f>
        <v>610</v>
      </c>
      <c r="E730" s="121">
        <f t="shared" si="133"/>
        <v>10</v>
      </c>
      <c r="F730" s="122">
        <f t="shared" si="134"/>
        <v>1.66666666666667</v>
      </c>
      <c r="G730" s="128">
        <f>767-157</f>
        <v>610</v>
      </c>
      <c r="IF730" s="6"/>
      <c r="IG730" s="6"/>
      <c r="IH730" s="6"/>
      <c r="II730" s="6"/>
      <c r="IJ730" s="6"/>
      <c r="IK730" s="6"/>
      <c r="IL730" s="6"/>
      <c r="IM730" s="6"/>
    </row>
    <row r="731" s="35" customFormat="1" ht="15" customHeight="1" spans="1:247">
      <c r="A731" s="123">
        <v>2101102</v>
      </c>
      <c r="B731" s="126" t="s">
        <v>598</v>
      </c>
      <c r="C731" s="119">
        <v>2375</v>
      </c>
      <c r="D731" s="128">
        <v>2520</v>
      </c>
      <c r="E731" s="121">
        <f t="shared" si="133"/>
        <v>145</v>
      </c>
      <c r="F731" s="122">
        <f t="shared" si="134"/>
        <v>6.10526315789474</v>
      </c>
      <c r="G731" s="128">
        <v>2520</v>
      </c>
      <c r="IF731" s="6"/>
      <c r="IG731" s="6"/>
      <c r="IH731" s="6"/>
      <c r="II731" s="6"/>
      <c r="IJ731" s="6"/>
      <c r="IK731" s="6"/>
      <c r="IL731" s="6"/>
      <c r="IM731" s="6"/>
    </row>
    <row r="732" s="35" customFormat="1" ht="15" customHeight="1" spans="1:247">
      <c r="A732" s="123">
        <v>2101103</v>
      </c>
      <c r="B732" s="126" t="s">
        <v>599</v>
      </c>
      <c r="C732" s="119">
        <v>0</v>
      </c>
      <c r="D732" s="128"/>
      <c r="E732" s="121">
        <f t="shared" si="133"/>
        <v>0</v>
      </c>
      <c r="F732" s="122">
        <f t="shared" si="134"/>
        <v>0</v>
      </c>
      <c r="G732" s="128"/>
      <c r="IF732" s="6"/>
      <c r="IG732" s="6"/>
      <c r="IH732" s="6"/>
      <c r="II732" s="6"/>
      <c r="IJ732" s="6"/>
      <c r="IK732" s="6"/>
      <c r="IL732" s="6"/>
      <c r="IM732" s="6"/>
    </row>
    <row r="733" s="35" customFormat="1" ht="15" customHeight="1" spans="1:247">
      <c r="A733" s="123">
        <v>2101199</v>
      </c>
      <c r="B733" s="126" t="s">
        <v>600</v>
      </c>
      <c r="C733" s="119">
        <v>0</v>
      </c>
      <c r="D733" s="128"/>
      <c r="E733" s="121">
        <f t="shared" si="133"/>
        <v>0</v>
      </c>
      <c r="F733" s="122">
        <f t="shared" si="134"/>
        <v>0</v>
      </c>
      <c r="G733" s="128"/>
      <c r="IF733" s="6"/>
      <c r="IG733" s="6"/>
      <c r="IH733" s="6"/>
      <c r="II733" s="6"/>
      <c r="IJ733" s="6"/>
      <c r="IK733" s="6"/>
      <c r="IL733" s="6"/>
      <c r="IM733" s="6"/>
    </row>
    <row r="734" s="35" customFormat="1" ht="15" customHeight="1" spans="1:247">
      <c r="A734" s="123">
        <v>21012</v>
      </c>
      <c r="B734" s="124" t="s">
        <v>601</v>
      </c>
      <c r="C734" s="119">
        <f t="shared" ref="C734:G734" si="139">SUM(C735:C737)</f>
        <v>1906</v>
      </c>
      <c r="D734" s="132">
        <f t="shared" si="139"/>
        <v>2002</v>
      </c>
      <c r="E734" s="121">
        <f t="shared" si="133"/>
        <v>96</v>
      </c>
      <c r="F734" s="122">
        <f t="shared" si="134"/>
        <v>5.03672612801679</v>
      </c>
      <c r="G734" s="132">
        <f t="shared" si="139"/>
        <v>11166</v>
      </c>
      <c r="IF734" s="6"/>
      <c r="IG734" s="6"/>
      <c r="IH734" s="6"/>
      <c r="II734" s="6"/>
      <c r="IJ734" s="6"/>
      <c r="IK734" s="6"/>
      <c r="IL734" s="6"/>
      <c r="IM734" s="6"/>
    </row>
    <row r="735" s="35" customFormat="1" ht="15" customHeight="1" spans="1:247">
      <c r="A735" s="123">
        <v>2101201</v>
      </c>
      <c r="B735" s="126" t="s">
        <v>602</v>
      </c>
      <c r="C735" s="119">
        <v>0</v>
      </c>
      <c r="D735" s="128"/>
      <c r="E735" s="121">
        <f t="shared" si="133"/>
        <v>0</v>
      </c>
      <c r="F735" s="122">
        <f t="shared" si="134"/>
        <v>0</v>
      </c>
      <c r="G735" s="128"/>
      <c r="IF735" s="6"/>
      <c r="IG735" s="6"/>
      <c r="IH735" s="6"/>
      <c r="II735" s="6"/>
      <c r="IJ735" s="6"/>
      <c r="IK735" s="6"/>
      <c r="IL735" s="6"/>
      <c r="IM735" s="6"/>
    </row>
    <row r="736" s="35" customFormat="1" ht="15" customHeight="1" spans="1:247">
      <c r="A736" s="123">
        <v>2101202</v>
      </c>
      <c r="B736" s="126" t="s">
        <v>603</v>
      </c>
      <c r="C736" s="119">
        <v>1906</v>
      </c>
      <c r="D736" s="128">
        <v>2002</v>
      </c>
      <c r="E736" s="121">
        <f t="shared" si="133"/>
        <v>96</v>
      </c>
      <c r="F736" s="122">
        <f t="shared" si="134"/>
        <v>5.03672612801679</v>
      </c>
      <c r="G736" s="128">
        <f>2002+9164</f>
        <v>11166</v>
      </c>
      <c r="IF736" s="6"/>
      <c r="IG736" s="6"/>
      <c r="IH736" s="6"/>
      <c r="II736" s="6"/>
      <c r="IJ736" s="6"/>
      <c r="IK736" s="6"/>
      <c r="IL736" s="6"/>
      <c r="IM736" s="6"/>
    </row>
    <row r="737" s="35" customFormat="1" ht="15" customHeight="1" spans="1:247">
      <c r="A737" s="123">
        <v>2101299</v>
      </c>
      <c r="B737" s="126" t="s">
        <v>604</v>
      </c>
      <c r="C737" s="119">
        <v>0</v>
      </c>
      <c r="D737" s="128"/>
      <c r="E737" s="121">
        <f t="shared" si="133"/>
        <v>0</v>
      </c>
      <c r="F737" s="122">
        <f t="shared" si="134"/>
        <v>0</v>
      </c>
      <c r="G737" s="128"/>
      <c r="IF737" s="6"/>
      <c r="IG737" s="6"/>
      <c r="IH737" s="6"/>
      <c r="II737" s="6"/>
      <c r="IJ737" s="6"/>
      <c r="IK737" s="6"/>
      <c r="IL737" s="6"/>
      <c r="IM737" s="6"/>
    </row>
    <row r="738" s="35" customFormat="1" ht="15" customHeight="1" spans="1:247">
      <c r="A738" s="123">
        <v>21013</v>
      </c>
      <c r="B738" s="124" t="s">
        <v>605</v>
      </c>
      <c r="C738" s="119">
        <f t="shared" ref="C738:G738" si="140">SUM(C739:C741)</f>
        <v>627</v>
      </c>
      <c r="D738" s="132">
        <f t="shared" si="140"/>
        <v>741</v>
      </c>
      <c r="E738" s="121">
        <f t="shared" si="133"/>
        <v>114</v>
      </c>
      <c r="F738" s="122">
        <f t="shared" si="134"/>
        <v>18.1818181818182</v>
      </c>
      <c r="G738" s="132">
        <f t="shared" si="140"/>
        <v>1968</v>
      </c>
      <c r="IF738" s="6"/>
      <c r="IG738" s="6"/>
      <c r="IH738" s="6"/>
      <c r="II738" s="6"/>
      <c r="IJ738" s="6"/>
      <c r="IK738" s="6"/>
      <c r="IL738" s="6"/>
      <c r="IM738" s="6"/>
    </row>
    <row r="739" s="35" customFormat="1" ht="15" customHeight="1" spans="1:247">
      <c r="A739" s="123">
        <v>2101301</v>
      </c>
      <c r="B739" s="126" t="s">
        <v>606</v>
      </c>
      <c r="C739" s="119">
        <v>627</v>
      </c>
      <c r="D739" s="128">
        <v>741</v>
      </c>
      <c r="E739" s="121">
        <f t="shared" si="133"/>
        <v>114</v>
      </c>
      <c r="F739" s="122">
        <f t="shared" si="134"/>
        <v>18.1818181818182</v>
      </c>
      <c r="G739" s="128">
        <f>741+1227</f>
        <v>1968</v>
      </c>
      <c r="IF739" s="6"/>
      <c r="IG739" s="6"/>
      <c r="IH739" s="6"/>
      <c r="II739" s="6"/>
      <c r="IJ739" s="6"/>
      <c r="IK739" s="6"/>
      <c r="IL739" s="6"/>
      <c r="IM739" s="6"/>
    </row>
    <row r="740" s="35" customFormat="1" ht="15" customHeight="1" spans="1:247">
      <c r="A740" s="123">
        <v>2101302</v>
      </c>
      <c r="B740" s="126" t="s">
        <v>607</v>
      </c>
      <c r="C740" s="119">
        <v>0</v>
      </c>
      <c r="D740" s="128"/>
      <c r="E740" s="121">
        <f t="shared" si="133"/>
        <v>0</v>
      </c>
      <c r="F740" s="122">
        <f t="shared" si="134"/>
        <v>0</v>
      </c>
      <c r="G740" s="128"/>
      <c r="IF740" s="6"/>
      <c r="IG740" s="6"/>
      <c r="IH740" s="6"/>
      <c r="II740" s="6"/>
      <c r="IJ740" s="6"/>
      <c r="IK740" s="6"/>
      <c r="IL740" s="6"/>
      <c r="IM740" s="6"/>
    </row>
    <row r="741" s="35" customFormat="1" ht="15" customHeight="1" spans="1:247">
      <c r="A741" s="123">
        <v>2101399</v>
      </c>
      <c r="B741" s="126" t="s">
        <v>608</v>
      </c>
      <c r="C741" s="119">
        <v>0</v>
      </c>
      <c r="D741" s="128"/>
      <c r="E741" s="121">
        <f t="shared" si="133"/>
        <v>0</v>
      </c>
      <c r="F741" s="122">
        <f t="shared" si="134"/>
        <v>0</v>
      </c>
      <c r="G741" s="128"/>
      <c r="IF741" s="6"/>
      <c r="IG741" s="6"/>
      <c r="IH741" s="6"/>
      <c r="II741" s="6"/>
      <c r="IJ741" s="6"/>
      <c r="IK741" s="6"/>
      <c r="IL741" s="6"/>
      <c r="IM741" s="6"/>
    </row>
    <row r="742" s="35" customFormat="1" ht="15" customHeight="1" spans="1:247">
      <c r="A742" s="123">
        <v>21014</v>
      </c>
      <c r="B742" s="124" t="s">
        <v>609</v>
      </c>
      <c r="C742" s="119">
        <f t="shared" ref="C742:G742" si="141">SUM(C743:C744)</f>
        <v>36</v>
      </c>
      <c r="D742" s="132">
        <f t="shared" si="141"/>
        <v>50</v>
      </c>
      <c r="E742" s="121">
        <f t="shared" si="133"/>
        <v>14</v>
      </c>
      <c r="F742" s="122">
        <f t="shared" si="134"/>
        <v>38.8888888888889</v>
      </c>
      <c r="G742" s="132">
        <f t="shared" si="141"/>
        <v>125</v>
      </c>
      <c r="IF742" s="6"/>
      <c r="IG742" s="6"/>
      <c r="IH742" s="6"/>
      <c r="II742" s="6"/>
      <c r="IJ742" s="6"/>
      <c r="IK742" s="6"/>
      <c r="IL742" s="6"/>
      <c r="IM742" s="6"/>
    </row>
    <row r="743" s="35" customFormat="1" ht="15" customHeight="1" spans="1:247">
      <c r="A743" s="123">
        <v>2101401</v>
      </c>
      <c r="B743" s="126" t="s">
        <v>610</v>
      </c>
      <c r="C743" s="119">
        <v>36</v>
      </c>
      <c r="D743" s="128">
        <v>50</v>
      </c>
      <c r="E743" s="121">
        <f t="shared" si="133"/>
        <v>14</v>
      </c>
      <c r="F743" s="122">
        <f t="shared" si="134"/>
        <v>38.8888888888889</v>
      </c>
      <c r="G743" s="128">
        <f>50+75</f>
        <v>125</v>
      </c>
      <c r="IF743" s="6"/>
      <c r="IG743" s="6"/>
      <c r="IH743" s="6"/>
      <c r="II743" s="6"/>
      <c r="IJ743" s="6"/>
      <c r="IK743" s="6"/>
      <c r="IL743" s="6"/>
      <c r="IM743" s="6"/>
    </row>
    <row r="744" s="35" customFormat="1" ht="15" customHeight="1" spans="1:247">
      <c r="A744" s="123">
        <v>2101499</v>
      </c>
      <c r="B744" s="126" t="s">
        <v>611</v>
      </c>
      <c r="C744" s="119">
        <v>0</v>
      </c>
      <c r="D744" s="128"/>
      <c r="E744" s="121">
        <f t="shared" si="133"/>
        <v>0</v>
      </c>
      <c r="F744" s="122">
        <f t="shared" si="134"/>
        <v>0</v>
      </c>
      <c r="G744" s="128"/>
      <c r="IF744" s="6"/>
      <c r="IG744" s="6"/>
      <c r="IH744" s="6"/>
      <c r="II744" s="6"/>
      <c r="IJ744" s="6"/>
      <c r="IK744" s="6"/>
      <c r="IL744" s="6"/>
      <c r="IM744" s="6"/>
    </row>
    <row r="745" s="35" customFormat="1" ht="15" customHeight="1" spans="1:247">
      <c r="A745" s="123">
        <v>21015</v>
      </c>
      <c r="B745" s="124" t="s">
        <v>612</v>
      </c>
      <c r="C745" s="119">
        <f t="shared" ref="C745:G745" si="142">SUM(C746:C753)</f>
        <v>167</v>
      </c>
      <c r="D745" s="128">
        <f t="shared" si="142"/>
        <v>127</v>
      </c>
      <c r="E745" s="121">
        <f t="shared" si="133"/>
        <v>-40</v>
      </c>
      <c r="F745" s="122">
        <f t="shared" si="134"/>
        <v>-23.9520958083832</v>
      </c>
      <c r="G745" s="128">
        <f t="shared" si="142"/>
        <v>127</v>
      </c>
      <c r="IF745" s="6"/>
      <c r="IG745" s="6"/>
      <c r="IH745" s="6"/>
      <c r="II745" s="6"/>
      <c r="IJ745" s="6"/>
      <c r="IK745" s="6"/>
      <c r="IL745" s="6"/>
      <c r="IM745" s="6"/>
    </row>
    <row r="746" s="35" customFormat="1" ht="15" customHeight="1" spans="1:247">
      <c r="A746" s="123">
        <v>2101501</v>
      </c>
      <c r="B746" s="126" t="s">
        <v>62</v>
      </c>
      <c r="C746" s="119">
        <v>82</v>
      </c>
      <c r="D746" s="128">
        <v>82</v>
      </c>
      <c r="E746" s="121">
        <f t="shared" si="133"/>
        <v>0</v>
      </c>
      <c r="F746" s="122">
        <f t="shared" si="134"/>
        <v>0</v>
      </c>
      <c r="G746" s="128">
        <v>82</v>
      </c>
      <c r="IF746" s="6"/>
      <c r="IG746" s="6"/>
      <c r="IH746" s="6"/>
      <c r="II746" s="6"/>
      <c r="IJ746" s="6"/>
      <c r="IK746" s="6"/>
      <c r="IL746" s="6"/>
      <c r="IM746" s="6"/>
    </row>
    <row r="747" s="35" customFormat="1" ht="15" customHeight="1" spans="1:247">
      <c r="A747" s="123">
        <v>2101502</v>
      </c>
      <c r="B747" s="126" t="s">
        <v>63</v>
      </c>
      <c r="C747" s="119">
        <v>0</v>
      </c>
      <c r="D747" s="128"/>
      <c r="E747" s="121">
        <f t="shared" si="133"/>
        <v>0</v>
      </c>
      <c r="F747" s="122">
        <f t="shared" si="134"/>
        <v>0</v>
      </c>
      <c r="G747" s="128"/>
      <c r="IF747" s="6"/>
      <c r="IG747" s="6"/>
      <c r="IH747" s="6"/>
      <c r="II747" s="6"/>
      <c r="IJ747" s="6"/>
      <c r="IK747" s="6"/>
      <c r="IL747" s="6"/>
      <c r="IM747" s="6"/>
    </row>
    <row r="748" s="35" customFormat="1" ht="15" customHeight="1" spans="1:247">
      <c r="A748" s="123">
        <v>2101503</v>
      </c>
      <c r="B748" s="126" t="s">
        <v>64</v>
      </c>
      <c r="C748" s="119">
        <v>0</v>
      </c>
      <c r="D748" s="128"/>
      <c r="E748" s="121">
        <f t="shared" si="133"/>
        <v>0</v>
      </c>
      <c r="F748" s="122">
        <f t="shared" si="134"/>
        <v>0</v>
      </c>
      <c r="G748" s="128"/>
      <c r="IF748" s="6"/>
      <c r="IG748" s="6"/>
      <c r="IH748" s="6"/>
      <c r="II748" s="6"/>
      <c r="IJ748" s="6"/>
      <c r="IK748" s="6"/>
      <c r="IL748" s="6"/>
      <c r="IM748" s="6"/>
    </row>
    <row r="749" s="35" customFormat="1" ht="15" customHeight="1" spans="1:247">
      <c r="A749" s="123">
        <v>2101504</v>
      </c>
      <c r="B749" s="126" t="s">
        <v>103</v>
      </c>
      <c r="C749" s="119">
        <v>74</v>
      </c>
      <c r="D749" s="128">
        <v>45</v>
      </c>
      <c r="E749" s="121">
        <f t="shared" si="133"/>
        <v>-29</v>
      </c>
      <c r="F749" s="122">
        <f t="shared" si="134"/>
        <v>-39.1891891891892</v>
      </c>
      <c r="G749" s="128">
        <v>45</v>
      </c>
      <c r="IF749" s="6"/>
      <c r="IG749" s="6"/>
      <c r="IH749" s="6"/>
      <c r="II749" s="6"/>
      <c r="IJ749" s="6"/>
      <c r="IK749" s="6"/>
      <c r="IL749" s="6"/>
      <c r="IM749" s="6"/>
    </row>
    <row r="750" s="35" customFormat="1" ht="15" customHeight="1" spans="1:247">
      <c r="A750" s="123">
        <v>2101505</v>
      </c>
      <c r="B750" s="126" t="s">
        <v>613</v>
      </c>
      <c r="C750" s="119">
        <v>0</v>
      </c>
      <c r="D750" s="128"/>
      <c r="E750" s="121">
        <f t="shared" si="133"/>
        <v>0</v>
      </c>
      <c r="F750" s="122">
        <f t="shared" si="134"/>
        <v>0</v>
      </c>
      <c r="G750" s="128"/>
      <c r="IF750" s="6"/>
      <c r="IG750" s="6"/>
      <c r="IH750" s="6"/>
      <c r="II750" s="6"/>
      <c r="IJ750" s="6"/>
      <c r="IK750" s="6"/>
      <c r="IL750" s="6"/>
      <c r="IM750" s="6"/>
    </row>
    <row r="751" s="35" customFormat="1" ht="15" customHeight="1" spans="1:247">
      <c r="A751" s="123">
        <v>2101506</v>
      </c>
      <c r="B751" s="126" t="s">
        <v>614</v>
      </c>
      <c r="C751" s="119">
        <v>11</v>
      </c>
      <c r="D751" s="128"/>
      <c r="E751" s="121">
        <f t="shared" si="133"/>
        <v>-11</v>
      </c>
      <c r="F751" s="122">
        <f t="shared" si="134"/>
        <v>-100</v>
      </c>
      <c r="G751" s="128"/>
      <c r="IF751" s="6"/>
      <c r="IG751" s="6"/>
      <c r="IH751" s="6"/>
      <c r="II751" s="6"/>
      <c r="IJ751" s="6"/>
      <c r="IK751" s="6"/>
      <c r="IL751" s="6"/>
      <c r="IM751" s="6"/>
    </row>
    <row r="752" s="35" customFormat="1" ht="15" customHeight="1" spans="1:247">
      <c r="A752" s="123">
        <v>2101550</v>
      </c>
      <c r="B752" s="126" t="s">
        <v>71</v>
      </c>
      <c r="C752" s="119">
        <v>0</v>
      </c>
      <c r="D752" s="128"/>
      <c r="E752" s="121">
        <f t="shared" si="133"/>
        <v>0</v>
      </c>
      <c r="F752" s="122">
        <f t="shared" si="134"/>
        <v>0</v>
      </c>
      <c r="G752" s="128"/>
      <c r="IF752" s="6"/>
      <c r="IG752" s="6"/>
      <c r="IH752" s="6"/>
      <c r="II752" s="6"/>
      <c r="IJ752" s="6"/>
      <c r="IK752" s="6"/>
      <c r="IL752" s="6"/>
      <c r="IM752" s="6"/>
    </row>
    <row r="753" s="35" customFormat="1" ht="15" customHeight="1" spans="1:247">
      <c r="A753" s="123">
        <v>2101599</v>
      </c>
      <c r="B753" s="126" t="s">
        <v>615</v>
      </c>
      <c r="C753" s="119">
        <v>0</v>
      </c>
      <c r="D753" s="128"/>
      <c r="E753" s="121">
        <f t="shared" si="133"/>
        <v>0</v>
      </c>
      <c r="F753" s="122">
        <f t="shared" si="134"/>
        <v>0</v>
      </c>
      <c r="G753" s="128"/>
      <c r="IF753" s="6"/>
      <c r="IG753" s="6"/>
      <c r="IH753" s="6"/>
      <c r="II753" s="6"/>
      <c r="IJ753" s="6"/>
      <c r="IK753" s="6"/>
      <c r="IL753" s="6"/>
      <c r="IM753" s="6"/>
    </row>
    <row r="754" s="35" customFormat="1" ht="15" customHeight="1" spans="1:247">
      <c r="A754" s="123">
        <v>21016</v>
      </c>
      <c r="B754" s="124" t="s">
        <v>616</v>
      </c>
      <c r="C754" s="119">
        <f t="shared" ref="C754:G754" si="143">SUM(C755)</f>
        <v>0</v>
      </c>
      <c r="D754" s="128">
        <f t="shared" si="143"/>
        <v>5</v>
      </c>
      <c r="E754" s="121">
        <f t="shared" si="133"/>
        <v>5</v>
      </c>
      <c r="F754" s="122">
        <f t="shared" si="134"/>
        <v>0</v>
      </c>
      <c r="G754" s="128">
        <f t="shared" si="143"/>
        <v>5</v>
      </c>
      <c r="IF754" s="6"/>
      <c r="IG754" s="6"/>
      <c r="IH754" s="6"/>
      <c r="II754" s="6"/>
      <c r="IJ754" s="6"/>
      <c r="IK754" s="6"/>
      <c r="IL754" s="6"/>
      <c r="IM754" s="6"/>
    </row>
    <row r="755" s="35" customFormat="1" ht="15" customHeight="1" spans="1:247">
      <c r="A755" s="123">
        <v>2101601</v>
      </c>
      <c r="B755" s="126" t="s">
        <v>617</v>
      </c>
      <c r="C755" s="119">
        <v>0</v>
      </c>
      <c r="D755" s="128">
        <v>5</v>
      </c>
      <c r="E755" s="121">
        <f t="shared" si="133"/>
        <v>5</v>
      </c>
      <c r="F755" s="122">
        <f t="shared" si="134"/>
        <v>0</v>
      </c>
      <c r="G755" s="128">
        <v>5</v>
      </c>
      <c r="IF755" s="6"/>
      <c r="IG755" s="6"/>
      <c r="IH755" s="6"/>
      <c r="II755" s="6"/>
      <c r="IJ755" s="6"/>
      <c r="IK755" s="6"/>
      <c r="IL755" s="6"/>
      <c r="IM755" s="6"/>
    </row>
    <row r="756" s="35" customFormat="1" ht="15" customHeight="1" spans="1:247">
      <c r="A756" s="123">
        <v>21099</v>
      </c>
      <c r="B756" s="124" t="s">
        <v>618</v>
      </c>
      <c r="C756" s="119">
        <f t="shared" ref="C756:G756" si="144">C757</f>
        <v>0</v>
      </c>
      <c r="D756" s="132">
        <f t="shared" si="144"/>
        <v>0</v>
      </c>
      <c r="E756" s="121">
        <f t="shared" si="133"/>
        <v>0</v>
      </c>
      <c r="F756" s="122">
        <f t="shared" si="134"/>
        <v>0</v>
      </c>
      <c r="G756" s="132">
        <f t="shared" si="144"/>
        <v>0</v>
      </c>
      <c r="IF756" s="6"/>
      <c r="IG756" s="6"/>
      <c r="IH756" s="6"/>
      <c r="II756" s="6"/>
      <c r="IJ756" s="6"/>
      <c r="IK756" s="6"/>
      <c r="IL756" s="6"/>
      <c r="IM756" s="6"/>
    </row>
    <row r="757" s="35" customFormat="1" ht="15" customHeight="1" spans="1:247">
      <c r="A757" s="123">
        <v>2109901</v>
      </c>
      <c r="B757" s="126" t="s">
        <v>619</v>
      </c>
      <c r="C757" s="119">
        <v>0</v>
      </c>
      <c r="D757" s="128"/>
      <c r="E757" s="121">
        <f t="shared" si="133"/>
        <v>0</v>
      </c>
      <c r="F757" s="122">
        <f t="shared" si="134"/>
        <v>0</v>
      </c>
      <c r="G757" s="128"/>
      <c r="IF757" s="6"/>
      <c r="IG757" s="6"/>
      <c r="IH757" s="6"/>
      <c r="II757" s="6"/>
      <c r="IJ757" s="6"/>
      <c r="IK757" s="6"/>
      <c r="IL757" s="6"/>
      <c r="IM757" s="6"/>
    </row>
    <row r="758" s="35" customFormat="1" ht="15" customHeight="1" spans="1:247">
      <c r="A758" s="123">
        <v>211</v>
      </c>
      <c r="B758" s="124" t="s">
        <v>620</v>
      </c>
      <c r="C758" s="119">
        <f t="shared" ref="C758:G758" si="145">C759+C769+C773+C781+C786+C793+C799+C802+C805+C807+C809+C815+C817+C819+C834</f>
        <v>2596</v>
      </c>
      <c r="D758" s="132">
        <f t="shared" si="145"/>
        <v>2474</v>
      </c>
      <c r="E758" s="121">
        <f t="shared" si="133"/>
        <v>-122</v>
      </c>
      <c r="F758" s="122">
        <f t="shared" si="134"/>
        <v>-4.69953775038521</v>
      </c>
      <c r="G758" s="132">
        <f t="shared" si="145"/>
        <v>2474</v>
      </c>
      <c r="IF758" s="6"/>
      <c r="IG758" s="6"/>
      <c r="IH758" s="6"/>
      <c r="II758" s="6"/>
      <c r="IJ758" s="6"/>
      <c r="IK758" s="6"/>
      <c r="IL758" s="6"/>
      <c r="IM758" s="6"/>
    </row>
    <row r="759" s="35" customFormat="1" ht="15" customHeight="1" spans="1:247">
      <c r="A759" s="123">
        <v>21101</v>
      </c>
      <c r="B759" s="124" t="s">
        <v>621</v>
      </c>
      <c r="C759" s="119">
        <f t="shared" ref="C759:G759" si="146">SUM(C760:C768)</f>
        <v>131</v>
      </c>
      <c r="D759" s="132">
        <f t="shared" si="146"/>
        <v>192</v>
      </c>
      <c r="E759" s="121">
        <f t="shared" si="133"/>
        <v>61</v>
      </c>
      <c r="F759" s="122">
        <f t="shared" si="134"/>
        <v>46.5648854961832</v>
      </c>
      <c r="G759" s="132">
        <f t="shared" si="146"/>
        <v>192</v>
      </c>
      <c r="IF759" s="6"/>
      <c r="IG759" s="6"/>
      <c r="IH759" s="6"/>
      <c r="II759" s="6"/>
      <c r="IJ759" s="6"/>
      <c r="IK759" s="6"/>
      <c r="IL759" s="6"/>
      <c r="IM759" s="6"/>
    </row>
    <row r="760" s="35" customFormat="1" ht="15" customHeight="1" spans="1:247">
      <c r="A760" s="123">
        <v>2110101</v>
      </c>
      <c r="B760" s="126" t="s">
        <v>62</v>
      </c>
      <c r="C760" s="119">
        <v>131</v>
      </c>
      <c r="D760" s="128">
        <v>123</v>
      </c>
      <c r="E760" s="121">
        <f t="shared" si="133"/>
        <v>-8</v>
      </c>
      <c r="F760" s="122">
        <f t="shared" si="134"/>
        <v>-6.10687022900763</v>
      </c>
      <c r="G760" s="128">
        <v>123</v>
      </c>
      <c r="IF760" s="6"/>
      <c r="IG760" s="6"/>
      <c r="IH760" s="6"/>
      <c r="II760" s="6"/>
      <c r="IJ760" s="6"/>
      <c r="IK760" s="6"/>
      <c r="IL760" s="6"/>
      <c r="IM760" s="6"/>
    </row>
    <row r="761" s="35" customFormat="1" ht="15" customHeight="1" spans="1:247">
      <c r="A761" s="123">
        <v>2110102</v>
      </c>
      <c r="B761" s="126" t="s">
        <v>63</v>
      </c>
      <c r="C761" s="119">
        <v>0</v>
      </c>
      <c r="D761" s="128"/>
      <c r="E761" s="121">
        <f t="shared" si="133"/>
        <v>0</v>
      </c>
      <c r="F761" s="122">
        <f t="shared" si="134"/>
        <v>0</v>
      </c>
      <c r="G761" s="128"/>
      <c r="IF761" s="6"/>
      <c r="IG761" s="6"/>
      <c r="IH761" s="6"/>
      <c r="II761" s="6"/>
      <c r="IJ761" s="6"/>
      <c r="IK761" s="6"/>
      <c r="IL761" s="6"/>
      <c r="IM761" s="6"/>
    </row>
    <row r="762" s="35" customFormat="1" ht="15" customHeight="1" spans="1:247">
      <c r="A762" s="123">
        <v>2110103</v>
      </c>
      <c r="B762" s="126" t="s">
        <v>64</v>
      </c>
      <c r="C762" s="119">
        <v>0</v>
      </c>
      <c r="D762" s="128"/>
      <c r="E762" s="121">
        <f t="shared" si="133"/>
        <v>0</v>
      </c>
      <c r="F762" s="122">
        <f t="shared" si="134"/>
        <v>0</v>
      </c>
      <c r="G762" s="128"/>
      <c r="IF762" s="6"/>
      <c r="IG762" s="6"/>
      <c r="IH762" s="6"/>
      <c r="II762" s="6"/>
      <c r="IJ762" s="6"/>
      <c r="IK762" s="6"/>
      <c r="IL762" s="6"/>
      <c r="IM762" s="6"/>
    </row>
    <row r="763" s="35" customFormat="1" ht="15" customHeight="1" spans="1:247">
      <c r="A763" s="123">
        <v>2110104</v>
      </c>
      <c r="B763" s="126" t="s">
        <v>622</v>
      </c>
      <c r="C763" s="119">
        <v>0</v>
      </c>
      <c r="D763" s="128"/>
      <c r="E763" s="121">
        <f t="shared" si="133"/>
        <v>0</v>
      </c>
      <c r="F763" s="122">
        <f t="shared" si="134"/>
        <v>0</v>
      </c>
      <c r="G763" s="128"/>
      <c r="IF763" s="6"/>
      <c r="IG763" s="6"/>
      <c r="IH763" s="6"/>
      <c r="II763" s="6"/>
      <c r="IJ763" s="6"/>
      <c r="IK763" s="6"/>
      <c r="IL763" s="6"/>
      <c r="IM763" s="6"/>
    </row>
    <row r="764" s="35" customFormat="1" ht="15" customHeight="1" spans="1:247">
      <c r="A764" s="123">
        <v>2110105</v>
      </c>
      <c r="B764" s="126" t="s">
        <v>623</v>
      </c>
      <c r="C764" s="119">
        <v>0</v>
      </c>
      <c r="D764" s="128"/>
      <c r="E764" s="121">
        <f t="shared" si="133"/>
        <v>0</v>
      </c>
      <c r="F764" s="122">
        <f t="shared" si="134"/>
        <v>0</v>
      </c>
      <c r="G764" s="128"/>
      <c r="IF764" s="6"/>
      <c r="IG764" s="6"/>
      <c r="IH764" s="6"/>
      <c r="II764" s="6"/>
      <c r="IJ764" s="6"/>
      <c r="IK764" s="6"/>
      <c r="IL764" s="6"/>
      <c r="IM764" s="6"/>
    </row>
    <row r="765" s="35" customFormat="1" ht="15" customHeight="1" spans="1:247">
      <c r="A765" s="123">
        <v>2110106</v>
      </c>
      <c r="B765" s="126" t="s">
        <v>624</v>
      </c>
      <c r="C765" s="119">
        <v>0</v>
      </c>
      <c r="D765" s="128"/>
      <c r="E765" s="121">
        <f t="shared" si="133"/>
        <v>0</v>
      </c>
      <c r="F765" s="122">
        <f t="shared" si="134"/>
        <v>0</v>
      </c>
      <c r="G765" s="128"/>
      <c r="IF765" s="6"/>
      <c r="IG765" s="6"/>
      <c r="IH765" s="6"/>
      <c r="II765" s="6"/>
      <c r="IJ765" s="6"/>
      <c r="IK765" s="6"/>
      <c r="IL765" s="6"/>
      <c r="IM765" s="6"/>
    </row>
    <row r="766" s="35" customFormat="1" ht="15" customHeight="1" spans="1:247">
      <c r="A766" s="123">
        <v>2110107</v>
      </c>
      <c r="B766" s="126" t="s">
        <v>625</v>
      </c>
      <c r="C766" s="119">
        <v>0</v>
      </c>
      <c r="D766" s="128"/>
      <c r="E766" s="121">
        <f t="shared" si="133"/>
        <v>0</v>
      </c>
      <c r="F766" s="122">
        <f t="shared" si="134"/>
        <v>0</v>
      </c>
      <c r="G766" s="128"/>
      <c r="IF766" s="6"/>
      <c r="IG766" s="6"/>
      <c r="IH766" s="6"/>
      <c r="II766" s="6"/>
      <c r="IJ766" s="6"/>
      <c r="IK766" s="6"/>
      <c r="IL766" s="6"/>
      <c r="IM766" s="6"/>
    </row>
    <row r="767" s="35" customFormat="1" ht="15" customHeight="1" spans="1:247">
      <c r="A767" s="123">
        <v>2110108</v>
      </c>
      <c r="B767" s="126" t="s">
        <v>626</v>
      </c>
      <c r="C767" s="119">
        <v>0</v>
      </c>
      <c r="D767" s="128"/>
      <c r="E767" s="121">
        <f t="shared" si="133"/>
        <v>0</v>
      </c>
      <c r="F767" s="122">
        <f t="shared" si="134"/>
        <v>0</v>
      </c>
      <c r="G767" s="128"/>
      <c r="IF767" s="6"/>
      <c r="IG767" s="6"/>
      <c r="IH767" s="6"/>
      <c r="II767" s="6"/>
      <c r="IJ767" s="6"/>
      <c r="IK767" s="6"/>
      <c r="IL767" s="6"/>
      <c r="IM767" s="6"/>
    </row>
    <row r="768" s="35" customFormat="1" ht="15" customHeight="1" spans="1:247">
      <c r="A768" s="123">
        <v>2110199</v>
      </c>
      <c r="B768" s="126" t="s">
        <v>627</v>
      </c>
      <c r="C768" s="119">
        <v>0</v>
      </c>
      <c r="D768" s="128">
        <f>89-20</f>
        <v>69</v>
      </c>
      <c r="E768" s="121">
        <f t="shared" si="133"/>
        <v>69</v>
      </c>
      <c r="F768" s="122">
        <f t="shared" si="134"/>
        <v>0</v>
      </c>
      <c r="G768" s="128">
        <f>89-20</f>
        <v>69</v>
      </c>
      <c r="IF768" s="6"/>
      <c r="IG768" s="6"/>
      <c r="IH768" s="6"/>
      <c r="II768" s="6"/>
      <c r="IJ768" s="6"/>
      <c r="IK768" s="6"/>
      <c r="IL768" s="6"/>
      <c r="IM768" s="6"/>
    </row>
    <row r="769" s="35" customFormat="1" ht="15" customHeight="1" spans="1:247">
      <c r="A769" s="123">
        <v>21102</v>
      </c>
      <c r="B769" s="124" t="s">
        <v>628</v>
      </c>
      <c r="C769" s="119">
        <f t="shared" ref="C769:G769" si="147">SUM(C770:C772)</f>
        <v>69</v>
      </c>
      <c r="D769" s="132">
        <f t="shared" si="147"/>
        <v>0</v>
      </c>
      <c r="E769" s="121">
        <f t="shared" si="133"/>
        <v>-69</v>
      </c>
      <c r="F769" s="122">
        <f t="shared" si="134"/>
        <v>-100</v>
      </c>
      <c r="G769" s="132">
        <f t="shared" si="147"/>
        <v>0</v>
      </c>
      <c r="IF769" s="6"/>
      <c r="IG769" s="6"/>
      <c r="IH769" s="6"/>
      <c r="II769" s="6"/>
      <c r="IJ769" s="6"/>
      <c r="IK769" s="6"/>
      <c r="IL769" s="6"/>
      <c r="IM769" s="6"/>
    </row>
    <row r="770" s="35" customFormat="1" ht="15" customHeight="1" spans="1:247">
      <c r="A770" s="123">
        <v>2110203</v>
      </c>
      <c r="B770" s="126" t="s">
        <v>629</v>
      </c>
      <c r="C770" s="119">
        <v>0</v>
      </c>
      <c r="D770" s="128"/>
      <c r="E770" s="121">
        <f t="shared" si="133"/>
        <v>0</v>
      </c>
      <c r="F770" s="122">
        <f t="shared" si="134"/>
        <v>0</v>
      </c>
      <c r="G770" s="128"/>
      <c r="IF770" s="6"/>
      <c r="IG770" s="6"/>
      <c r="IH770" s="6"/>
      <c r="II770" s="6"/>
      <c r="IJ770" s="6"/>
      <c r="IK770" s="6"/>
      <c r="IL770" s="6"/>
      <c r="IM770" s="6"/>
    </row>
    <row r="771" s="35" customFormat="1" ht="15" customHeight="1" spans="1:247">
      <c r="A771" s="123">
        <v>2110204</v>
      </c>
      <c r="B771" s="126" t="s">
        <v>630</v>
      </c>
      <c r="C771" s="119">
        <v>0</v>
      </c>
      <c r="D771" s="128"/>
      <c r="E771" s="121">
        <f t="shared" si="133"/>
        <v>0</v>
      </c>
      <c r="F771" s="122">
        <f t="shared" si="134"/>
        <v>0</v>
      </c>
      <c r="G771" s="128"/>
      <c r="IF771" s="6"/>
      <c r="IG771" s="6"/>
      <c r="IH771" s="6"/>
      <c r="II771" s="6"/>
      <c r="IJ771" s="6"/>
      <c r="IK771" s="6"/>
      <c r="IL771" s="6"/>
      <c r="IM771" s="6"/>
    </row>
    <row r="772" s="35" customFormat="1" ht="15" customHeight="1" spans="1:247">
      <c r="A772" s="123">
        <v>2110299</v>
      </c>
      <c r="B772" s="126" t="s">
        <v>631</v>
      </c>
      <c r="C772" s="119">
        <v>69</v>
      </c>
      <c r="D772" s="128"/>
      <c r="E772" s="121">
        <f t="shared" si="133"/>
        <v>-69</v>
      </c>
      <c r="F772" s="122">
        <f t="shared" si="134"/>
        <v>-100</v>
      </c>
      <c r="G772" s="128"/>
      <c r="IF772" s="6"/>
      <c r="IG772" s="6"/>
      <c r="IH772" s="6"/>
      <c r="II772" s="6"/>
      <c r="IJ772" s="6"/>
      <c r="IK772" s="6"/>
      <c r="IL772" s="6"/>
      <c r="IM772" s="6"/>
    </row>
    <row r="773" s="35" customFormat="1" ht="15" customHeight="1" spans="1:247">
      <c r="A773" s="123">
        <v>21103</v>
      </c>
      <c r="B773" s="124" t="s">
        <v>632</v>
      </c>
      <c r="C773" s="119">
        <f t="shared" ref="C773:G773" si="148">SUM(C774:C780)</f>
        <v>650</v>
      </c>
      <c r="D773" s="132">
        <f t="shared" si="148"/>
        <v>1356</v>
      </c>
      <c r="E773" s="121">
        <f t="shared" ref="E773:E836" si="149">D773-C773</f>
        <v>706</v>
      </c>
      <c r="F773" s="122">
        <f t="shared" ref="F773:F836" si="150">IF(C773=0,,E773/C773*100)</f>
        <v>108.615384615385</v>
      </c>
      <c r="G773" s="132">
        <f t="shared" si="148"/>
        <v>1356</v>
      </c>
      <c r="IF773" s="6"/>
      <c r="IG773" s="6"/>
      <c r="IH773" s="6"/>
      <c r="II773" s="6"/>
      <c r="IJ773" s="6"/>
      <c r="IK773" s="6"/>
      <c r="IL773" s="6"/>
      <c r="IM773" s="6"/>
    </row>
    <row r="774" s="35" customFormat="1" ht="15" customHeight="1" spans="1:247">
      <c r="A774" s="123">
        <v>2110301</v>
      </c>
      <c r="B774" s="126" t="s">
        <v>633</v>
      </c>
      <c r="C774" s="119">
        <v>0</v>
      </c>
      <c r="D774" s="128">
        <f>10-10</f>
        <v>0</v>
      </c>
      <c r="E774" s="121">
        <f t="shared" si="149"/>
        <v>0</v>
      </c>
      <c r="F774" s="122">
        <f t="shared" si="150"/>
        <v>0</v>
      </c>
      <c r="G774" s="128">
        <f>10-10</f>
        <v>0</v>
      </c>
      <c r="IF774" s="6"/>
      <c r="IG774" s="6"/>
      <c r="IH774" s="6"/>
      <c r="II774" s="6"/>
      <c r="IJ774" s="6"/>
      <c r="IK774" s="6"/>
      <c r="IL774" s="6"/>
      <c r="IM774" s="6"/>
    </row>
    <row r="775" s="35" customFormat="1" ht="15" customHeight="1" spans="1:247">
      <c r="A775" s="123">
        <v>2110302</v>
      </c>
      <c r="B775" s="126" t="s">
        <v>634</v>
      </c>
      <c r="C775" s="119">
        <v>650</v>
      </c>
      <c r="D775" s="128">
        <v>1356</v>
      </c>
      <c r="E775" s="121">
        <f t="shared" si="149"/>
        <v>706</v>
      </c>
      <c r="F775" s="122">
        <f t="shared" si="150"/>
        <v>108.615384615385</v>
      </c>
      <c r="G775" s="128">
        <v>1356</v>
      </c>
      <c r="IF775" s="6"/>
      <c r="IG775" s="6"/>
      <c r="IH775" s="6"/>
      <c r="II775" s="6"/>
      <c r="IJ775" s="6"/>
      <c r="IK775" s="6"/>
      <c r="IL775" s="6"/>
      <c r="IM775" s="6"/>
    </row>
    <row r="776" s="35" customFormat="1" ht="15" customHeight="1" spans="1:247">
      <c r="A776" s="123">
        <v>2110303</v>
      </c>
      <c r="B776" s="126" t="s">
        <v>635</v>
      </c>
      <c r="C776" s="119">
        <v>0</v>
      </c>
      <c r="D776" s="128"/>
      <c r="E776" s="121">
        <f t="shared" si="149"/>
        <v>0</v>
      </c>
      <c r="F776" s="122">
        <f t="shared" si="150"/>
        <v>0</v>
      </c>
      <c r="G776" s="128"/>
      <c r="IF776" s="6"/>
      <c r="IG776" s="6"/>
      <c r="IH776" s="6"/>
      <c r="II776" s="6"/>
      <c r="IJ776" s="6"/>
      <c r="IK776" s="6"/>
      <c r="IL776" s="6"/>
      <c r="IM776" s="6"/>
    </row>
    <row r="777" s="35" customFormat="1" ht="15" customHeight="1" spans="1:247">
      <c r="A777" s="123">
        <v>2110304</v>
      </c>
      <c r="B777" s="126" t="s">
        <v>636</v>
      </c>
      <c r="C777" s="119">
        <v>0</v>
      </c>
      <c r="D777" s="128"/>
      <c r="E777" s="121">
        <f t="shared" si="149"/>
        <v>0</v>
      </c>
      <c r="F777" s="122">
        <f t="shared" si="150"/>
        <v>0</v>
      </c>
      <c r="G777" s="128"/>
      <c r="IF777" s="6"/>
      <c r="IG777" s="6"/>
      <c r="IH777" s="6"/>
      <c r="II777" s="6"/>
      <c r="IJ777" s="6"/>
      <c r="IK777" s="6"/>
      <c r="IL777" s="6"/>
      <c r="IM777" s="6"/>
    </row>
    <row r="778" s="35" customFormat="1" ht="15" customHeight="1" spans="1:247">
      <c r="A778" s="123">
        <v>2110305</v>
      </c>
      <c r="B778" s="126" t="s">
        <v>637</v>
      </c>
      <c r="C778" s="119">
        <v>0</v>
      </c>
      <c r="D778" s="128"/>
      <c r="E778" s="121">
        <f t="shared" si="149"/>
        <v>0</v>
      </c>
      <c r="F778" s="122">
        <f t="shared" si="150"/>
        <v>0</v>
      </c>
      <c r="G778" s="128"/>
      <c r="IF778" s="6"/>
      <c r="IG778" s="6"/>
      <c r="IH778" s="6"/>
      <c r="II778" s="6"/>
      <c r="IJ778" s="6"/>
      <c r="IK778" s="6"/>
      <c r="IL778" s="6"/>
      <c r="IM778" s="6"/>
    </row>
    <row r="779" s="35" customFormat="1" ht="15" customHeight="1" spans="1:247">
      <c r="A779" s="123">
        <v>2110306</v>
      </c>
      <c r="B779" s="126" t="s">
        <v>638</v>
      </c>
      <c r="C779" s="119">
        <v>0</v>
      </c>
      <c r="D779" s="128"/>
      <c r="E779" s="121">
        <f t="shared" si="149"/>
        <v>0</v>
      </c>
      <c r="F779" s="122">
        <f t="shared" si="150"/>
        <v>0</v>
      </c>
      <c r="G779" s="128"/>
      <c r="IF779" s="6"/>
      <c r="IG779" s="6"/>
      <c r="IH779" s="6"/>
      <c r="II779" s="6"/>
      <c r="IJ779" s="6"/>
      <c r="IK779" s="6"/>
      <c r="IL779" s="6"/>
      <c r="IM779" s="6"/>
    </row>
    <row r="780" s="35" customFormat="1" ht="15" customHeight="1" spans="1:247">
      <c r="A780" s="123">
        <v>2110399</v>
      </c>
      <c r="B780" s="126" t="s">
        <v>639</v>
      </c>
      <c r="C780" s="119">
        <v>0</v>
      </c>
      <c r="D780" s="128"/>
      <c r="E780" s="121">
        <f t="shared" si="149"/>
        <v>0</v>
      </c>
      <c r="F780" s="122">
        <f t="shared" si="150"/>
        <v>0</v>
      </c>
      <c r="G780" s="128"/>
      <c r="IF780" s="6"/>
      <c r="IG780" s="6"/>
      <c r="IH780" s="6"/>
      <c r="II780" s="6"/>
      <c r="IJ780" s="6"/>
      <c r="IK780" s="6"/>
      <c r="IL780" s="6"/>
      <c r="IM780" s="6"/>
    </row>
    <row r="781" s="35" customFormat="1" ht="15" customHeight="1" spans="1:247">
      <c r="A781" s="123">
        <v>21104</v>
      </c>
      <c r="B781" s="124" t="s">
        <v>640</v>
      </c>
      <c r="C781" s="119">
        <f t="shared" ref="C781:G781" si="151">SUM(C782:C785)</f>
        <v>1746</v>
      </c>
      <c r="D781" s="132">
        <f t="shared" si="151"/>
        <v>926</v>
      </c>
      <c r="E781" s="121">
        <f t="shared" si="149"/>
        <v>-820</v>
      </c>
      <c r="F781" s="122">
        <f t="shared" si="150"/>
        <v>-46.9644902634593</v>
      </c>
      <c r="G781" s="132">
        <f t="shared" si="151"/>
        <v>926</v>
      </c>
      <c r="IF781" s="6"/>
      <c r="IG781" s="6"/>
      <c r="IH781" s="6"/>
      <c r="II781" s="6"/>
      <c r="IJ781" s="6"/>
      <c r="IK781" s="6"/>
      <c r="IL781" s="6"/>
      <c r="IM781" s="6"/>
    </row>
    <row r="782" s="35" customFormat="1" ht="15" customHeight="1" spans="1:247">
      <c r="A782" s="123">
        <v>2110401</v>
      </c>
      <c r="B782" s="126" t="s">
        <v>641</v>
      </c>
      <c r="C782" s="119">
        <v>0</v>
      </c>
      <c r="D782" s="128">
        <v>926</v>
      </c>
      <c r="E782" s="121">
        <f t="shared" si="149"/>
        <v>926</v>
      </c>
      <c r="F782" s="122">
        <f t="shared" si="150"/>
        <v>0</v>
      </c>
      <c r="G782" s="128">
        <v>926</v>
      </c>
      <c r="IF782" s="6"/>
      <c r="IG782" s="6"/>
      <c r="IH782" s="6"/>
      <c r="II782" s="6"/>
      <c r="IJ782" s="6"/>
      <c r="IK782" s="6"/>
      <c r="IL782" s="6"/>
      <c r="IM782" s="6"/>
    </row>
    <row r="783" s="35" customFormat="1" ht="15" customHeight="1" spans="1:247">
      <c r="A783" s="123">
        <v>2110402</v>
      </c>
      <c r="B783" s="126" t="s">
        <v>642</v>
      </c>
      <c r="C783" s="119">
        <v>1746</v>
      </c>
      <c r="D783" s="128">
        <f>120-120</f>
        <v>0</v>
      </c>
      <c r="E783" s="121">
        <f t="shared" si="149"/>
        <v>-1746</v>
      </c>
      <c r="F783" s="122">
        <f t="shared" si="150"/>
        <v>-100</v>
      </c>
      <c r="G783" s="128">
        <f>120-120</f>
        <v>0</v>
      </c>
      <c r="IF783" s="6"/>
      <c r="IG783" s="6"/>
      <c r="IH783" s="6"/>
      <c r="II783" s="6"/>
      <c r="IJ783" s="6"/>
      <c r="IK783" s="6"/>
      <c r="IL783" s="6"/>
      <c r="IM783" s="6"/>
    </row>
    <row r="784" s="35" customFormat="1" ht="15" customHeight="1" spans="1:247">
      <c r="A784" s="123">
        <v>2110404</v>
      </c>
      <c r="B784" s="126" t="s">
        <v>643</v>
      </c>
      <c r="C784" s="119">
        <v>0</v>
      </c>
      <c r="D784" s="128"/>
      <c r="E784" s="121">
        <f t="shared" si="149"/>
        <v>0</v>
      </c>
      <c r="F784" s="122">
        <f t="shared" si="150"/>
        <v>0</v>
      </c>
      <c r="G784" s="128"/>
      <c r="IF784" s="6"/>
      <c r="IG784" s="6"/>
      <c r="IH784" s="6"/>
      <c r="II784" s="6"/>
      <c r="IJ784" s="6"/>
      <c r="IK784" s="6"/>
      <c r="IL784" s="6"/>
      <c r="IM784" s="6"/>
    </row>
    <row r="785" s="35" customFormat="1" ht="15" customHeight="1" spans="1:247">
      <c r="A785" s="123">
        <v>2110499</v>
      </c>
      <c r="B785" s="126" t="s">
        <v>644</v>
      </c>
      <c r="C785" s="119">
        <v>0</v>
      </c>
      <c r="D785" s="128"/>
      <c r="E785" s="121">
        <f t="shared" si="149"/>
        <v>0</v>
      </c>
      <c r="F785" s="122">
        <f t="shared" si="150"/>
        <v>0</v>
      </c>
      <c r="G785" s="128"/>
      <c r="IF785" s="6"/>
      <c r="IG785" s="6"/>
      <c r="IH785" s="6"/>
      <c r="II785" s="6"/>
      <c r="IJ785" s="6"/>
      <c r="IK785" s="6"/>
      <c r="IL785" s="6"/>
      <c r="IM785" s="6"/>
    </row>
    <row r="786" s="35" customFormat="1" ht="15" customHeight="1" spans="1:247">
      <c r="A786" s="123">
        <v>21105</v>
      </c>
      <c r="B786" s="124" t="s">
        <v>645</v>
      </c>
      <c r="C786" s="119">
        <f t="shared" ref="C786:G786" si="152">SUM(C787:C792)</f>
        <v>0</v>
      </c>
      <c r="D786" s="132">
        <f t="shared" si="152"/>
        <v>0</v>
      </c>
      <c r="E786" s="121">
        <f t="shared" si="149"/>
        <v>0</v>
      </c>
      <c r="F786" s="122">
        <f t="shared" si="150"/>
        <v>0</v>
      </c>
      <c r="G786" s="132">
        <f t="shared" si="152"/>
        <v>0</v>
      </c>
      <c r="IF786" s="6"/>
      <c r="IG786" s="6"/>
      <c r="IH786" s="6"/>
      <c r="II786" s="6"/>
      <c r="IJ786" s="6"/>
      <c r="IK786" s="6"/>
      <c r="IL786" s="6"/>
      <c r="IM786" s="6"/>
    </row>
    <row r="787" s="35" customFormat="1" ht="15" customHeight="1" spans="1:247">
      <c r="A787" s="123">
        <v>2110501</v>
      </c>
      <c r="B787" s="126" t="s">
        <v>646</v>
      </c>
      <c r="C787" s="119">
        <v>0</v>
      </c>
      <c r="D787" s="128"/>
      <c r="E787" s="121">
        <f t="shared" si="149"/>
        <v>0</v>
      </c>
      <c r="F787" s="122">
        <f t="shared" si="150"/>
        <v>0</v>
      </c>
      <c r="G787" s="128"/>
      <c r="IF787" s="6"/>
      <c r="IG787" s="6"/>
      <c r="IH787" s="6"/>
      <c r="II787" s="6"/>
      <c r="IJ787" s="6"/>
      <c r="IK787" s="6"/>
      <c r="IL787" s="6"/>
      <c r="IM787" s="6"/>
    </row>
    <row r="788" s="35" customFormat="1" ht="15" customHeight="1" spans="1:247">
      <c r="A788" s="123">
        <v>2110502</v>
      </c>
      <c r="B788" s="126" t="s">
        <v>647</v>
      </c>
      <c r="C788" s="119">
        <v>0</v>
      </c>
      <c r="D788" s="128"/>
      <c r="E788" s="121">
        <f t="shared" si="149"/>
        <v>0</v>
      </c>
      <c r="F788" s="122">
        <f t="shared" si="150"/>
        <v>0</v>
      </c>
      <c r="G788" s="128"/>
      <c r="IF788" s="6"/>
      <c r="IG788" s="6"/>
      <c r="IH788" s="6"/>
      <c r="II788" s="6"/>
      <c r="IJ788" s="6"/>
      <c r="IK788" s="6"/>
      <c r="IL788" s="6"/>
      <c r="IM788" s="6"/>
    </row>
    <row r="789" s="35" customFormat="1" ht="15" customHeight="1" spans="1:247">
      <c r="A789" s="123">
        <v>2110503</v>
      </c>
      <c r="B789" s="126" t="s">
        <v>648</v>
      </c>
      <c r="C789" s="119">
        <v>0</v>
      </c>
      <c r="D789" s="128"/>
      <c r="E789" s="121">
        <f t="shared" si="149"/>
        <v>0</v>
      </c>
      <c r="F789" s="122">
        <f t="shared" si="150"/>
        <v>0</v>
      </c>
      <c r="G789" s="128"/>
      <c r="IF789" s="6"/>
      <c r="IG789" s="6"/>
      <c r="IH789" s="6"/>
      <c r="II789" s="6"/>
      <c r="IJ789" s="6"/>
      <c r="IK789" s="6"/>
      <c r="IL789" s="6"/>
      <c r="IM789" s="6"/>
    </row>
    <row r="790" s="35" customFormat="1" ht="15" customHeight="1" spans="1:247">
      <c r="A790" s="123">
        <v>2110506</v>
      </c>
      <c r="B790" s="126" t="s">
        <v>649</v>
      </c>
      <c r="C790" s="119">
        <v>0</v>
      </c>
      <c r="D790" s="128"/>
      <c r="E790" s="121">
        <f t="shared" si="149"/>
        <v>0</v>
      </c>
      <c r="F790" s="122">
        <f t="shared" si="150"/>
        <v>0</v>
      </c>
      <c r="G790" s="128"/>
      <c r="IF790" s="6"/>
      <c r="IG790" s="6"/>
      <c r="IH790" s="6"/>
      <c r="II790" s="6"/>
      <c r="IJ790" s="6"/>
      <c r="IK790" s="6"/>
      <c r="IL790" s="6"/>
      <c r="IM790" s="6"/>
    </row>
    <row r="791" s="35" customFormat="1" ht="15" customHeight="1" spans="1:247">
      <c r="A791" s="123" t="s">
        <v>650</v>
      </c>
      <c r="B791" s="126" t="s">
        <v>651</v>
      </c>
      <c r="C791" s="119">
        <v>0</v>
      </c>
      <c r="D791" s="128"/>
      <c r="E791" s="121">
        <f t="shared" si="149"/>
        <v>0</v>
      </c>
      <c r="F791" s="122">
        <f t="shared" si="150"/>
        <v>0</v>
      </c>
      <c r="G791" s="128"/>
      <c r="IF791" s="6"/>
      <c r="IG791" s="6"/>
      <c r="IH791" s="6"/>
      <c r="II791" s="6"/>
      <c r="IJ791" s="6"/>
      <c r="IK791" s="6"/>
      <c r="IL791" s="6"/>
      <c r="IM791" s="6"/>
    </row>
    <row r="792" s="35" customFormat="1" ht="15" customHeight="1" spans="1:247">
      <c r="A792" s="123">
        <v>2110599</v>
      </c>
      <c r="B792" s="126" t="s">
        <v>652</v>
      </c>
      <c r="C792" s="119">
        <v>0</v>
      </c>
      <c r="D792" s="128"/>
      <c r="E792" s="121">
        <f t="shared" si="149"/>
        <v>0</v>
      </c>
      <c r="F792" s="122">
        <f t="shared" si="150"/>
        <v>0</v>
      </c>
      <c r="G792" s="128"/>
      <c r="IF792" s="6"/>
      <c r="IG792" s="6"/>
      <c r="IH792" s="6"/>
      <c r="II792" s="6"/>
      <c r="IJ792" s="6"/>
      <c r="IK792" s="6"/>
      <c r="IL792" s="6"/>
      <c r="IM792" s="6"/>
    </row>
    <row r="793" s="35" customFormat="1" ht="15" customHeight="1" spans="1:247">
      <c r="A793" s="123">
        <v>21106</v>
      </c>
      <c r="B793" s="124" t="s">
        <v>653</v>
      </c>
      <c r="C793" s="119">
        <f t="shared" ref="C793:G793" si="153">SUM(C794:C798)</f>
        <v>0</v>
      </c>
      <c r="D793" s="132">
        <f t="shared" si="153"/>
        <v>0</v>
      </c>
      <c r="E793" s="121">
        <f t="shared" si="149"/>
        <v>0</v>
      </c>
      <c r="F793" s="122">
        <f t="shared" si="150"/>
        <v>0</v>
      </c>
      <c r="G793" s="132">
        <f t="shared" si="153"/>
        <v>0</v>
      </c>
      <c r="IF793" s="6"/>
      <c r="IG793" s="6"/>
      <c r="IH793" s="6"/>
      <c r="II793" s="6"/>
      <c r="IJ793" s="6"/>
      <c r="IK793" s="6"/>
      <c r="IL793" s="6"/>
      <c r="IM793" s="6"/>
    </row>
    <row r="794" s="35" customFormat="1" ht="15" customHeight="1" spans="1:247">
      <c r="A794" s="123">
        <v>2110602</v>
      </c>
      <c r="B794" s="126" t="s">
        <v>654</v>
      </c>
      <c r="C794" s="119">
        <v>0</v>
      </c>
      <c r="D794" s="128"/>
      <c r="E794" s="121">
        <f t="shared" si="149"/>
        <v>0</v>
      </c>
      <c r="F794" s="122">
        <f t="shared" si="150"/>
        <v>0</v>
      </c>
      <c r="G794" s="128"/>
      <c r="IF794" s="6"/>
      <c r="IG794" s="6"/>
      <c r="IH794" s="6"/>
      <c r="II794" s="6"/>
      <c r="IJ794" s="6"/>
      <c r="IK794" s="6"/>
      <c r="IL794" s="6"/>
      <c r="IM794" s="6"/>
    </row>
    <row r="795" s="35" customFormat="1" ht="15" customHeight="1" spans="1:247">
      <c r="A795" s="123">
        <v>2110603</v>
      </c>
      <c r="B795" s="126" t="s">
        <v>655</v>
      </c>
      <c r="C795" s="119">
        <v>0</v>
      </c>
      <c r="D795" s="128"/>
      <c r="E795" s="121">
        <f t="shared" si="149"/>
        <v>0</v>
      </c>
      <c r="F795" s="122">
        <f t="shared" si="150"/>
        <v>0</v>
      </c>
      <c r="G795" s="128"/>
      <c r="IF795" s="6"/>
      <c r="IG795" s="6"/>
      <c r="IH795" s="6"/>
      <c r="II795" s="6"/>
      <c r="IJ795" s="6"/>
      <c r="IK795" s="6"/>
      <c r="IL795" s="6"/>
      <c r="IM795" s="6"/>
    </row>
    <row r="796" s="35" customFormat="1" ht="15" customHeight="1" spans="1:247">
      <c r="A796" s="123">
        <v>2110604</v>
      </c>
      <c r="B796" s="126" t="s">
        <v>656</v>
      </c>
      <c r="C796" s="119">
        <v>0</v>
      </c>
      <c r="D796" s="128"/>
      <c r="E796" s="121">
        <f t="shared" si="149"/>
        <v>0</v>
      </c>
      <c r="F796" s="122">
        <f t="shared" si="150"/>
        <v>0</v>
      </c>
      <c r="G796" s="128"/>
      <c r="IF796" s="6"/>
      <c r="IG796" s="6"/>
      <c r="IH796" s="6"/>
      <c r="II796" s="6"/>
      <c r="IJ796" s="6"/>
      <c r="IK796" s="6"/>
      <c r="IL796" s="6"/>
      <c r="IM796" s="6"/>
    </row>
    <row r="797" s="35" customFormat="1" ht="15" customHeight="1" spans="1:247">
      <c r="A797" s="123">
        <v>2110605</v>
      </c>
      <c r="B797" s="126" t="s">
        <v>657</v>
      </c>
      <c r="C797" s="119">
        <v>0</v>
      </c>
      <c r="D797" s="128"/>
      <c r="E797" s="121">
        <f t="shared" si="149"/>
        <v>0</v>
      </c>
      <c r="F797" s="122">
        <f t="shared" si="150"/>
        <v>0</v>
      </c>
      <c r="G797" s="128"/>
      <c r="IF797" s="6"/>
      <c r="IG797" s="6"/>
      <c r="IH797" s="6"/>
      <c r="II797" s="6"/>
      <c r="IJ797" s="6"/>
      <c r="IK797" s="6"/>
      <c r="IL797" s="6"/>
      <c r="IM797" s="6"/>
    </row>
    <row r="798" s="35" customFormat="1" ht="15" customHeight="1" spans="1:247">
      <c r="A798" s="123">
        <v>2110699</v>
      </c>
      <c r="B798" s="126" t="s">
        <v>658</v>
      </c>
      <c r="C798" s="119">
        <v>0</v>
      </c>
      <c r="D798" s="128"/>
      <c r="E798" s="121">
        <f t="shared" si="149"/>
        <v>0</v>
      </c>
      <c r="F798" s="122">
        <f t="shared" si="150"/>
        <v>0</v>
      </c>
      <c r="G798" s="128"/>
      <c r="IF798" s="6"/>
      <c r="IG798" s="6"/>
      <c r="IH798" s="6"/>
      <c r="II798" s="6"/>
      <c r="IJ798" s="6"/>
      <c r="IK798" s="6"/>
      <c r="IL798" s="6"/>
      <c r="IM798" s="6"/>
    </row>
    <row r="799" s="35" customFormat="1" ht="15" customHeight="1" spans="1:247">
      <c r="A799" s="123">
        <v>21107</v>
      </c>
      <c r="B799" s="124" t="s">
        <v>659</v>
      </c>
      <c r="C799" s="119">
        <f t="shared" ref="C799:G799" si="154">SUM(C800:C801)</f>
        <v>0</v>
      </c>
      <c r="D799" s="132">
        <f t="shared" si="154"/>
        <v>0</v>
      </c>
      <c r="E799" s="121">
        <f t="shared" si="149"/>
        <v>0</v>
      </c>
      <c r="F799" s="122">
        <f t="shared" si="150"/>
        <v>0</v>
      </c>
      <c r="G799" s="132">
        <f t="shared" si="154"/>
        <v>0</v>
      </c>
      <c r="IF799" s="6"/>
      <c r="IG799" s="6"/>
      <c r="IH799" s="6"/>
      <c r="II799" s="6"/>
      <c r="IJ799" s="6"/>
      <c r="IK799" s="6"/>
      <c r="IL799" s="6"/>
      <c r="IM799" s="6"/>
    </row>
    <row r="800" s="35" customFormat="1" ht="15" customHeight="1" spans="1:247">
      <c r="A800" s="123">
        <v>2110704</v>
      </c>
      <c r="B800" s="126" t="s">
        <v>660</v>
      </c>
      <c r="C800" s="119">
        <v>0</v>
      </c>
      <c r="D800" s="128"/>
      <c r="E800" s="121">
        <f t="shared" si="149"/>
        <v>0</v>
      </c>
      <c r="F800" s="122">
        <f t="shared" si="150"/>
        <v>0</v>
      </c>
      <c r="G800" s="128"/>
      <c r="IF800" s="6"/>
      <c r="IG800" s="6"/>
      <c r="IH800" s="6"/>
      <c r="II800" s="6"/>
      <c r="IJ800" s="6"/>
      <c r="IK800" s="6"/>
      <c r="IL800" s="6"/>
      <c r="IM800" s="6"/>
    </row>
    <row r="801" s="35" customFormat="1" ht="15" customHeight="1" spans="1:247">
      <c r="A801" s="123">
        <v>2110799</v>
      </c>
      <c r="B801" s="126" t="s">
        <v>661</v>
      </c>
      <c r="C801" s="119">
        <v>0</v>
      </c>
      <c r="D801" s="128"/>
      <c r="E801" s="121">
        <f t="shared" si="149"/>
        <v>0</v>
      </c>
      <c r="F801" s="122">
        <f t="shared" si="150"/>
        <v>0</v>
      </c>
      <c r="G801" s="128"/>
      <c r="IF801" s="6"/>
      <c r="IG801" s="6"/>
      <c r="IH801" s="6"/>
      <c r="II801" s="6"/>
      <c r="IJ801" s="6"/>
      <c r="IK801" s="6"/>
      <c r="IL801" s="6"/>
      <c r="IM801" s="6"/>
    </row>
    <row r="802" s="35" customFormat="1" ht="15" customHeight="1" spans="1:247">
      <c r="A802" s="123">
        <v>21108</v>
      </c>
      <c r="B802" s="124" t="s">
        <v>662</v>
      </c>
      <c r="C802" s="119">
        <f t="shared" ref="C802:G802" si="155">SUM(C803:C804)</f>
        <v>0</v>
      </c>
      <c r="D802" s="132">
        <f t="shared" si="155"/>
        <v>0</v>
      </c>
      <c r="E802" s="121">
        <f t="shared" si="149"/>
        <v>0</v>
      </c>
      <c r="F802" s="122">
        <f t="shared" si="150"/>
        <v>0</v>
      </c>
      <c r="G802" s="132">
        <f t="shared" si="155"/>
        <v>0</v>
      </c>
      <c r="IF802" s="6"/>
      <c r="IG802" s="6"/>
      <c r="IH802" s="6"/>
      <c r="II802" s="6"/>
      <c r="IJ802" s="6"/>
      <c r="IK802" s="6"/>
      <c r="IL802" s="6"/>
      <c r="IM802" s="6"/>
    </row>
    <row r="803" s="35" customFormat="1" ht="15" customHeight="1" spans="1:247">
      <c r="A803" s="123">
        <v>2110804</v>
      </c>
      <c r="B803" s="126" t="s">
        <v>663</v>
      </c>
      <c r="C803" s="119">
        <v>0</v>
      </c>
      <c r="D803" s="128"/>
      <c r="E803" s="121">
        <f t="shared" si="149"/>
        <v>0</v>
      </c>
      <c r="F803" s="122">
        <f t="shared" si="150"/>
        <v>0</v>
      </c>
      <c r="G803" s="128"/>
      <c r="IF803" s="6"/>
      <c r="IG803" s="6"/>
      <c r="IH803" s="6"/>
      <c r="II803" s="6"/>
      <c r="IJ803" s="6"/>
      <c r="IK803" s="6"/>
      <c r="IL803" s="6"/>
      <c r="IM803" s="6"/>
    </row>
    <row r="804" s="35" customFormat="1" ht="15" customHeight="1" spans="1:247">
      <c r="A804" s="123">
        <v>2110899</v>
      </c>
      <c r="B804" s="126" t="s">
        <v>664</v>
      </c>
      <c r="C804" s="119">
        <v>0</v>
      </c>
      <c r="D804" s="128"/>
      <c r="E804" s="121">
        <f t="shared" si="149"/>
        <v>0</v>
      </c>
      <c r="F804" s="122">
        <f t="shared" si="150"/>
        <v>0</v>
      </c>
      <c r="G804" s="128"/>
      <c r="IF804" s="6"/>
      <c r="IG804" s="6"/>
      <c r="IH804" s="6"/>
      <c r="II804" s="6"/>
      <c r="IJ804" s="6"/>
      <c r="IK804" s="6"/>
      <c r="IL804" s="6"/>
      <c r="IM804" s="6"/>
    </row>
    <row r="805" s="35" customFormat="1" ht="15" customHeight="1" spans="1:247">
      <c r="A805" s="123">
        <v>21109</v>
      </c>
      <c r="B805" s="124" t="s">
        <v>665</v>
      </c>
      <c r="C805" s="119">
        <f t="shared" ref="C805:G805" si="156">C806</f>
        <v>0</v>
      </c>
      <c r="D805" s="132">
        <f t="shared" si="156"/>
        <v>0</v>
      </c>
      <c r="E805" s="121">
        <f t="shared" si="149"/>
        <v>0</v>
      </c>
      <c r="F805" s="122">
        <f t="shared" si="150"/>
        <v>0</v>
      </c>
      <c r="G805" s="132">
        <f t="shared" si="156"/>
        <v>0</v>
      </c>
      <c r="IF805" s="6"/>
      <c r="IG805" s="6"/>
      <c r="IH805" s="6"/>
      <c r="II805" s="6"/>
      <c r="IJ805" s="6"/>
      <c r="IK805" s="6"/>
      <c r="IL805" s="6"/>
      <c r="IM805" s="6"/>
    </row>
    <row r="806" s="35" customFormat="1" ht="15" customHeight="1" spans="1:247">
      <c r="A806" s="123">
        <v>2110901</v>
      </c>
      <c r="B806" s="126" t="s">
        <v>666</v>
      </c>
      <c r="C806" s="119">
        <v>0</v>
      </c>
      <c r="D806" s="128"/>
      <c r="E806" s="121">
        <f t="shared" si="149"/>
        <v>0</v>
      </c>
      <c r="F806" s="122">
        <f t="shared" si="150"/>
        <v>0</v>
      </c>
      <c r="G806" s="128"/>
      <c r="IF806" s="6"/>
      <c r="IG806" s="6"/>
      <c r="IH806" s="6"/>
      <c r="II806" s="6"/>
      <c r="IJ806" s="6"/>
      <c r="IK806" s="6"/>
      <c r="IL806" s="6"/>
      <c r="IM806" s="6"/>
    </row>
    <row r="807" s="35" customFormat="1" ht="15" customHeight="1" spans="1:247">
      <c r="A807" s="123">
        <v>21110</v>
      </c>
      <c r="B807" s="124" t="s">
        <v>667</v>
      </c>
      <c r="C807" s="119">
        <f t="shared" ref="C807:G807" si="157">C808</f>
        <v>0</v>
      </c>
      <c r="D807" s="132">
        <f t="shared" si="157"/>
        <v>0</v>
      </c>
      <c r="E807" s="121">
        <f t="shared" si="149"/>
        <v>0</v>
      </c>
      <c r="F807" s="122">
        <f t="shared" si="150"/>
        <v>0</v>
      </c>
      <c r="G807" s="132">
        <f t="shared" si="157"/>
        <v>0</v>
      </c>
      <c r="IF807" s="6"/>
      <c r="IG807" s="6"/>
      <c r="IH807" s="6"/>
      <c r="II807" s="6"/>
      <c r="IJ807" s="6"/>
      <c r="IK807" s="6"/>
      <c r="IL807" s="6"/>
      <c r="IM807" s="6"/>
    </row>
    <row r="808" s="35" customFormat="1" ht="15" customHeight="1" spans="1:247">
      <c r="A808" s="123">
        <v>2111001</v>
      </c>
      <c r="B808" s="126" t="s">
        <v>668</v>
      </c>
      <c r="C808" s="119">
        <v>0</v>
      </c>
      <c r="D808" s="128"/>
      <c r="E808" s="121">
        <f t="shared" si="149"/>
        <v>0</v>
      </c>
      <c r="F808" s="122">
        <f t="shared" si="150"/>
        <v>0</v>
      </c>
      <c r="G808" s="128"/>
      <c r="IF808" s="6"/>
      <c r="IG808" s="6"/>
      <c r="IH808" s="6"/>
      <c r="II808" s="6"/>
      <c r="IJ808" s="6"/>
      <c r="IK808" s="6"/>
      <c r="IL808" s="6"/>
      <c r="IM808" s="6"/>
    </row>
    <row r="809" s="35" customFormat="1" ht="15" customHeight="1" spans="1:247">
      <c r="A809" s="123">
        <v>21111</v>
      </c>
      <c r="B809" s="124" t="s">
        <v>669</v>
      </c>
      <c r="C809" s="119">
        <f t="shared" ref="C809:G809" si="158">SUM(C810:C814)</f>
        <v>0</v>
      </c>
      <c r="D809" s="132">
        <f t="shared" si="158"/>
        <v>0</v>
      </c>
      <c r="E809" s="121">
        <f t="shared" si="149"/>
        <v>0</v>
      </c>
      <c r="F809" s="122">
        <f t="shared" si="150"/>
        <v>0</v>
      </c>
      <c r="G809" s="132">
        <f t="shared" si="158"/>
        <v>0</v>
      </c>
      <c r="IF809" s="6"/>
      <c r="IG809" s="6"/>
      <c r="IH809" s="6"/>
      <c r="II809" s="6"/>
      <c r="IJ809" s="6"/>
      <c r="IK809" s="6"/>
      <c r="IL809" s="6"/>
      <c r="IM809" s="6"/>
    </row>
    <row r="810" s="35" customFormat="1" ht="15" customHeight="1" spans="1:247">
      <c r="A810" s="123">
        <v>2111101</v>
      </c>
      <c r="B810" s="126" t="s">
        <v>670</v>
      </c>
      <c r="C810" s="119">
        <v>0</v>
      </c>
      <c r="D810" s="128"/>
      <c r="E810" s="121">
        <f t="shared" si="149"/>
        <v>0</v>
      </c>
      <c r="F810" s="122">
        <f t="shared" si="150"/>
        <v>0</v>
      </c>
      <c r="G810" s="128"/>
      <c r="IF810" s="6"/>
      <c r="IG810" s="6"/>
      <c r="IH810" s="6"/>
      <c r="II810" s="6"/>
      <c r="IJ810" s="6"/>
      <c r="IK810" s="6"/>
      <c r="IL810" s="6"/>
      <c r="IM810" s="6"/>
    </row>
    <row r="811" s="35" customFormat="1" ht="15" customHeight="1" spans="1:247">
      <c r="A811" s="123">
        <v>2111102</v>
      </c>
      <c r="B811" s="126" t="s">
        <v>671</v>
      </c>
      <c r="C811" s="119">
        <v>0</v>
      </c>
      <c r="D811" s="128"/>
      <c r="E811" s="121">
        <f t="shared" si="149"/>
        <v>0</v>
      </c>
      <c r="F811" s="122">
        <f t="shared" si="150"/>
        <v>0</v>
      </c>
      <c r="G811" s="128"/>
      <c r="IF811" s="6"/>
      <c r="IG811" s="6"/>
      <c r="IH811" s="6"/>
      <c r="II811" s="6"/>
      <c r="IJ811" s="6"/>
      <c r="IK811" s="6"/>
      <c r="IL811" s="6"/>
      <c r="IM811" s="6"/>
    </row>
    <row r="812" s="35" customFormat="1" ht="15" customHeight="1" spans="1:247">
      <c r="A812" s="123">
        <v>2111103</v>
      </c>
      <c r="B812" s="126" t="s">
        <v>672</v>
      </c>
      <c r="C812" s="119">
        <v>0</v>
      </c>
      <c r="D812" s="128"/>
      <c r="E812" s="121">
        <f t="shared" si="149"/>
        <v>0</v>
      </c>
      <c r="F812" s="122">
        <f t="shared" si="150"/>
        <v>0</v>
      </c>
      <c r="G812" s="128"/>
      <c r="IF812" s="6"/>
      <c r="IG812" s="6"/>
      <c r="IH812" s="6"/>
      <c r="II812" s="6"/>
      <c r="IJ812" s="6"/>
      <c r="IK812" s="6"/>
      <c r="IL812" s="6"/>
      <c r="IM812" s="6"/>
    </row>
    <row r="813" s="35" customFormat="1" ht="15" customHeight="1" spans="1:247">
      <c r="A813" s="123">
        <v>2111104</v>
      </c>
      <c r="B813" s="126" t="s">
        <v>673</v>
      </c>
      <c r="C813" s="119">
        <v>0</v>
      </c>
      <c r="D813" s="128"/>
      <c r="E813" s="121">
        <f t="shared" si="149"/>
        <v>0</v>
      </c>
      <c r="F813" s="122">
        <f t="shared" si="150"/>
        <v>0</v>
      </c>
      <c r="G813" s="128"/>
      <c r="IF813" s="6"/>
      <c r="IG813" s="6"/>
      <c r="IH813" s="6"/>
      <c r="II813" s="6"/>
      <c r="IJ813" s="6"/>
      <c r="IK813" s="6"/>
      <c r="IL813" s="6"/>
      <c r="IM813" s="6"/>
    </row>
    <row r="814" s="35" customFormat="1" ht="15" customHeight="1" spans="1:247">
      <c r="A814" s="123">
        <v>2111199</v>
      </c>
      <c r="B814" s="126" t="s">
        <v>674</v>
      </c>
      <c r="C814" s="119">
        <v>0</v>
      </c>
      <c r="D814" s="128"/>
      <c r="E814" s="121">
        <f t="shared" si="149"/>
        <v>0</v>
      </c>
      <c r="F814" s="122">
        <f t="shared" si="150"/>
        <v>0</v>
      </c>
      <c r="G814" s="128"/>
      <c r="IF814" s="6"/>
      <c r="IG814" s="6"/>
      <c r="IH814" s="6"/>
      <c r="II814" s="6"/>
      <c r="IJ814" s="6"/>
      <c r="IK814" s="6"/>
      <c r="IL814" s="6"/>
      <c r="IM814" s="6"/>
    </row>
    <row r="815" s="35" customFormat="1" ht="15" customHeight="1" spans="1:247">
      <c r="A815" s="123">
        <v>21112</v>
      </c>
      <c r="B815" s="124" t="s">
        <v>675</v>
      </c>
      <c r="C815" s="119">
        <f t="shared" ref="C815:G815" si="159">C816</f>
        <v>0</v>
      </c>
      <c r="D815" s="136">
        <f t="shared" si="159"/>
        <v>0</v>
      </c>
      <c r="E815" s="121">
        <f t="shared" si="149"/>
        <v>0</v>
      </c>
      <c r="F815" s="122">
        <f t="shared" si="150"/>
        <v>0</v>
      </c>
      <c r="G815" s="136">
        <f t="shared" si="159"/>
        <v>0</v>
      </c>
      <c r="IF815" s="6"/>
      <c r="IG815" s="6"/>
      <c r="IH815" s="6"/>
      <c r="II815" s="6"/>
      <c r="IJ815" s="6"/>
      <c r="IK815" s="6"/>
      <c r="IL815" s="6"/>
      <c r="IM815" s="6"/>
    </row>
    <row r="816" s="35" customFormat="1" ht="15" customHeight="1" spans="1:247">
      <c r="A816" s="123">
        <v>2111201</v>
      </c>
      <c r="B816" s="126" t="s">
        <v>676</v>
      </c>
      <c r="C816" s="119">
        <v>0</v>
      </c>
      <c r="D816" s="128"/>
      <c r="E816" s="121">
        <f t="shared" si="149"/>
        <v>0</v>
      </c>
      <c r="F816" s="122">
        <f t="shared" si="150"/>
        <v>0</v>
      </c>
      <c r="G816" s="128"/>
      <c r="IF816" s="6"/>
      <c r="IG816" s="6"/>
      <c r="IH816" s="6"/>
      <c r="II816" s="6"/>
      <c r="IJ816" s="6"/>
      <c r="IK816" s="6"/>
      <c r="IL816" s="6"/>
      <c r="IM816" s="6"/>
    </row>
    <row r="817" s="35" customFormat="1" ht="15" customHeight="1" spans="1:247">
      <c r="A817" s="123">
        <v>21113</v>
      </c>
      <c r="B817" s="124" t="s">
        <v>677</v>
      </c>
      <c r="C817" s="119">
        <f t="shared" ref="C817:G817" si="160">C818</f>
        <v>0</v>
      </c>
      <c r="D817" s="132">
        <f t="shared" si="160"/>
        <v>0</v>
      </c>
      <c r="E817" s="121">
        <f t="shared" si="149"/>
        <v>0</v>
      </c>
      <c r="F817" s="122">
        <f t="shared" si="150"/>
        <v>0</v>
      </c>
      <c r="G817" s="132">
        <f t="shared" si="160"/>
        <v>0</v>
      </c>
      <c r="IF817" s="6"/>
      <c r="IG817" s="6"/>
      <c r="IH817" s="6"/>
      <c r="II817" s="6"/>
      <c r="IJ817" s="6"/>
      <c r="IK817" s="6"/>
      <c r="IL817" s="6"/>
      <c r="IM817" s="6"/>
    </row>
    <row r="818" s="35" customFormat="1" ht="15" customHeight="1" spans="1:247">
      <c r="A818" s="123">
        <v>2111301</v>
      </c>
      <c r="B818" s="126" t="s">
        <v>678</v>
      </c>
      <c r="C818" s="119">
        <v>0</v>
      </c>
      <c r="D818" s="128"/>
      <c r="E818" s="121">
        <f t="shared" si="149"/>
        <v>0</v>
      </c>
      <c r="F818" s="122">
        <f t="shared" si="150"/>
        <v>0</v>
      </c>
      <c r="G818" s="128"/>
      <c r="IF818" s="6"/>
      <c r="IG818" s="6"/>
      <c r="IH818" s="6"/>
      <c r="II818" s="6"/>
      <c r="IJ818" s="6"/>
      <c r="IK818" s="6"/>
      <c r="IL818" s="6"/>
      <c r="IM818" s="6"/>
    </row>
    <row r="819" s="35" customFormat="1" ht="15" customHeight="1" spans="1:247">
      <c r="A819" s="123">
        <v>21114</v>
      </c>
      <c r="B819" s="124" t="s">
        <v>679</v>
      </c>
      <c r="C819" s="119">
        <f t="shared" ref="C819:G819" si="161">SUM(C820:C833)</f>
        <v>0</v>
      </c>
      <c r="D819" s="132">
        <f t="shared" si="161"/>
        <v>0</v>
      </c>
      <c r="E819" s="121">
        <f t="shared" si="149"/>
        <v>0</v>
      </c>
      <c r="F819" s="122">
        <f t="shared" si="150"/>
        <v>0</v>
      </c>
      <c r="G819" s="132">
        <f t="shared" si="161"/>
        <v>0</v>
      </c>
      <c r="IF819" s="6"/>
      <c r="IG819" s="6"/>
      <c r="IH819" s="6"/>
      <c r="II819" s="6"/>
      <c r="IJ819" s="6"/>
      <c r="IK819" s="6"/>
      <c r="IL819" s="6"/>
      <c r="IM819" s="6"/>
    </row>
    <row r="820" s="35" customFormat="1" ht="15" customHeight="1" spans="1:247">
      <c r="A820" s="123">
        <v>2111401</v>
      </c>
      <c r="B820" s="126" t="s">
        <v>62</v>
      </c>
      <c r="C820" s="119">
        <v>0</v>
      </c>
      <c r="D820" s="128"/>
      <c r="E820" s="121">
        <f t="shared" si="149"/>
        <v>0</v>
      </c>
      <c r="F820" s="122">
        <f t="shared" si="150"/>
        <v>0</v>
      </c>
      <c r="G820" s="128"/>
      <c r="IF820" s="6"/>
      <c r="IG820" s="6"/>
      <c r="IH820" s="6"/>
      <c r="II820" s="6"/>
      <c r="IJ820" s="6"/>
      <c r="IK820" s="6"/>
      <c r="IL820" s="6"/>
      <c r="IM820" s="6"/>
    </row>
    <row r="821" s="35" customFormat="1" ht="15" customHeight="1" spans="1:247">
      <c r="A821" s="123">
        <v>2111402</v>
      </c>
      <c r="B821" s="126" t="s">
        <v>63</v>
      </c>
      <c r="C821" s="119">
        <v>0</v>
      </c>
      <c r="D821" s="128"/>
      <c r="E821" s="121">
        <f t="shared" si="149"/>
        <v>0</v>
      </c>
      <c r="F821" s="122">
        <f t="shared" si="150"/>
        <v>0</v>
      </c>
      <c r="G821" s="128"/>
      <c r="IF821" s="6"/>
      <c r="IG821" s="6"/>
      <c r="IH821" s="6"/>
      <c r="II821" s="6"/>
      <c r="IJ821" s="6"/>
      <c r="IK821" s="6"/>
      <c r="IL821" s="6"/>
      <c r="IM821" s="6"/>
    </row>
    <row r="822" s="35" customFormat="1" ht="15" customHeight="1" spans="1:247">
      <c r="A822" s="123">
        <v>2111403</v>
      </c>
      <c r="B822" s="126" t="s">
        <v>64</v>
      </c>
      <c r="C822" s="119">
        <v>0</v>
      </c>
      <c r="D822" s="128"/>
      <c r="E822" s="121">
        <f t="shared" si="149"/>
        <v>0</v>
      </c>
      <c r="F822" s="122">
        <f t="shared" si="150"/>
        <v>0</v>
      </c>
      <c r="G822" s="128"/>
      <c r="IF822" s="6"/>
      <c r="IG822" s="6"/>
      <c r="IH822" s="6"/>
      <c r="II822" s="6"/>
      <c r="IJ822" s="6"/>
      <c r="IK822" s="6"/>
      <c r="IL822" s="6"/>
      <c r="IM822" s="6"/>
    </row>
    <row r="823" s="35" customFormat="1" ht="15" customHeight="1" spans="1:247">
      <c r="A823" s="123">
        <v>2111404</v>
      </c>
      <c r="B823" s="126" t="s">
        <v>680</v>
      </c>
      <c r="C823" s="119">
        <v>0</v>
      </c>
      <c r="D823" s="128"/>
      <c r="E823" s="121">
        <f t="shared" si="149"/>
        <v>0</v>
      </c>
      <c r="F823" s="122">
        <f t="shared" si="150"/>
        <v>0</v>
      </c>
      <c r="G823" s="128"/>
      <c r="IF823" s="6"/>
      <c r="IG823" s="6"/>
      <c r="IH823" s="6"/>
      <c r="II823" s="6"/>
      <c r="IJ823" s="6"/>
      <c r="IK823" s="6"/>
      <c r="IL823" s="6"/>
      <c r="IM823" s="6"/>
    </row>
    <row r="824" s="35" customFormat="1" ht="15" customHeight="1" spans="1:247">
      <c r="A824" s="123">
        <v>2111405</v>
      </c>
      <c r="B824" s="126" t="s">
        <v>681</v>
      </c>
      <c r="C824" s="119">
        <v>0</v>
      </c>
      <c r="D824" s="128"/>
      <c r="E824" s="121">
        <f t="shared" si="149"/>
        <v>0</v>
      </c>
      <c r="F824" s="122">
        <f t="shared" si="150"/>
        <v>0</v>
      </c>
      <c r="G824" s="128"/>
      <c r="IF824" s="6"/>
      <c r="IG824" s="6"/>
      <c r="IH824" s="6"/>
      <c r="II824" s="6"/>
      <c r="IJ824" s="6"/>
      <c r="IK824" s="6"/>
      <c r="IL824" s="6"/>
      <c r="IM824" s="6"/>
    </row>
    <row r="825" s="35" customFormat="1" ht="15" customHeight="1" spans="1:247">
      <c r="A825" s="123">
        <v>2111406</v>
      </c>
      <c r="B825" s="126" t="s">
        <v>682</v>
      </c>
      <c r="C825" s="119">
        <v>0</v>
      </c>
      <c r="D825" s="128"/>
      <c r="E825" s="121">
        <f t="shared" si="149"/>
        <v>0</v>
      </c>
      <c r="F825" s="122">
        <f t="shared" si="150"/>
        <v>0</v>
      </c>
      <c r="G825" s="128"/>
      <c r="IF825" s="6"/>
      <c r="IG825" s="6"/>
      <c r="IH825" s="6"/>
      <c r="II825" s="6"/>
      <c r="IJ825" s="6"/>
      <c r="IK825" s="6"/>
      <c r="IL825" s="6"/>
      <c r="IM825" s="6"/>
    </row>
    <row r="826" s="35" customFormat="1" ht="15" customHeight="1" spans="1:247">
      <c r="A826" s="123">
        <v>2111407</v>
      </c>
      <c r="B826" s="126" t="s">
        <v>683</v>
      </c>
      <c r="C826" s="119">
        <v>0</v>
      </c>
      <c r="D826" s="128"/>
      <c r="E826" s="121">
        <f t="shared" si="149"/>
        <v>0</v>
      </c>
      <c r="F826" s="122">
        <f t="shared" si="150"/>
        <v>0</v>
      </c>
      <c r="G826" s="128"/>
      <c r="IF826" s="6"/>
      <c r="IG826" s="6"/>
      <c r="IH826" s="6"/>
      <c r="II826" s="6"/>
      <c r="IJ826" s="6"/>
      <c r="IK826" s="6"/>
      <c r="IL826" s="6"/>
      <c r="IM826" s="6"/>
    </row>
    <row r="827" s="35" customFormat="1" ht="15" customHeight="1" spans="1:247">
      <c r="A827" s="123">
        <v>2111408</v>
      </c>
      <c r="B827" s="126" t="s">
        <v>684</v>
      </c>
      <c r="C827" s="119">
        <v>0</v>
      </c>
      <c r="D827" s="128"/>
      <c r="E827" s="121">
        <f t="shared" si="149"/>
        <v>0</v>
      </c>
      <c r="F827" s="122">
        <f t="shared" si="150"/>
        <v>0</v>
      </c>
      <c r="G827" s="128"/>
      <c r="IF827" s="6"/>
      <c r="IG827" s="6"/>
      <c r="IH827" s="6"/>
      <c r="II827" s="6"/>
      <c r="IJ827" s="6"/>
      <c r="IK827" s="6"/>
      <c r="IL827" s="6"/>
      <c r="IM827" s="6"/>
    </row>
    <row r="828" s="35" customFormat="1" ht="15" customHeight="1" spans="1:247">
      <c r="A828" s="123">
        <v>2111409</v>
      </c>
      <c r="B828" s="126" t="s">
        <v>685</v>
      </c>
      <c r="C828" s="119">
        <v>0</v>
      </c>
      <c r="D828" s="128"/>
      <c r="E828" s="121">
        <f t="shared" si="149"/>
        <v>0</v>
      </c>
      <c r="F828" s="122">
        <f t="shared" si="150"/>
        <v>0</v>
      </c>
      <c r="G828" s="128"/>
      <c r="IF828" s="6"/>
      <c r="IG828" s="6"/>
      <c r="IH828" s="6"/>
      <c r="II828" s="6"/>
      <c r="IJ828" s="6"/>
      <c r="IK828" s="6"/>
      <c r="IL828" s="6"/>
      <c r="IM828" s="6"/>
    </row>
    <row r="829" s="35" customFormat="1" ht="15" customHeight="1" spans="1:247">
      <c r="A829" s="123">
        <v>2111410</v>
      </c>
      <c r="B829" s="126" t="s">
        <v>686</v>
      </c>
      <c r="C829" s="119">
        <v>0</v>
      </c>
      <c r="D829" s="128"/>
      <c r="E829" s="121">
        <f t="shared" si="149"/>
        <v>0</v>
      </c>
      <c r="F829" s="122">
        <f t="shared" si="150"/>
        <v>0</v>
      </c>
      <c r="G829" s="128"/>
      <c r="IF829" s="6"/>
      <c r="IG829" s="6"/>
      <c r="IH829" s="6"/>
      <c r="II829" s="6"/>
      <c r="IJ829" s="6"/>
      <c r="IK829" s="6"/>
      <c r="IL829" s="6"/>
      <c r="IM829" s="6"/>
    </row>
    <row r="830" s="35" customFormat="1" ht="15" customHeight="1" spans="1:247">
      <c r="A830" s="123">
        <v>2111411</v>
      </c>
      <c r="B830" s="126" t="s">
        <v>103</v>
      </c>
      <c r="C830" s="119">
        <v>0</v>
      </c>
      <c r="D830" s="128"/>
      <c r="E830" s="121">
        <f t="shared" si="149"/>
        <v>0</v>
      </c>
      <c r="F830" s="122">
        <f t="shared" si="150"/>
        <v>0</v>
      </c>
      <c r="G830" s="128"/>
      <c r="IF830" s="6"/>
      <c r="IG830" s="6"/>
      <c r="IH830" s="6"/>
      <c r="II830" s="6"/>
      <c r="IJ830" s="6"/>
      <c r="IK830" s="6"/>
      <c r="IL830" s="6"/>
      <c r="IM830" s="6"/>
    </row>
    <row r="831" s="35" customFormat="1" ht="15" customHeight="1" spans="1:247">
      <c r="A831" s="123">
        <v>2111413</v>
      </c>
      <c r="B831" s="126" t="s">
        <v>687</v>
      </c>
      <c r="C831" s="119">
        <v>0</v>
      </c>
      <c r="D831" s="128"/>
      <c r="E831" s="121">
        <f t="shared" si="149"/>
        <v>0</v>
      </c>
      <c r="F831" s="122">
        <f t="shared" si="150"/>
        <v>0</v>
      </c>
      <c r="G831" s="128"/>
      <c r="IF831" s="6"/>
      <c r="IG831" s="6"/>
      <c r="IH831" s="6"/>
      <c r="II831" s="6"/>
      <c r="IJ831" s="6"/>
      <c r="IK831" s="6"/>
      <c r="IL831" s="6"/>
      <c r="IM831" s="6"/>
    </row>
    <row r="832" s="35" customFormat="1" ht="15" customHeight="1" spans="1:247">
      <c r="A832" s="123">
        <v>2111450</v>
      </c>
      <c r="B832" s="126" t="s">
        <v>71</v>
      </c>
      <c r="C832" s="119">
        <v>0</v>
      </c>
      <c r="D832" s="128"/>
      <c r="E832" s="121">
        <f t="shared" si="149"/>
        <v>0</v>
      </c>
      <c r="F832" s="122">
        <f t="shared" si="150"/>
        <v>0</v>
      </c>
      <c r="G832" s="128"/>
      <c r="IF832" s="6"/>
      <c r="IG832" s="6"/>
      <c r="IH832" s="6"/>
      <c r="II832" s="6"/>
      <c r="IJ832" s="6"/>
      <c r="IK832" s="6"/>
      <c r="IL832" s="6"/>
      <c r="IM832" s="6"/>
    </row>
    <row r="833" s="35" customFormat="1" ht="15" customHeight="1" spans="1:247">
      <c r="A833" s="123">
        <v>2111499</v>
      </c>
      <c r="B833" s="126" t="s">
        <v>688</v>
      </c>
      <c r="C833" s="119">
        <v>0</v>
      </c>
      <c r="D833" s="128"/>
      <c r="E833" s="121">
        <f t="shared" si="149"/>
        <v>0</v>
      </c>
      <c r="F833" s="122">
        <f t="shared" si="150"/>
        <v>0</v>
      </c>
      <c r="G833" s="128"/>
      <c r="IF833" s="6"/>
      <c r="IG833" s="6"/>
      <c r="IH833" s="6"/>
      <c r="II833" s="6"/>
      <c r="IJ833" s="6"/>
      <c r="IK833" s="6"/>
      <c r="IL833" s="6"/>
      <c r="IM833" s="6"/>
    </row>
    <row r="834" s="35" customFormat="1" ht="15" customHeight="1" spans="1:247">
      <c r="A834" s="123">
        <v>21199</v>
      </c>
      <c r="B834" s="124" t="s">
        <v>689</v>
      </c>
      <c r="C834" s="119">
        <f t="shared" ref="C834:G834" si="162">C835</f>
        <v>0</v>
      </c>
      <c r="D834" s="132">
        <f t="shared" si="162"/>
        <v>0</v>
      </c>
      <c r="E834" s="121">
        <f t="shared" si="149"/>
        <v>0</v>
      </c>
      <c r="F834" s="122">
        <f t="shared" si="150"/>
        <v>0</v>
      </c>
      <c r="G834" s="132">
        <f t="shared" si="162"/>
        <v>0</v>
      </c>
      <c r="IF834" s="6"/>
      <c r="IG834" s="6"/>
      <c r="IH834" s="6"/>
      <c r="II834" s="6"/>
      <c r="IJ834" s="6"/>
      <c r="IK834" s="6"/>
      <c r="IL834" s="6"/>
      <c r="IM834" s="6"/>
    </row>
    <row r="835" s="35" customFormat="1" ht="15" customHeight="1" spans="1:247">
      <c r="A835" s="123">
        <v>2119901</v>
      </c>
      <c r="B835" s="126" t="s">
        <v>690</v>
      </c>
      <c r="C835" s="119">
        <v>0</v>
      </c>
      <c r="D835" s="128"/>
      <c r="E835" s="121">
        <f t="shared" si="149"/>
        <v>0</v>
      </c>
      <c r="F835" s="122">
        <f t="shared" si="150"/>
        <v>0</v>
      </c>
      <c r="G835" s="128"/>
      <c r="IF835" s="6"/>
      <c r="IG835" s="6"/>
      <c r="IH835" s="6"/>
      <c r="II835" s="6"/>
      <c r="IJ835" s="6"/>
      <c r="IK835" s="6"/>
      <c r="IL835" s="6"/>
      <c r="IM835" s="6"/>
    </row>
    <row r="836" s="35" customFormat="1" ht="15" customHeight="1" spans="1:247">
      <c r="A836" s="123">
        <v>212</v>
      </c>
      <c r="B836" s="124" t="s">
        <v>691</v>
      </c>
      <c r="C836" s="119">
        <f t="shared" ref="C836:G836" si="163">C837+C848+C850+C853+C855+C857</f>
        <v>7050</v>
      </c>
      <c r="D836" s="132">
        <f t="shared" si="163"/>
        <v>5342</v>
      </c>
      <c r="E836" s="121">
        <f t="shared" si="149"/>
        <v>-1708</v>
      </c>
      <c r="F836" s="122">
        <f t="shared" si="150"/>
        <v>-24.2269503546099</v>
      </c>
      <c r="G836" s="132">
        <f t="shared" si="163"/>
        <v>5342</v>
      </c>
      <c r="IF836" s="6"/>
      <c r="IG836" s="6"/>
      <c r="IH836" s="6"/>
      <c r="II836" s="6"/>
      <c r="IJ836" s="6"/>
      <c r="IK836" s="6"/>
      <c r="IL836" s="6"/>
      <c r="IM836" s="6"/>
    </row>
    <row r="837" s="35" customFormat="1" ht="15" customHeight="1" spans="1:247">
      <c r="A837" s="123">
        <v>21201</v>
      </c>
      <c r="B837" s="124" t="s">
        <v>692</v>
      </c>
      <c r="C837" s="119">
        <f t="shared" ref="C837:G837" si="164">SUM(C838:C847)</f>
        <v>759</v>
      </c>
      <c r="D837" s="132">
        <f t="shared" si="164"/>
        <v>813</v>
      </c>
      <c r="E837" s="121">
        <f t="shared" ref="E837:E900" si="165">D837-C837</f>
        <v>54</v>
      </c>
      <c r="F837" s="122">
        <f t="shared" ref="F837:F900" si="166">IF(C837=0,,E837/C837*100)</f>
        <v>7.11462450592885</v>
      </c>
      <c r="G837" s="132">
        <f t="shared" si="164"/>
        <v>813</v>
      </c>
      <c r="IF837" s="6"/>
      <c r="IG837" s="6"/>
      <c r="IH837" s="6"/>
      <c r="II837" s="6"/>
      <c r="IJ837" s="6"/>
      <c r="IK837" s="6"/>
      <c r="IL837" s="6"/>
      <c r="IM837" s="6"/>
    </row>
    <row r="838" s="35" customFormat="1" ht="15" customHeight="1" spans="1:247">
      <c r="A838" s="123">
        <v>2120101</v>
      </c>
      <c r="B838" s="126" t="s">
        <v>62</v>
      </c>
      <c r="C838" s="119">
        <v>168</v>
      </c>
      <c r="D838" s="128">
        <v>158</v>
      </c>
      <c r="E838" s="121">
        <f t="shared" si="165"/>
        <v>-10</v>
      </c>
      <c r="F838" s="122">
        <f t="shared" si="166"/>
        <v>-5.95238095238095</v>
      </c>
      <c r="G838" s="128">
        <v>158</v>
      </c>
      <c r="IF838" s="6"/>
      <c r="IG838" s="6"/>
      <c r="IH838" s="6"/>
      <c r="II838" s="6"/>
      <c r="IJ838" s="6"/>
      <c r="IK838" s="6"/>
      <c r="IL838" s="6"/>
      <c r="IM838" s="6"/>
    </row>
    <row r="839" s="35" customFormat="1" ht="15" customHeight="1" spans="1:247">
      <c r="A839" s="123">
        <v>2120102</v>
      </c>
      <c r="B839" s="126" t="s">
        <v>63</v>
      </c>
      <c r="C839" s="119">
        <v>13</v>
      </c>
      <c r="D839" s="128">
        <v>20</v>
      </c>
      <c r="E839" s="121">
        <f t="shared" si="165"/>
        <v>7</v>
      </c>
      <c r="F839" s="122">
        <f t="shared" si="166"/>
        <v>53.8461538461538</v>
      </c>
      <c r="G839" s="128">
        <v>20</v>
      </c>
      <c r="IF839" s="6"/>
      <c r="IG839" s="6"/>
      <c r="IH839" s="6"/>
      <c r="II839" s="6"/>
      <c r="IJ839" s="6"/>
      <c r="IK839" s="6"/>
      <c r="IL839" s="6"/>
      <c r="IM839" s="6"/>
    </row>
    <row r="840" s="35" customFormat="1" ht="15" customHeight="1" spans="1:247">
      <c r="A840" s="123">
        <v>2120103</v>
      </c>
      <c r="B840" s="126" t="s">
        <v>64</v>
      </c>
      <c r="C840" s="119">
        <v>0</v>
      </c>
      <c r="D840" s="128"/>
      <c r="E840" s="121">
        <f t="shared" si="165"/>
        <v>0</v>
      </c>
      <c r="F840" s="122">
        <f t="shared" si="166"/>
        <v>0</v>
      </c>
      <c r="G840" s="128"/>
      <c r="IF840" s="6"/>
      <c r="IG840" s="6"/>
      <c r="IH840" s="6"/>
      <c r="II840" s="6"/>
      <c r="IJ840" s="6"/>
      <c r="IK840" s="6"/>
      <c r="IL840" s="6"/>
      <c r="IM840" s="6"/>
    </row>
    <row r="841" s="35" customFormat="1" ht="15" customHeight="1" spans="1:247">
      <c r="A841" s="123">
        <v>2120104</v>
      </c>
      <c r="B841" s="126" t="s">
        <v>693</v>
      </c>
      <c r="C841" s="119">
        <v>578</v>
      </c>
      <c r="D841" s="128">
        <v>605</v>
      </c>
      <c r="E841" s="121">
        <f t="shared" si="165"/>
        <v>27</v>
      </c>
      <c r="F841" s="122">
        <f t="shared" si="166"/>
        <v>4.67128027681661</v>
      </c>
      <c r="G841" s="128">
        <v>605</v>
      </c>
      <c r="IF841" s="6"/>
      <c r="IG841" s="6"/>
      <c r="IH841" s="6"/>
      <c r="II841" s="6"/>
      <c r="IJ841" s="6"/>
      <c r="IK841" s="6"/>
      <c r="IL841" s="6"/>
      <c r="IM841" s="6"/>
    </row>
    <row r="842" s="35" customFormat="1" ht="15" customHeight="1" spans="1:247">
      <c r="A842" s="123">
        <v>2120105</v>
      </c>
      <c r="B842" s="126" t="s">
        <v>694</v>
      </c>
      <c r="C842" s="119">
        <v>0</v>
      </c>
      <c r="D842" s="128"/>
      <c r="E842" s="121">
        <f t="shared" si="165"/>
        <v>0</v>
      </c>
      <c r="F842" s="122">
        <f t="shared" si="166"/>
        <v>0</v>
      </c>
      <c r="G842" s="128"/>
      <c r="IF842" s="6"/>
      <c r="IG842" s="6"/>
      <c r="IH842" s="6"/>
      <c r="II842" s="6"/>
      <c r="IJ842" s="6"/>
      <c r="IK842" s="6"/>
      <c r="IL842" s="6"/>
      <c r="IM842" s="6"/>
    </row>
    <row r="843" s="35" customFormat="1" ht="15" customHeight="1" spans="1:247">
      <c r="A843" s="123">
        <v>2120106</v>
      </c>
      <c r="B843" s="126" t="s">
        <v>695</v>
      </c>
      <c r="C843" s="119">
        <v>0</v>
      </c>
      <c r="D843" s="128"/>
      <c r="E843" s="121">
        <f t="shared" si="165"/>
        <v>0</v>
      </c>
      <c r="F843" s="122">
        <f t="shared" si="166"/>
        <v>0</v>
      </c>
      <c r="G843" s="128"/>
      <c r="IF843" s="6"/>
      <c r="IG843" s="6"/>
      <c r="IH843" s="6"/>
      <c r="II843" s="6"/>
      <c r="IJ843" s="6"/>
      <c r="IK843" s="6"/>
      <c r="IL843" s="6"/>
      <c r="IM843" s="6"/>
    </row>
    <row r="844" s="35" customFormat="1" ht="15" customHeight="1" spans="1:247">
      <c r="A844" s="123">
        <v>2120107</v>
      </c>
      <c r="B844" s="126" t="s">
        <v>696</v>
      </c>
      <c r="C844" s="119">
        <v>0</v>
      </c>
      <c r="D844" s="128"/>
      <c r="E844" s="121">
        <f t="shared" si="165"/>
        <v>0</v>
      </c>
      <c r="F844" s="122">
        <f t="shared" si="166"/>
        <v>0</v>
      </c>
      <c r="G844" s="128"/>
      <c r="IF844" s="6"/>
      <c r="IG844" s="6"/>
      <c r="IH844" s="6"/>
      <c r="II844" s="6"/>
      <c r="IJ844" s="6"/>
      <c r="IK844" s="6"/>
      <c r="IL844" s="6"/>
      <c r="IM844" s="6"/>
    </row>
    <row r="845" s="35" customFormat="1" ht="15" customHeight="1" spans="1:247">
      <c r="A845" s="123">
        <v>2120109</v>
      </c>
      <c r="B845" s="126" t="s">
        <v>697</v>
      </c>
      <c r="C845" s="119">
        <v>0</v>
      </c>
      <c r="D845" s="128"/>
      <c r="E845" s="121">
        <f t="shared" si="165"/>
        <v>0</v>
      </c>
      <c r="F845" s="122">
        <f t="shared" si="166"/>
        <v>0</v>
      </c>
      <c r="G845" s="128"/>
      <c r="IF845" s="6"/>
      <c r="IG845" s="6"/>
      <c r="IH845" s="6"/>
      <c r="II845" s="6"/>
      <c r="IJ845" s="6"/>
      <c r="IK845" s="6"/>
      <c r="IL845" s="6"/>
      <c r="IM845" s="6"/>
    </row>
    <row r="846" s="35" customFormat="1" ht="15" customHeight="1" spans="1:247">
      <c r="A846" s="123">
        <v>2120110</v>
      </c>
      <c r="B846" s="126" t="s">
        <v>698</v>
      </c>
      <c r="C846" s="119">
        <v>0</v>
      </c>
      <c r="D846" s="128"/>
      <c r="E846" s="121">
        <f t="shared" si="165"/>
        <v>0</v>
      </c>
      <c r="F846" s="122">
        <f t="shared" si="166"/>
        <v>0</v>
      </c>
      <c r="G846" s="128"/>
      <c r="IF846" s="6"/>
      <c r="IG846" s="6"/>
      <c r="IH846" s="6"/>
      <c r="II846" s="6"/>
      <c r="IJ846" s="6"/>
      <c r="IK846" s="6"/>
      <c r="IL846" s="6"/>
      <c r="IM846" s="6"/>
    </row>
    <row r="847" s="35" customFormat="1" ht="15" customHeight="1" spans="1:247">
      <c r="A847" s="123">
        <v>2120199</v>
      </c>
      <c r="B847" s="126" t="s">
        <v>699</v>
      </c>
      <c r="C847" s="119">
        <v>0</v>
      </c>
      <c r="D847" s="128">
        <v>30</v>
      </c>
      <c r="E847" s="121">
        <f t="shared" si="165"/>
        <v>30</v>
      </c>
      <c r="F847" s="122">
        <f t="shared" si="166"/>
        <v>0</v>
      </c>
      <c r="G847" s="128">
        <v>30</v>
      </c>
      <c r="IF847" s="6"/>
      <c r="IG847" s="6"/>
      <c r="IH847" s="6"/>
      <c r="II847" s="6"/>
      <c r="IJ847" s="6"/>
      <c r="IK847" s="6"/>
      <c r="IL847" s="6"/>
      <c r="IM847" s="6"/>
    </row>
    <row r="848" s="35" customFormat="1" ht="15" customHeight="1" spans="1:247">
      <c r="A848" s="123">
        <v>21202</v>
      </c>
      <c r="B848" s="124" t="s">
        <v>700</v>
      </c>
      <c r="C848" s="119">
        <f t="shared" ref="C848:G848" si="167">C849</f>
        <v>0</v>
      </c>
      <c r="D848" s="132">
        <f t="shared" si="167"/>
        <v>0</v>
      </c>
      <c r="E848" s="121">
        <f t="shared" si="165"/>
        <v>0</v>
      </c>
      <c r="F848" s="122">
        <f t="shared" si="166"/>
        <v>0</v>
      </c>
      <c r="G848" s="132">
        <f t="shared" si="167"/>
        <v>0</v>
      </c>
      <c r="IF848" s="6"/>
      <c r="IG848" s="6"/>
      <c r="IH848" s="6"/>
      <c r="II848" s="6"/>
      <c r="IJ848" s="6"/>
      <c r="IK848" s="6"/>
      <c r="IL848" s="6"/>
      <c r="IM848" s="6"/>
    </row>
    <row r="849" s="35" customFormat="1" ht="15" customHeight="1" spans="1:247">
      <c r="A849" s="123">
        <v>2120201</v>
      </c>
      <c r="B849" s="126" t="s">
        <v>701</v>
      </c>
      <c r="C849" s="119">
        <v>0</v>
      </c>
      <c r="D849" s="128"/>
      <c r="E849" s="121">
        <f t="shared" si="165"/>
        <v>0</v>
      </c>
      <c r="F849" s="122">
        <f t="shared" si="166"/>
        <v>0</v>
      </c>
      <c r="G849" s="128"/>
      <c r="IF849" s="6"/>
      <c r="IG849" s="6"/>
      <c r="IH849" s="6"/>
      <c r="II849" s="6"/>
      <c r="IJ849" s="6"/>
      <c r="IK849" s="6"/>
      <c r="IL849" s="6"/>
      <c r="IM849" s="6"/>
    </row>
    <row r="850" s="35" customFormat="1" ht="15" customHeight="1" spans="1:247">
      <c r="A850" s="123">
        <v>21203</v>
      </c>
      <c r="B850" s="124" t="s">
        <v>702</v>
      </c>
      <c r="C850" s="119">
        <f t="shared" ref="C850:G850" si="168">SUM(C851:C852)</f>
        <v>4283</v>
      </c>
      <c r="D850" s="132">
        <f t="shared" si="168"/>
        <v>2664</v>
      </c>
      <c r="E850" s="121">
        <f t="shared" si="165"/>
        <v>-1619</v>
      </c>
      <c r="F850" s="122">
        <f t="shared" si="166"/>
        <v>-37.8006070511324</v>
      </c>
      <c r="G850" s="132">
        <f t="shared" si="168"/>
        <v>2664</v>
      </c>
      <c r="IF850" s="6"/>
      <c r="IG850" s="6"/>
      <c r="IH850" s="6"/>
      <c r="II850" s="6"/>
      <c r="IJ850" s="6"/>
      <c r="IK850" s="6"/>
      <c r="IL850" s="6"/>
      <c r="IM850" s="6"/>
    </row>
    <row r="851" s="35" customFormat="1" ht="15" customHeight="1" spans="1:247">
      <c r="A851" s="123">
        <v>2120303</v>
      </c>
      <c r="B851" s="126" t="s">
        <v>703</v>
      </c>
      <c r="C851" s="119">
        <v>0</v>
      </c>
      <c r="D851" s="128"/>
      <c r="E851" s="121">
        <f t="shared" si="165"/>
        <v>0</v>
      </c>
      <c r="F851" s="122">
        <f t="shared" si="166"/>
        <v>0</v>
      </c>
      <c r="G851" s="128"/>
      <c r="IF851" s="6"/>
      <c r="IG851" s="6"/>
      <c r="IH851" s="6"/>
      <c r="II851" s="6"/>
      <c r="IJ851" s="6"/>
      <c r="IK851" s="6"/>
      <c r="IL851" s="6"/>
      <c r="IM851" s="6"/>
    </row>
    <row r="852" s="35" customFormat="1" ht="15" customHeight="1" spans="1:247">
      <c r="A852" s="123">
        <v>2120399</v>
      </c>
      <c r="B852" s="126" t="s">
        <v>704</v>
      </c>
      <c r="C852" s="119">
        <v>4283</v>
      </c>
      <c r="D852" s="128">
        <f>3146-482</f>
        <v>2664</v>
      </c>
      <c r="E852" s="121">
        <f t="shared" si="165"/>
        <v>-1619</v>
      </c>
      <c r="F852" s="122">
        <f t="shared" si="166"/>
        <v>-37.8006070511324</v>
      </c>
      <c r="G852" s="128">
        <f>3146-482</f>
        <v>2664</v>
      </c>
      <c r="IF852" s="6"/>
      <c r="IG852" s="6"/>
      <c r="IH852" s="6"/>
      <c r="II852" s="6"/>
      <c r="IJ852" s="6"/>
      <c r="IK852" s="6"/>
      <c r="IL852" s="6"/>
      <c r="IM852" s="6"/>
    </row>
    <row r="853" s="35" customFormat="1" ht="15" customHeight="1" spans="1:247">
      <c r="A853" s="123">
        <v>21205</v>
      </c>
      <c r="B853" s="124" t="s">
        <v>705</v>
      </c>
      <c r="C853" s="119">
        <f t="shared" ref="C853:C857" si="169">C854</f>
        <v>2008</v>
      </c>
      <c r="D853" s="132">
        <f t="shared" ref="D853:D857" si="170">D854</f>
        <v>1865</v>
      </c>
      <c r="E853" s="121">
        <f t="shared" si="165"/>
        <v>-143</v>
      </c>
      <c r="F853" s="122">
        <f t="shared" si="166"/>
        <v>-7.12151394422311</v>
      </c>
      <c r="G853" s="132">
        <f t="shared" ref="G853:G857" si="171">G854</f>
        <v>1865</v>
      </c>
      <c r="IF853" s="6"/>
      <c r="IG853" s="6"/>
      <c r="IH853" s="6"/>
      <c r="II853" s="6"/>
      <c r="IJ853" s="6"/>
      <c r="IK853" s="6"/>
      <c r="IL853" s="6"/>
      <c r="IM853" s="6"/>
    </row>
    <row r="854" s="35" customFormat="1" ht="15" customHeight="1" spans="1:247">
      <c r="A854" s="123">
        <v>2120501</v>
      </c>
      <c r="B854" s="126" t="s">
        <v>706</v>
      </c>
      <c r="C854" s="119">
        <v>2008</v>
      </c>
      <c r="D854" s="128">
        <f>2150-285</f>
        <v>1865</v>
      </c>
      <c r="E854" s="121">
        <f t="shared" si="165"/>
        <v>-143</v>
      </c>
      <c r="F854" s="122">
        <f t="shared" si="166"/>
        <v>-7.12151394422311</v>
      </c>
      <c r="G854" s="128">
        <f>2150-285</f>
        <v>1865</v>
      </c>
      <c r="IF854" s="6"/>
      <c r="IG854" s="6"/>
      <c r="IH854" s="6"/>
      <c r="II854" s="6"/>
      <c r="IJ854" s="6"/>
      <c r="IK854" s="6"/>
      <c r="IL854" s="6"/>
      <c r="IM854" s="6"/>
    </row>
    <row r="855" s="35" customFormat="1" ht="15" customHeight="1" spans="1:247">
      <c r="A855" s="123">
        <v>21206</v>
      </c>
      <c r="B855" s="124" t="s">
        <v>707</v>
      </c>
      <c r="C855" s="119">
        <f t="shared" si="169"/>
        <v>0</v>
      </c>
      <c r="D855" s="132">
        <f t="shared" si="170"/>
        <v>0</v>
      </c>
      <c r="E855" s="121">
        <f t="shared" si="165"/>
        <v>0</v>
      </c>
      <c r="F855" s="122">
        <f t="shared" si="166"/>
        <v>0</v>
      </c>
      <c r="G855" s="132">
        <f t="shared" si="171"/>
        <v>0</v>
      </c>
      <c r="IF855" s="6"/>
      <c r="IG855" s="6"/>
      <c r="IH855" s="6"/>
      <c r="II855" s="6"/>
      <c r="IJ855" s="6"/>
      <c r="IK855" s="6"/>
      <c r="IL855" s="6"/>
      <c r="IM855" s="6"/>
    </row>
    <row r="856" s="35" customFormat="1" ht="15" customHeight="1" spans="1:247">
      <c r="A856" s="123">
        <v>2120601</v>
      </c>
      <c r="B856" s="126" t="s">
        <v>708</v>
      </c>
      <c r="C856" s="119"/>
      <c r="D856" s="128"/>
      <c r="E856" s="121">
        <f t="shared" si="165"/>
        <v>0</v>
      </c>
      <c r="F856" s="122">
        <f t="shared" si="166"/>
        <v>0</v>
      </c>
      <c r="G856" s="128"/>
      <c r="IF856" s="6"/>
      <c r="IG856" s="6"/>
      <c r="IH856" s="6"/>
      <c r="II856" s="6"/>
      <c r="IJ856" s="6"/>
      <c r="IK856" s="6"/>
      <c r="IL856" s="6"/>
      <c r="IM856" s="6"/>
    </row>
    <row r="857" s="35" customFormat="1" ht="15" customHeight="1" spans="1:247">
      <c r="A857" s="123">
        <v>21299</v>
      </c>
      <c r="B857" s="124" t="s">
        <v>709</v>
      </c>
      <c r="C857" s="119">
        <f t="shared" si="169"/>
        <v>0</v>
      </c>
      <c r="D857" s="132">
        <f t="shared" si="170"/>
        <v>0</v>
      </c>
      <c r="E857" s="121">
        <f t="shared" si="165"/>
        <v>0</v>
      </c>
      <c r="F857" s="122">
        <f t="shared" si="166"/>
        <v>0</v>
      </c>
      <c r="G857" s="132">
        <f t="shared" si="171"/>
        <v>0</v>
      </c>
      <c r="IF857" s="6"/>
      <c r="IG857" s="6"/>
      <c r="IH857" s="6"/>
      <c r="II857" s="6"/>
      <c r="IJ857" s="6"/>
      <c r="IK857" s="6"/>
      <c r="IL857" s="6"/>
      <c r="IM857" s="6"/>
    </row>
    <row r="858" s="35" customFormat="1" ht="15" customHeight="1" spans="1:247">
      <c r="A858" s="123">
        <v>2129901</v>
      </c>
      <c r="B858" s="126" t="s">
        <v>710</v>
      </c>
      <c r="C858" s="119"/>
      <c r="D858" s="128">
        <f>61-61</f>
        <v>0</v>
      </c>
      <c r="E858" s="121">
        <f t="shared" si="165"/>
        <v>0</v>
      </c>
      <c r="F858" s="122">
        <f t="shared" si="166"/>
        <v>0</v>
      </c>
      <c r="G858" s="128">
        <f>61-61</f>
        <v>0</v>
      </c>
      <c r="IF858" s="6"/>
      <c r="IG858" s="6"/>
      <c r="IH858" s="6"/>
      <c r="II858" s="6"/>
      <c r="IJ858" s="6"/>
      <c r="IK858" s="6"/>
      <c r="IL858" s="6"/>
      <c r="IM858" s="6"/>
    </row>
    <row r="859" s="35" customFormat="1" ht="15" customHeight="1" spans="1:247">
      <c r="A859" s="123">
        <v>213</v>
      </c>
      <c r="B859" s="124" t="s">
        <v>711</v>
      </c>
      <c r="C859" s="119">
        <f t="shared" ref="C859:G859" si="172">C860+C886+C911+C939+C950+C957+C964+C967</f>
        <v>6273</v>
      </c>
      <c r="D859" s="132">
        <f t="shared" si="172"/>
        <v>8203</v>
      </c>
      <c r="E859" s="121">
        <f t="shared" si="165"/>
        <v>1930</v>
      </c>
      <c r="F859" s="122">
        <f t="shared" si="166"/>
        <v>30.7667782560179</v>
      </c>
      <c r="G859" s="132">
        <f t="shared" si="172"/>
        <v>8203</v>
      </c>
      <c r="IF859" s="6"/>
      <c r="IG859" s="6"/>
      <c r="IH859" s="6"/>
      <c r="II859" s="6"/>
      <c r="IJ859" s="6"/>
      <c r="IK859" s="6"/>
      <c r="IL859" s="6"/>
      <c r="IM859" s="6"/>
    </row>
    <row r="860" s="35" customFormat="1" ht="15" customHeight="1" spans="1:247">
      <c r="A860" s="123">
        <v>21301</v>
      </c>
      <c r="B860" s="124" t="s">
        <v>712</v>
      </c>
      <c r="C860" s="119">
        <f t="shared" ref="C860:G860" si="173">SUM(C861:C885)</f>
        <v>1764</v>
      </c>
      <c r="D860" s="132">
        <f t="shared" si="173"/>
        <v>1996</v>
      </c>
      <c r="E860" s="121">
        <f t="shared" si="165"/>
        <v>232</v>
      </c>
      <c r="F860" s="122">
        <f t="shared" si="166"/>
        <v>13.1519274376417</v>
      </c>
      <c r="G860" s="132">
        <f t="shared" si="173"/>
        <v>1996</v>
      </c>
      <c r="IF860" s="6"/>
      <c r="IG860" s="6"/>
      <c r="IH860" s="6"/>
      <c r="II860" s="6"/>
      <c r="IJ860" s="6"/>
      <c r="IK860" s="6"/>
      <c r="IL860" s="6"/>
      <c r="IM860" s="6"/>
    </row>
    <row r="861" s="35" customFormat="1" ht="15" customHeight="1" spans="1:247">
      <c r="A861" s="123">
        <v>2130101</v>
      </c>
      <c r="B861" s="126" t="s">
        <v>62</v>
      </c>
      <c r="C861" s="119">
        <v>125</v>
      </c>
      <c r="D861" s="128">
        <v>133</v>
      </c>
      <c r="E861" s="121">
        <f t="shared" si="165"/>
        <v>8</v>
      </c>
      <c r="F861" s="122">
        <f t="shared" si="166"/>
        <v>6.4</v>
      </c>
      <c r="G861" s="128">
        <v>133</v>
      </c>
      <c r="IF861" s="6"/>
      <c r="IG861" s="6"/>
      <c r="IH861" s="6"/>
      <c r="II861" s="6"/>
      <c r="IJ861" s="6"/>
      <c r="IK861" s="6"/>
      <c r="IL861" s="6"/>
      <c r="IM861" s="6"/>
    </row>
    <row r="862" s="35" customFormat="1" ht="15" customHeight="1" spans="1:247">
      <c r="A862" s="123">
        <v>2130102</v>
      </c>
      <c r="B862" s="126" t="s">
        <v>63</v>
      </c>
      <c r="C862" s="119">
        <v>13</v>
      </c>
      <c r="D862" s="128"/>
      <c r="E862" s="121">
        <f t="shared" si="165"/>
        <v>-13</v>
      </c>
      <c r="F862" s="122">
        <f t="shared" si="166"/>
        <v>-100</v>
      </c>
      <c r="G862" s="128"/>
      <c r="IF862" s="6"/>
      <c r="IG862" s="6"/>
      <c r="IH862" s="6"/>
      <c r="II862" s="6"/>
      <c r="IJ862" s="6"/>
      <c r="IK862" s="6"/>
      <c r="IL862" s="6"/>
      <c r="IM862" s="6"/>
    </row>
    <row r="863" s="35" customFormat="1" ht="15" customHeight="1" spans="1:247">
      <c r="A863" s="123">
        <v>2130103</v>
      </c>
      <c r="B863" s="126" t="s">
        <v>64</v>
      </c>
      <c r="C863" s="119">
        <v>0</v>
      </c>
      <c r="D863" s="128"/>
      <c r="E863" s="121">
        <f t="shared" si="165"/>
        <v>0</v>
      </c>
      <c r="F863" s="122">
        <f t="shared" si="166"/>
        <v>0</v>
      </c>
      <c r="G863" s="128"/>
      <c r="IF863" s="6"/>
      <c r="IG863" s="6"/>
      <c r="IH863" s="6"/>
      <c r="II863" s="6"/>
      <c r="IJ863" s="6"/>
      <c r="IK863" s="6"/>
      <c r="IL863" s="6"/>
      <c r="IM863" s="6"/>
    </row>
    <row r="864" s="35" customFormat="1" ht="15" customHeight="1" spans="1:247">
      <c r="A864" s="123">
        <v>2130104</v>
      </c>
      <c r="B864" s="126" t="s">
        <v>71</v>
      </c>
      <c r="C864" s="119">
        <v>1411</v>
      </c>
      <c r="D864" s="128">
        <v>1556</v>
      </c>
      <c r="E864" s="121">
        <f t="shared" si="165"/>
        <v>145</v>
      </c>
      <c r="F864" s="122">
        <f t="shared" si="166"/>
        <v>10.2763997165131</v>
      </c>
      <c r="G864" s="128">
        <v>1556</v>
      </c>
      <c r="IF864" s="6"/>
      <c r="IG864" s="6"/>
      <c r="IH864" s="6"/>
      <c r="II864" s="6"/>
      <c r="IJ864" s="6"/>
      <c r="IK864" s="6"/>
      <c r="IL864" s="6"/>
      <c r="IM864" s="6"/>
    </row>
    <row r="865" s="35" customFormat="1" ht="15" customHeight="1" spans="1:247">
      <c r="A865" s="123">
        <v>2130105</v>
      </c>
      <c r="B865" s="126" t="s">
        <v>713</v>
      </c>
      <c r="C865" s="119">
        <v>0</v>
      </c>
      <c r="D865" s="128"/>
      <c r="E865" s="121">
        <f t="shared" si="165"/>
        <v>0</v>
      </c>
      <c r="F865" s="122">
        <f t="shared" si="166"/>
        <v>0</v>
      </c>
      <c r="G865" s="128"/>
      <c r="IF865" s="6"/>
      <c r="IG865" s="6"/>
      <c r="IH865" s="6"/>
      <c r="II865" s="6"/>
      <c r="IJ865" s="6"/>
      <c r="IK865" s="6"/>
      <c r="IL865" s="6"/>
      <c r="IM865" s="6"/>
    </row>
    <row r="866" s="35" customFormat="1" ht="15" customHeight="1" spans="1:247">
      <c r="A866" s="123">
        <v>2130106</v>
      </c>
      <c r="B866" s="126" t="s">
        <v>714</v>
      </c>
      <c r="C866" s="119">
        <v>42</v>
      </c>
      <c r="D866" s="128">
        <v>21</v>
      </c>
      <c r="E866" s="121">
        <f t="shared" si="165"/>
        <v>-21</v>
      </c>
      <c r="F866" s="122">
        <f t="shared" si="166"/>
        <v>-50</v>
      </c>
      <c r="G866" s="128">
        <v>21</v>
      </c>
      <c r="IF866" s="6"/>
      <c r="IG866" s="6"/>
      <c r="IH866" s="6"/>
      <c r="II866" s="6"/>
      <c r="IJ866" s="6"/>
      <c r="IK866" s="6"/>
      <c r="IL866" s="6"/>
      <c r="IM866" s="6"/>
    </row>
    <row r="867" s="35" customFormat="1" ht="15" customHeight="1" spans="1:247">
      <c r="A867" s="123">
        <v>2130108</v>
      </c>
      <c r="B867" s="126" t="s">
        <v>715</v>
      </c>
      <c r="C867" s="119">
        <v>70</v>
      </c>
      <c r="D867" s="128">
        <f>102-27</f>
        <v>75</v>
      </c>
      <c r="E867" s="121">
        <f t="shared" si="165"/>
        <v>5</v>
      </c>
      <c r="F867" s="122">
        <f t="shared" si="166"/>
        <v>7.14285714285714</v>
      </c>
      <c r="G867" s="128">
        <f>102-27</f>
        <v>75</v>
      </c>
      <c r="IF867" s="6"/>
      <c r="IG867" s="6"/>
      <c r="IH867" s="6"/>
      <c r="II867" s="6"/>
      <c r="IJ867" s="6"/>
      <c r="IK867" s="6"/>
      <c r="IL867" s="6"/>
      <c r="IM867" s="6"/>
    </row>
    <row r="868" s="35" customFormat="1" ht="15" customHeight="1" spans="1:247">
      <c r="A868" s="123">
        <v>2130109</v>
      </c>
      <c r="B868" s="126" t="s">
        <v>716</v>
      </c>
      <c r="C868" s="119">
        <v>5</v>
      </c>
      <c r="D868" s="128">
        <v>7</v>
      </c>
      <c r="E868" s="121">
        <f t="shared" si="165"/>
        <v>2</v>
      </c>
      <c r="F868" s="122">
        <f t="shared" si="166"/>
        <v>40</v>
      </c>
      <c r="G868" s="128">
        <v>7</v>
      </c>
      <c r="IF868" s="6"/>
      <c r="IG868" s="6"/>
      <c r="IH868" s="6"/>
      <c r="II868" s="6"/>
      <c r="IJ868" s="6"/>
      <c r="IK868" s="6"/>
      <c r="IL868" s="6"/>
      <c r="IM868" s="6"/>
    </row>
    <row r="869" s="35" customFormat="1" ht="15" customHeight="1" spans="1:247">
      <c r="A869" s="123">
        <v>2130110</v>
      </c>
      <c r="B869" s="126" t="s">
        <v>717</v>
      </c>
      <c r="C869" s="119">
        <v>1</v>
      </c>
      <c r="D869" s="128">
        <v>1</v>
      </c>
      <c r="E869" s="121">
        <f t="shared" si="165"/>
        <v>0</v>
      </c>
      <c r="F869" s="122">
        <f t="shared" si="166"/>
        <v>0</v>
      </c>
      <c r="G869" s="128">
        <v>1</v>
      </c>
      <c r="IF869" s="6"/>
      <c r="IG869" s="6"/>
      <c r="IH869" s="6"/>
      <c r="II869" s="6"/>
      <c r="IJ869" s="6"/>
      <c r="IK869" s="6"/>
      <c r="IL869" s="6"/>
      <c r="IM869" s="6"/>
    </row>
    <row r="870" s="35" customFormat="1" ht="15" customHeight="1" spans="1:247">
      <c r="A870" s="123">
        <v>2130111</v>
      </c>
      <c r="B870" s="126" t="s">
        <v>718</v>
      </c>
      <c r="C870" s="119">
        <v>0</v>
      </c>
      <c r="D870" s="128"/>
      <c r="E870" s="121">
        <f t="shared" si="165"/>
        <v>0</v>
      </c>
      <c r="F870" s="122">
        <f t="shared" si="166"/>
        <v>0</v>
      </c>
      <c r="G870" s="128"/>
      <c r="IF870" s="6"/>
      <c r="IG870" s="6"/>
      <c r="IH870" s="6"/>
      <c r="II870" s="6"/>
      <c r="IJ870" s="6"/>
      <c r="IK870" s="6"/>
      <c r="IL870" s="6"/>
      <c r="IM870" s="6"/>
    </row>
    <row r="871" s="35" customFormat="1" ht="15" customHeight="1" spans="1:247">
      <c r="A871" s="123">
        <v>2130112</v>
      </c>
      <c r="B871" s="126" t="s">
        <v>719</v>
      </c>
      <c r="C871" s="119">
        <v>5</v>
      </c>
      <c r="D871" s="128">
        <v>5</v>
      </c>
      <c r="E871" s="121">
        <f t="shared" si="165"/>
        <v>0</v>
      </c>
      <c r="F871" s="122">
        <f t="shared" si="166"/>
        <v>0</v>
      </c>
      <c r="G871" s="128">
        <v>5</v>
      </c>
      <c r="IF871" s="6"/>
      <c r="IG871" s="6"/>
      <c r="IH871" s="6"/>
      <c r="II871" s="6"/>
      <c r="IJ871" s="6"/>
      <c r="IK871" s="6"/>
      <c r="IL871" s="6"/>
      <c r="IM871" s="6"/>
    </row>
    <row r="872" s="35" customFormat="1" ht="15" customHeight="1" spans="1:247">
      <c r="A872" s="123">
        <v>2130114</v>
      </c>
      <c r="B872" s="126" t="s">
        <v>720</v>
      </c>
      <c r="C872" s="119">
        <v>0</v>
      </c>
      <c r="D872" s="128"/>
      <c r="E872" s="121">
        <f t="shared" si="165"/>
        <v>0</v>
      </c>
      <c r="F872" s="122">
        <f t="shared" si="166"/>
        <v>0</v>
      </c>
      <c r="G872" s="128"/>
      <c r="IF872" s="6"/>
      <c r="IG872" s="6"/>
      <c r="IH872" s="6"/>
      <c r="II872" s="6"/>
      <c r="IJ872" s="6"/>
      <c r="IK872" s="6"/>
      <c r="IL872" s="6"/>
      <c r="IM872" s="6"/>
    </row>
    <row r="873" s="35" customFormat="1" ht="15" customHeight="1" spans="1:247">
      <c r="A873" s="123">
        <v>2130119</v>
      </c>
      <c r="B873" s="126" t="s">
        <v>721</v>
      </c>
      <c r="C873" s="119">
        <v>0</v>
      </c>
      <c r="D873" s="128">
        <f>3-3</f>
        <v>0</v>
      </c>
      <c r="E873" s="121">
        <f t="shared" si="165"/>
        <v>0</v>
      </c>
      <c r="F873" s="122">
        <f t="shared" si="166"/>
        <v>0</v>
      </c>
      <c r="G873" s="128">
        <f>3-3</f>
        <v>0</v>
      </c>
      <c r="IF873" s="6"/>
      <c r="IG873" s="6"/>
      <c r="IH873" s="6"/>
      <c r="II873" s="6"/>
      <c r="IJ873" s="6"/>
      <c r="IK873" s="6"/>
      <c r="IL873" s="6"/>
      <c r="IM873" s="6"/>
    </row>
    <row r="874" s="35" customFormat="1" ht="15" customHeight="1" spans="1:247">
      <c r="A874" s="123">
        <v>2130120</v>
      </c>
      <c r="B874" s="126" t="s">
        <v>722</v>
      </c>
      <c r="C874" s="119">
        <v>0</v>
      </c>
      <c r="D874" s="128"/>
      <c r="E874" s="121">
        <f t="shared" si="165"/>
        <v>0</v>
      </c>
      <c r="F874" s="122">
        <f t="shared" si="166"/>
        <v>0</v>
      </c>
      <c r="G874" s="128"/>
      <c r="IF874" s="6"/>
      <c r="IG874" s="6"/>
      <c r="IH874" s="6"/>
      <c r="II874" s="6"/>
      <c r="IJ874" s="6"/>
      <c r="IK874" s="6"/>
      <c r="IL874" s="6"/>
      <c r="IM874" s="6"/>
    </row>
    <row r="875" s="35" customFormat="1" ht="15" customHeight="1" spans="1:247">
      <c r="A875" s="123">
        <v>2130121</v>
      </c>
      <c r="B875" s="126" t="s">
        <v>723</v>
      </c>
      <c r="C875" s="119">
        <v>0</v>
      </c>
      <c r="D875" s="128"/>
      <c r="E875" s="121">
        <f t="shared" si="165"/>
        <v>0</v>
      </c>
      <c r="F875" s="122">
        <f t="shared" si="166"/>
        <v>0</v>
      </c>
      <c r="G875" s="128"/>
      <c r="IF875" s="6"/>
      <c r="IG875" s="6"/>
      <c r="IH875" s="6"/>
      <c r="II875" s="6"/>
      <c r="IJ875" s="6"/>
      <c r="IK875" s="6"/>
      <c r="IL875" s="6"/>
      <c r="IM875" s="6"/>
    </row>
    <row r="876" s="35" customFormat="1" ht="15" customHeight="1" spans="1:247">
      <c r="A876" s="123">
        <v>2130122</v>
      </c>
      <c r="B876" s="126" t="s">
        <v>724</v>
      </c>
      <c r="C876" s="119">
        <v>39</v>
      </c>
      <c r="D876" s="128">
        <v>111</v>
      </c>
      <c r="E876" s="121">
        <f t="shared" si="165"/>
        <v>72</v>
      </c>
      <c r="F876" s="122">
        <f t="shared" si="166"/>
        <v>184.615384615385</v>
      </c>
      <c r="G876" s="128">
        <v>111</v>
      </c>
      <c r="IF876" s="6"/>
      <c r="IG876" s="6"/>
      <c r="IH876" s="6"/>
      <c r="II876" s="6"/>
      <c r="IJ876" s="6"/>
      <c r="IK876" s="6"/>
      <c r="IL876" s="6"/>
      <c r="IM876" s="6"/>
    </row>
    <row r="877" s="35" customFormat="1" ht="15" customHeight="1" spans="1:247">
      <c r="A877" s="123">
        <v>2130124</v>
      </c>
      <c r="B877" s="126" t="s">
        <v>725</v>
      </c>
      <c r="C877" s="119">
        <v>10</v>
      </c>
      <c r="D877" s="128">
        <v>9</v>
      </c>
      <c r="E877" s="121">
        <f t="shared" si="165"/>
        <v>-1</v>
      </c>
      <c r="F877" s="122">
        <f t="shared" si="166"/>
        <v>-10</v>
      </c>
      <c r="G877" s="128">
        <v>9</v>
      </c>
      <c r="IF877" s="6"/>
      <c r="IG877" s="6"/>
      <c r="IH877" s="6"/>
      <c r="II877" s="6"/>
      <c r="IJ877" s="6"/>
      <c r="IK877" s="6"/>
      <c r="IL877" s="6"/>
      <c r="IM877" s="6"/>
    </row>
    <row r="878" s="35" customFormat="1" ht="15" customHeight="1" spans="1:247">
      <c r="A878" s="123">
        <v>2130125</v>
      </c>
      <c r="B878" s="126" t="s">
        <v>726</v>
      </c>
      <c r="C878" s="119">
        <v>2</v>
      </c>
      <c r="D878" s="128">
        <v>2</v>
      </c>
      <c r="E878" s="121">
        <f t="shared" si="165"/>
        <v>0</v>
      </c>
      <c r="F878" s="122">
        <f t="shared" si="166"/>
        <v>0</v>
      </c>
      <c r="G878" s="128">
        <v>2</v>
      </c>
      <c r="IF878" s="6"/>
      <c r="IG878" s="6"/>
      <c r="IH878" s="6"/>
      <c r="II878" s="6"/>
      <c r="IJ878" s="6"/>
      <c r="IK878" s="6"/>
      <c r="IL878" s="6"/>
      <c r="IM878" s="6"/>
    </row>
    <row r="879" s="35" customFormat="1" ht="15" customHeight="1" spans="1:247">
      <c r="A879" s="123">
        <v>2130126</v>
      </c>
      <c r="B879" s="126" t="s">
        <v>727</v>
      </c>
      <c r="C879" s="119">
        <v>0</v>
      </c>
      <c r="D879" s="128"/>
      <c r="E879" s="121">
        <f t="shared" si="165"/>
        <v>0</v>
      </c>
      <c r="F879" s="122">
        <f t="shared" si="166"/>
        <v>0</v>
      </c>
      <c r="G879" s="128"/>
      <c r="IF879" s="6"/>
      <c r="IG879" s="6"/>
      <c r="IH879" s="6"/>
      <c r="II879" s="6"/>
      <c r="IJ879" s="6"/>
      <c r="IK879" s="6"/>
      <c r="IL879" s="6"/>
      <c r="IM879" s="6"/>
    </row>
    <row r="880" s="35" customFormat="1" ht="15" customHeight="1" spans="1:247">
      <c r="A880" s="123">
        <v>2130135</v>
      </c>
      <c r="B880" s="126" t="s">
        <v>728</v>
      </c>
      <c r="C880" s="119">
        <v>0</v>
      </c>
      <c r="D880" s="128"/>
      <c r="E880" s="121">
        <f t="shared" si="165"/>
        <v>0</v>
      </c>
      <c r="F880" s="122">
        <f t="shared" si="166"/>
        <v>0</v>
      </c>
      <c r="G880" s="128"/>
      <c r="IF880" s="6"/>
      <c r="IG880" s="6"/>
      <c r="IH880" s="6"/>
      <c r="II880" s="6"/>
      <c r="IJ880" s="6"/>
      <c r="IK880" s="6"/>
      <c r="IL880" s="6"/>
      <c r="IM880" s="6"/>
    </row>
    <row r="881" s="35" customFormat="1" ht="15" customHeight="1" spans="1:247">
      <c r="A881" s="123">
        <v>2130142</v>
      </c>
      <c r="B881" s="126" t="s">
        <v>729</v>
      </c>
      <c r="C881" s="119">
        <v>0</v>
      </c>
      <c r="D881" s="128">
        <f>131-131</f>
        <v>0</v>
      </c>
      <c r="E881" s="121">
        <f t="shared" si="165"/>
        <v>0</v>
      </c>
      <c r="F881" s="122">
        <f t="shared" si="166"/>
        <v>0</v>
      </c>
      <c r="G881" s="128">
        <f>131-131</f>
        <v>0</v>
      </c>
      <c r="IF881" s="6"/>
      <c r="IG881" s="6"/>
      <c r="IH881" s="6"/>
      <c r="II881" s="6"/>
      <c r="IJ881" s="6"/>
      <c r="IK881" s="6"/>
      <c r="IL881" s="6"/>
      <c r="IM881" s="6"/>
    </row>
    <row r="882" s="35" customFormat="1" ht="15" customHeight="1" spans="1:247">
      <c r="A882" s="123">
        <v>2130148</v>
      </c>
      <c r="B882" s="126" t="s">
        <v>730</v>
      </c>
      <c r="C882" s="119">
        <v>0</v>
      </c>
      <c r="D882" s="128"/>
      <c r="E882" s="121">
        <f t="shared" si="165"/>
        <v>0</v>
      </c>
      <c r="F882" s="122">
        <f t="shared" si="166"/>
        <v>0</v>
      </c>
      <c r="G882" s="128"/>
      <c r="IF882" s="6"/>
      <c r="IG882" s="6"/>
      <c r="IH882" s="6"/>
      <c r="II882" s="6"/>
      <c r="IJ882" s="6"/>
      <c r="IK882" s="6"/>
      <c r="IL882" s="6"/>
      <c r="IM882" s="6"/>
    </row>
    <row r="883" s="35" customFormat="1" ht="15" customHeight="1" spans="1:247">
      <c r="A883" s="123">
        <v>2130152</v>
      </c>
      <c r="B883" s="126" t="s">
        <v>731</v>
      </c>
      <c r="C883" s="119">
        <v>0</v>
      </c>
      <c r="D883" s="128"/>
      <c r="E883" s="121">
        <f t="shared" si="165"/>
        <v>0</v>
      </c>
      <c r="F883" s="122">
        <f t="shared" si="166"/>
        <v>0</v>
      </c>
      <c r="G883" s="128"/>
      <c r="IF883" s="6"/>
      <c r="IG883" s="6"/>
      <c r="IH883" s="6"/>
      <c r="II883" s="6"/>
      <c r="IJ883" s="6"/>
      <c r="IK883" s="6"/>
      <c r="IL883" s="6"/>
      <c r="IM883" s="6"/>
    </row>
    <row r="884" s="35" customFormat="1" ht="15" customHeight="1" spans="1:247">
      <c r="A884" s="123">
        <v>2130153</v>
      </c>
      <c r="B884" s="126" t="s">
        <v>732</v>
      </c>
      <c r="C884" s="119">
        <v>0</v>
      </c>
      <c r="D884" s="128">
        <v>8</v>
      </c>
      <c r="E884" s="121">
        <f t="shared" si="165"/>
        <v>8</v>
      </c>
      <c r="F884" s="122">
        <f t="shared" si="166"/>
        <v>0</v>
      </c>
      <c r="G884" s="128">
        <v>8</v>
      </c>
      <c r="IF884" s="6"/>
      <c r="IG884" s="6"/>
      <c r="IH884" s="6"/>
      <c r="II884" s="6"/>
      <c r="IJ884" s="6"/>
      <c r="IK884" s="6"/>
      <c r="IL884" s="6"/>
      <c r="IM884" s="6"/>
    </row>
    <row r="885" s="35" customFormat="1" ht="15" customHeight="1" spans="1:247">
      <c r="A885" s="123">
        <v>2130199</v>
      </c>
      <c r="B885" s="126" t="s">
        <v>733</v>
      </c>
      <c r="C885" s="119">
        <v>41</v>
      </c>
      <c r="D885" s="128">
        <f>98-30</f>
        <v>68</v>
      </c>
      <c r="E885" s="121">
        <f t="shared" si="165"/>
        <v>27</v>
      </c>
      <c r="F885" s="122">
        <f t="shared" si="166"/>
        <v>65.8536585365854</v>
      </c>
      <c r="G885" s="128">
        <f>98-30</f>
        <v>68</v>
      </c>
      <c r="IF885" s="6"/>
      <c r="IG885" s="6"/>
      <c r="IH885" s="6"/>
      <c r="II885" s="6"/>
      <c r="IJ885" s="6"/>
      <c r="IK885" s="6"/>
      <c r="IL885" s="6"/>
      <c r="IM885" s="6"/>
    </row>
    <row r="886" s="35" customFormat="1" ht="15" customHeight="1" spans="1:247">
      <c r="A886" s="123">
        <v>21302</v>
      </c>
      <c r="B886" s="124" t="s">
        <v>734</v>
      </c>
      <c r="C886" s="119">
        <f t="shared" ref="C886:G886" si="174">SUM(C887:C910)</f>
        <v>1386</v>
      </c>
      <c r="D886" s="132">
        <f t="shared" si="174"/>
        <v>2303</v>
      </c>
      <c r="E886" s="121">
        <f t="shared" si="165"/>
        <v>917</v>
      </c>
      <c r="F886" s="122">
        <f t="shared" si="166"/>
        <v>66.1616161616162</v>
      </c>
      <c r="G886" s="132">
        <f t="shared" si="174"/>
        <v>2303</v>
      </c>
      <c r="IF886" s="6"/>
      <c r="IG886" s="6"/>
      <c r="IH886" s="6"/>
      <c r="II886" s="6"/>
      <c r="IJ886" s="6"/>
      <c r="IK886" s="6"/>
      <c r="IL886" s="6"/>
      <c r="IM886" s="6"/>
    </row>
    <row r="887" s="35" customFormat="1" ht="15" customHeight="1" spans="1:247">
      <c r="A887" s="123">
        <v>2130201</v>
      </c>
      <c r="B887" s="126" t="s">
        <v>62</v>
      </c>
      <c r="C887" s="119">
        <v>212</v>
      </c>
      <c r="D887" s="128">
        <v>243</v>
      </c>
      <c r="E887" s="121">
        <f t="shared" si="165"/>
        <v>31</v>
      </c>
      <c r="F887" s="122">
        <f t="shared" si="166"/>
        <v>14.622641509434</v>
      </c>
      <c r="G887" s="128">
        <v>243</v>
      </c>
      <c r="IF887" s="6"/>
      <c r="IG887" s="6"/>
      <c r="IH887" s="6"/>
      <c r="II887" s="6"/>
      <c r="IJ887" s="6"/>
      <c r="IK887" s="6"/>
      <c r="IL887" s="6"/>
      <c r="IM887" s="6"/>
    </row>
    <row r="888" s="35" customFormat="1" ht="15" customHeight="1" spans="1:247">
      <c r="A888" s="123">
        <v>2130202</v>
      </c>
      <c r="B888" s="126" t="s">
        <v>63</v>
      </c>
      <c r="C888" s="119">
        <v>0</v>
      </c>
      <c r="D888" s="128"/>
      <c r="E888" s="121">
        <f t="shared" si="165"/>
        <v>0</v>
      </c>
      <c r="F888" s="122">
        <f t="shared" si="166"/>
        <v>0</v>
      </c>
      <c r="G888" s="128"/>
      <c r="IF888" s="6"/>
      <c r="IG888" s="6"/>
      <c r="IH888" s="6"/>
      <c r="II888" s="6"/>
      <c r="IJ888" s="6"/>
      <c r="IK888" s="6"/>
      <c r="IL888" s="6"/>
      <c r="IM888" s="6"/>
    </row>
    <row r="889" s="35" customFormat="1" ht="15" customHeight="1" spans="1:247">
      <c r="A889" s="123">
        <v>2130203</v>
      </c>
      <c r="B889" s="126" t="s">
        <v>64</v>
      </c>
      <c r="C889" s="119">
        <v>0</v>
      </c>
      <c r="D889" s="128"/>
      <c r="E889" s="121">
        <f t="shared" si="165"/>
        <v>0</v>
      </c>
      <c r="F889" s="122">
        <f t="shared" si="166"/>
        <v>0</v>
      </c>
      <c r="G889" s="128"/>
      <c r="IF889" s="6"/>
      <c r="IG889" s="6"/>
      <c r="IH889" s="6"/>
      <c r="II889" s="6"/>
      <c r="IJ889" s="6"/>
      <c r="IK889" s="6"/>
      <c r="IL889" s="6"/>
      <c r="IM889" s="6"/>
    </row>
    <row r="890" s="35" customFormat="1" ht="15" customHeight="1" spans="1:247">
      <c r="A890" s="123">
        <v>2130204</v>
      </c>
      <c r="B890" s="126" t="s">
        <v>735</v>
      </c>
      <c r="C890" s="119">
        <v>0</v>
      </c>
      <c r="D890" s="128">
        <f>314-3</f>
        <v>311</v>
      </c>
      <c r="E890" s="121">
        <f t="shared" si="165"/>
        <v>311</v>
      </c>
      <c r="F890" s="122">
        <f t="shared" si="166"/>
        <v>0</v>
      </c>
      <c r="G890" s="128">
        <f>314-3</f>
        <v>311</v>
      </c>
      <c r="IF890" s="6"/>
      <c r="IG890" s="6"/>
      <c r="IH890" s="6"/>
      <c r="II890" s="6"/>
      <c r="IJ890" s="6"/>
      <c r="IK890" s="6"/>
      <c r="IL890" s="6"/>
      <c r="IM890" s="6"/>
    </row>
    <row r="891" s="35" customFormat="1" ht="15" customHeight="1" spans="1:247">
      <c r="A891" s="123">
        <v>2130205</v>
      </c>
      <c r="B891" s="126" t="s">
        <v>736</v>
      </c>
      <c r="C891" s="119">
        <v>383</v>
      </c>
      <c r="D891" s="128">
        <f>376-10</f>
        <v>366</v>
      </c>
      <c r="E891" s="121">
        <f t="shared" si="165"/>
        <v>-17</v>
      </c>
      <c r="F891" s="122">
        <f t="shared" si="166"/>
        <v>-4.43864229765013</v>
      </c>
      <c r="G891" s="128">
        <f>376-10</f>
        <v>366</v>
      </c>
      <c r="IF891" s="6"/>
      <c r="IG891" s="6"/>
      <c r="IH891" s="6"/>
      <c r="II891" s="6"/>
      <c r="IJ891" s="6"/>
      <c r="IK891" s="6"/>
      <c r="IL891" s="6"/>
      <c r="IM891" s="6"/>
    </row>
    <row r="892" s="35" customFormat="1" ht="15" customHeight="1" spans="1:247">
      <c r="A892" s="123">
        <v>2130206</v>
      </c>
      <c r="B892" s="126" t="s">
        <v>737</v>
      </c>
      <c r="C892" s="119">
        <v>0</v>
      </c>
      <c r="D892" s="128">
        <v>6</v>
      </c>
      <c r="E892" s="121">
        <f t="shared" si="165"/>
        <v>6</v>
      </c>
      <c r="F892" s="122">
        <f t="shared" si="166"/>
        <v>0</v>
      </c>
      <c r="G892" s="128">
        <v>6</v>
      </c>
      <c r="IF892" s="6"/>
      <c r="IG892" s="6"/>
      <c r="IH892" s="6"/>
      <c r="II892" s="6"/>
      <c r="IJ892" s="6"/>
      <c r="IK892" s="6"/>
      <c r="IL892" s="6"/>
      <c r="IM892" s="6"/>
    </row>
    <row r="893" s="35" customFormat="1" ht="15" customHeight="1" spans="1:247">
      <c r="A893" s="123">
        <v>2130207</v>
      </c>
      <c r="B893" s="126" t="s">
        <v>738</v>
      </c>
      <c r="C893" s="119">
        <v>575</v>
      </c>
      <c r="D893" s="128">
        <v>868</v>
      </c>
      <c r="E893" s="121">
        <f t="shared" si="165"/>
        <v>293</v>
      </c>
      <c r="F893" s="122">
        <f t="shared" si="166"/>
        <v>50.9565217391304</v>
      </c>
      <c r="G893" s="128">
        <v>868</v>
      </c>
      <c r="IF893" s="6"/>
      <c r="IG893" s="6"/>
      <c r="IH893" s="6"/>
      <c r="II893" s="6"/>
      <c r="IJ893" s="6"/>
      <c r="IK893" s="6"/>
      <c r="IL893" s="6"/>
      <c r="IM893" s="6"/>
    </row>
    <row r="894" s="35" customFormat="1" ht="15" customHeight="1" spans="1:247">
      <c r="A894" s="123">
        <v>2130209</v>
      </c>
      <c r="B894" s="126" t="s">
        <v>739</v>
      </c>
      <c r="C894" s="119">
        <v>0</v>
      </c>
      <c r="D894" s="128">
        <v>32</v>
      </c>
      <c r="E894" s="121">
        <f t="shared" si="165"/>
        <v>32</v>
      </c>
      <c r="F894" s="122">
        <f t="shared" si="166"/>
        <v>0</v>
      </c>
      <c r="G894" s="128">
        <v>32</v>
      </c>
      <c r="IF894" s="6"/>
      <c r="IG894" s="6"/>
      <c r="IH894" s="6"/>
      <c r="II894" s="6"/>
      <c r="IJ894" s="6"/>
      <c r="IK894" s="6"/>
      <c r="IL894" s="6"/>
      <c r="IM894" s="6"/>
    </row>
    <row r="895" s="35" customFormat="1" ht="15" customHeight="1" spans="1:247">
      <c r="A895" s="123">
        <v>2130210</v>
      </c>
      <c r="B895" s="126" t="s">
        <v>740</v>
      </c>
      <c r="C895" s="119">
        <v>0</v>
      </c>
      <c r="D895" s="128">
        <v>180</v>
      </c>
      <c r="E895" s="121">
        <f t="shared" si="165"/>
        <v>180</v>
      </c>
      <c r="F895" s="122">
        <f t="shared" si="166"/>
        <v>0</v>
      </c>
      <c r="G895" s="128">
        <v>180</v>
      </c>
      <c r="IF895" s="6"/>
      <c r="IG895" s="6"/>
      <c r="IH895" s="6"/>
      <c r="II895" s="6"/>
      <c r="IJ895" s="6"/>
      <c r="IK895" s="6"/>
      <c r="IL895" s="6"/>
      <c r="IM895" s="6"/>
    </row>
    <row r="896" s="35" customFormat="1" ht="15" customHeight="1" spans="1:247">
      <c r="A896" s="123">
        <v>2130211</v>
      </c>
      <c r="B896" s="126" t="s">
        <v>741</v>
      </c>
      <c r="C896" s="119">
        <v>0</v>
      </c>
      <c r="D896" s="128"/>
      <c r="E896" s="121">
        <f t="shared" si="165"/>
        <v>0</v>
      </c>
      <c r="F896" s="122">
        <f t="shared" si="166"/>
        <v>0</v>
      </c>
      <c r="G896" s="128"/>
      <c r="IF896" s="6"/>
      <c r="IG896" s="6"/>
      <c r="IH896" s="6"/>
      <c r="II896" s="6"/>
      <c r="IJ896" s="6"/>
      <c r="IK896" s="6"/>
      <c r="IL896" s="6"/>
      <c r="IM896" s="6"/>
    </row>
    <row r="897" s="35" customFormat="1" ht="15" customHeight="1" spans="1:247">
      <c r="A897" s="123">
        <v>2130212</v>
      </c>
      <c r="B897" s="126" t="s">
        <v>742</v>
      </c>
      <c r="C897" s="119">
        <v>0</v>
      </c>
      <c r="D897" s="128"/>
      <c r="E897" s="121">
        <f t="shared" si="165"/>
        <v>0</v>
      </c>
      <c r="F897" s="122">
        <f t="shared" si="166"/>
        <v>0</v>
      </c>
      <c r="G897" s="128"/>
      <c r="IF897" s="6"/>
      <c r="IG897" s="6"/>
      <c r="IH897" s="6"/>
      <c r="II897" s="6"/>
      <c r="IJ897" s="6"/>
      <c r="IK897" s="6"/>
      <c r="IL897" s="6"/>
      <c r="IM897" s="6"/>
    </row>
    <row r="898" s="35" customFormat="1" ht="15" customHeight="1" spans="1:247">
      <c r="A898" s="123">
        <v>2130213</v>
      </c>
      <c r="B898" s="126" t="s">
        <v>743</v>
      </c>
      <c r="C898" s="119">
        <v>69</v>
      </c>
      <c r="D898" s="128">
        <v>84</v>
      </c>
      <c r="E898" s="121">
        <f t="shared" si="165"/>
        <v>15</v>
      </c>
      <c r="F898" s="122">
        <f t="shared" si="166"/>
        <v>21.7391304347826</v>
      </c>
      <c r="G898" s="128">
        <v>84</v>
      </c>
      <c r="IF898" s="6"/>
      <c r="IG898" s="6"/>
      <c r="IH898" s="6"/>
      <c r="II898" s="6"/>
      <c r="IJ898" s="6"/>
      <c r="IK898" s="6"/>
      <c r="IL898" s="6"/>
      <c r="IM898" s="6"/>
    </row>
    <row r="899" s="35" customFormat="1" ht="15" customHeight="1" spans="1:247">
      <c r="A899" s="123">
        <v>2130217</v>
      </c>
      <c r="B899" s="126" t="s">
        <v>744</v>
      </c>
      <c r="C899" s="119">
        <v>0</v>
      </c>
      <c r="D899" s="128"/>
      <c r="E899" s="121">
        <f t="shared" si="165"/>
        <v>0</v>
      </c>
      <c r="F899" s="122">
        <f t="shared" si="166"/>
        <v>0</v>
      </c>
      <c r="G899" s="128"/>
      <c r="IF899" s="6"/>
      <c r="IG899" s="6"/>
      <c r="IH899" s="6"/>
      <c r="II899" s="6"/>
      <c r="IJ899" s="6"/>
      <c r="IK899" s="6"/>
      <c r="IL899" s="6"/>
      <c r="IM899" s="6"/>
    </row>
    <row r="900" s="35" customFormat="1" ht="15" customHeight="1" spans="1:247">
      <c r="A900" s="123">
        <v>2130220</v>
      </c>
      <c r="B900" s="126" t="s">
        <v>745</v>
      </c>
      <c r="C900" s="119">
        <v>0</v>
      </c>
      <c r="D900" s="128"/>
      <c r="E900" s="121">
        <f t="shared" si="165"/>
        <v>0</v>
      </c>
      <c r="F900" s="122">
        <f t="shared" si="166"/>
        <v>0</v>
      </c>
      <c r="G900" s="128"/>
      <c r="IF900" s="6"/>
      <c r="IG900" s="6"/>
      <c r="IH900" s="6"/>
      <c r="II900" s="6"/>
      <c r="IJ900" s="6"/>
      <c r="IK900" s="6"/>
      <c r="IL900" s="6"/>
      <c r="IM900" s="6"/>
    </row>
    <row r="901" s="35" customFormat="1" ht="15" customHeight="1" spans="1:247">
      <c r="A901" s="123">
        <v>2130221</v>
      </c>
      <c r="B901" s="126" t="s">
        <v>746</v>
      </c>
      <c r="C901" s="119">
        <v>0</v>
      </c>
      <c r="D901" s="128"/>
      <c r="E901" s="121">
        <f t="shared" ref="E901:E964" si="175">D901-C901</f>
        <v>0</v>
      </c>
      <c r="F901" s="122">
        <f t="shared" ref="F901:F964" si="176">IF(C901=0,,E901/C901*100)</f>
        <v>0</v>
      </c>
      <c r="G901" s="128"/>
      <c r="IF901" s="6"/>
      <c r="IG901" s="6"/>
      <c r="IH901" s="6"/>
      <c r="II901" s="6"/>
      <c r="IJ901" s="6"/>
      <c r="IK901" s="6"/>
      <c r="IL901" s="6"/>
      <c r="IM901" s="6"/>
    </row>
    <row r="902" s="35" customFormat="1" ht="15" customHeight="1" spans="1:247">
      <c r="A902" s="123">
        <v>2130223</v>
      </c>
      <c r="B902" s="126" t="s">
        <v>747</v>
      </c>
      <c r="C902" s="119">
        <v>0</v>
      </c>
      <c r="D902" s="128"/>
      <c r="E902" s="121">
        <f t="shared" si="175"/>
        <v>0</v>
      </c>
      <c r="F902" s="122">
        <f t="shared" si="176"/>
        <v>0</v>
      </c>
      <c r="G902" s="128"/>
      <c r="IF902" s="6"/>
      <c r="IG902" s="6"/>
      <c r="IH902" s="6"/>
      <c r="II902" s="6"/>
      <c r="IJ902" s="6"/>
      <c r="IK902" s="6"/>
      <c r="IL902" s="6"/>
      <c r="IM902" s="6"/>
    </row>
    <row r="903" s="35" customFormat="1" ht="15" customHeight="1" spans="1:247">
      <c r="A903" s="123">
        <v>2130226</v>
      </c>
      <c r="B903" s="126" t="s">
        <v>748</v>
      </c>
      <c r="C903" s="119">
        <v>0</v>
      </c>
      <c r="D903" s="128"/>
      <c r="E903" s="121">
        <f t="shared" si="175"/>
        <v>0</v>
      </c>
      <c r="F903" s="122">
        <f t="shared" si="176"/>
        <v>0</v>
      </c>
      <c r="G903" s="128"/>
      <c r="IF903" s="6"/>
      <c r="IG903" s="6"/>
      <c r="IH903" s="6"/>
      <c r="II903" s="6"/>
      <c r="IJ903" s="6"/>
      <c r="IK903" s="6"/>
      <c r="IL903" s="6"/>
      <c r="IM903" s="6"/>
    </row>
    <row r="904" s="35" customFormat="1" ht="15" customHeight="1" spans="1:247">
      <c r="A904" s="123">
        <v>2130227</v>
      </c>
      <c r="B904" s="126" t="s">
        <v>749</v>
      </c>
      <c r="C904" s="119">
        <v>0</v>
      </c>
      <c r="D904" s="128"/>
      <c r="E904" s="121">
        <f t="shared" si="175"/>
        <v>0</v>
      </c>
      <c r="F904" s="122">
        <f t="shared" si="176"/>
        <v>0</v>
      </c>
      <c r="G904" s="128"/>
      <c r="IF904" s="6"/>
      <c r="IG904" s="6"/>
      <c r="IH904" s="6"/>
      <c r="II904" s="6"/>
      <c r="IJ904" s="6"/>
      <c r="IK904" s="6"/>
      <c r="IL904" s="6"/>
      <c r="IM904" s="6"/>
    </row>
    <row r="905" s="35" customFormat="1" ht="15" customHeight="1" spans="1:247">
      <c r="A905" s="123">
        <v>2130232</v>
      </c>
      <c r="B905" s="126" t="s">
        <v>750</v>
      </c>
      <c r="C905" s="119">
        <v>0</v>
      </c>
      <c r="D905" s="128"/>
      <c r="E905" s="121">
        <f t="shared" si="175"/>
        <v>0</v>
      </c>
      <c r="F905" s="122">
        <f t="shared" si="176"/>
        <v>0</v>
      </c>
      <c r="G905" s="128"/>
      <c r="IF905" s="6"/>
      <c r="IG905" s="6"/>
      <c r="IH905" s="6"/>
      <c r="II905" s="6"/>
      <c r="IJ905" s="6"/>
      <c r="IK905" s="6"/>
      <c r="IL905" s="6"/>
      <c r="IM905" s="6"/>
    </row>
    <row r="906" s="35" customFormat="1" ht="15" customHeight="1" spans="1:247">
      <c r="A906" s="123">
        <v>2130234</v>
      </c>
      <c r="B906" s="126" t="s">
        <v>751</v>
      </c>
      <c r="C906" s="119">
        <v>140</v>
      </c>
      <c r="D906" s="128">
        <f>288-77</f>
        <v>211</v>
      </c>
      <c r="E906" s="121">
        <f t="shared" si="175"/>
        <v>71</v>
      </c>
      <c r="F906" s="122">
        <f t="shared" si="176"/>
        <v>50.7142857142857</v>
      </c>
      <c r="G906" s="128">
        <f>288-77</f>
        <v>211</v>
      </c>
      <c r="IF906" s="6"/>
      <c r="IG906" s="6"/>
      <c r="IH906" s="6"/>
      <c r="II906" s="6"/>
      <c r="IJ906" s="6"/>
      <c r="IK906" s="6"/>
      <c r="IL906" s="6"/>
      <c r="IM906" s="6"/>
    </row>
    <row r="907" s="35" customFormat="1" ht="15" customHeight="1" spans="1:247">
      <c r="A907" s="123">
        <v>2130235</v>
      </c>
      <c r="B907" s="126" t="s">
        <v>752</v>
      </c>
      <c r="C907" s="119">
        <v>0</v>
      </c>
      <c r="D907" s="128"/>
      <c r="E907" s="121">
        <f t="shared" si="175"/>
        <v>0</v>
      </c>
      <c r="F907" s="122">
        <f t="shared" si="176"/>
        <v>0</v>
      </c>
      <c r="G907" s="128"/>
      <c r="IF907" s="6"/>
      <c r="IG907" s="6"/>
      <c r="IH907" s="6"/>
      <c r="II907" s="6"/>
      <c r="IJ907" s="6"/>
      <c r="IK907" s="6"/>
      <c r="IL907" s="6"/>
      <c r="IM907" s="6"/>
    </row>
    <row r="908" s="35" customFormat="1" ht="15" customHeight="1" spans="1:247">
      <c r="A908" s="123">
        <v>2130236</v>
      </c>
      <c r="B908" s="126" t="s">
        <v>753</v>
      </c>
      <c r="C908" s="119">
        <v>0</v>
      </c>
      <c r="D908" s="128"/>
      <c r="E908" s="121">
        <f t="shared" si="175"/>
        <v>0</v>
      </c>
      <c r="F908" s="122">
        <f t="shared" si="176"/>
        <v>0</v>
      </c>
      <c r="G908" s="128"/>
      <c r="IF908" s="6"/>
      <c r="IG908" s="6"/>
      <c r="IH908" s="6"/>
      <c r="II908" s="6"/>
      <c r="IJ908" s="6"/>
      <c r="IK908" s="6"/>
      <c r="IL908" s="6"/>
      <c r="IM908" s="6"/>
    </row>
    <row r="909" s="35" customFormat="1" ht="15" customHeight="1" spans="1:247">
      <c r="A909" s="123">
        <v>2130237</v>
      </c>
      <c r="B909" s="126" t="s">
        <v>719</v>
      </c>
      <c r="C909" s="119">
        <v>0</v>
      </c>
      <c r="D909" s="128"/>
      <c r="E909" s="121">
        <f t="shared" si="175"/>
        <v>0</v>
      </c>
      <c r="F909" s="122">
        <f t="shared" si="176"/>
        <v>0</v>
      </c>
      <c r="G909" s="128"/>
      <c r="IF909" s="6"/>
      <c r="IG909" s="6"/>
      <c r="IH909" s="6"/>
      <c r="II909" s="6"/>
      <c r="IJ909" s="6"/>
      <c r="IK909" s="6"/>
      <c r="IL909" s="6"/>
      <c r="IM909" s="6"/>
    </row>
    <row r="910" s="35" customFormat="1" ht="15" customHeight="1" spans="1:247">
      <c r="A910" s="123">
        <v>2130299</v>
      </c>
      <c r="B910" s="126" t="s">
        <v>754</v>
      </c>
      <c r="C910" s="119">
        <v>7</v>
      </c>
      <c r="D910" s="128">
        <v>2</v>
      </c>
      <c r="E910" s="121">
        <f t="shared" si="175"/>
        <v>-5</v>
      </c>
      <c r="F910" s="122">
        <f t="shared" si="176"/>
        <v>-71.4285714285714</v>
      </c>
      <c r="G910" s="128">
        <v>2</v>
      </c>
      <c r="IF910" s="6"/>
      <c r="IG910" s="6"/>
      <c r="IH910" s="6"/>
      <c r="II910" s="6"/>
      <c r="IJ910" s="6"/>
      <c r="IK910" s="6"/>
      <c r="IL910" s="6"/>
      <c r="IM910" s="6"/>
    </row>
    <row r="911" s="35" customFormat="1" ht="15" customHeight="1" spans="1:247">
      <c r="A911" s="123">
        <v>21303</v>
      </c>
      <c r="B911" s="124" t="s">
        <v>755</v>
      </c>
      <c r="C911" s="119">
        <f t="shared" ref="C911:G911" si="177">SUM(C912:C938)</f>
        <v>1359</v>
      </c>
      <c r="D911" s="132">
        <f t="shared" si="177"/>
        <v>2315</v>
      </c>
      <c r="E911" s="121">
        <f t="shared" si="175"/>
        <v>956</v>
      </c>
      <c r="F911" s="122">
        <f t="shared" si="176"/>
        <v>70.345842531273</v>
      </c>
      <c r="G911" s="132">
        <f t="shared" si="177"/>
        <v>2315</v>
      </c>
      <c r="IF911" s="6"/>
      <c r="IG911" s="6"/>
      <c r="IH911" s="6"/>
      <c r="II911" s="6"/>
      <c r="IJ911" s="6"/>
      <c r="IK911" s="6"/>
      <c r="IL911" s="6"/>
      <c r="IM911" s="6"/>
    </row>
    <row r="912" s="35" customFormat="1" ht="15" customHeight="1" spans="1:247">
      <c r="A912" s="123">
        <v>2130301</v>
      </c>
      <c r="B912" s="126" t="s">
        <v>62</v>
      </c>
      <c r="C912" s="119">
        <v>322</v>
      </c>
      <c r="D912" s="128">
        <v>309</v>
      </c>
      <c r="E912" s="121">
        <f t="shared" si="175"/>
        <v>-13</v>
      </c>
      <c r="F912" s="122">
        <f t="shared" si="176"/>
        <v>-4.03726708074534</v>
      </c>
      <c r="G912" s="128">
        <v>309</v>
      </c>
      <c r="IF912" s="6"/>
      <c r="IG912" s="6"/>
      <c r="IH912" s="6"/>
      <c r="II912" s="6"/>
      <c r="IJ912" s="6"/>
      <c r="IK912" s="6"/>
      <c r="IL912" s="6"/>
      <c r="IM912" s="6"/>
    </row>
    <row r="913" s="35" customFormat="1" ht="15" customHeight="1" spans="1:247">
      <c r="A913" s="123">
        <v>2130302</v>
      </c>
      <c r="B913" s="126" t="s">
        <v>63</v>
      </c>
      <c r="C913" s="119">
        <v>189</v>
      </c>
      <c r="D913" s="128">
        <v>168</v>
      </c>
      <c r="E913" s="121">
        <f t="shared" si="175"/>
        <v>-21</v>
      </c>
      <c r="F913" s="122">
        <f t="shared" si="176"/>
        <v>-11.1111111111111</v>
      </c>
      <c r="G913" s="128">
        <v>168</v>
      </c>
      <c r="IF913" s="6"/>
      <c r="IG913" s="6"/>
      <c r="IH913" s="6"/>
      <c r="II913" s="6"/>
      <c r="IJ913" s="6"/>
      <c r="IK913" s="6"/>
      <c r="IL913" s="6"/>
      <c r="IM913" s="6"/>
    </row>
    <row r="914" s="35" customFormat="1" ht="15" customHeight="1" spans="1:247">
      <c r="A914" s="123">
        <v>2130303</v>
      </c>
      <c r="B914" s="126" t="s">
        <v>64</v>
      </c>
      <c r="C914" s="119">
        <v>0</v>
      </c>
      <c r="D914" s="128"/>
      <c r="E914" s="121">
        <f t="shared" si="175"/>
        <v>0</v>
      </c>
      <c r="F914" s="122">
        <f t="shared" si="176"/>
        <v>0</v>
      </c>
      <c r="G914" s="128"/>
      <c r="IF914" s="6"/>
      <c r="IG914" s="6"/>
      <c r="IH914" s="6"/>
      <c r="II914" s="6"/>
      <c r="IJ914" s="6"/>
      <c r="IK914" s="6"/>
      <c r="IL914" s="6"/>
      <c r="IM914" s="6"/>
    </row>
    <row r="915" s="35" customFormat="1" ht="15" customHeight="1" spans="1:247">
      <c r="A915" s="123">
        <v>2130304</v>
      </c>
      <c r="B915" s="126" t="s">
        <v>756</v>
      </c>
      <c r="C915" s="119">
        <v>0</v>
      </c>
      <c r="D915" s="128"/>
      <c r="E915" s="121">
        <f t="shared" si="175"/>
        <v>0</v>
      </c>
      <c r="F915" s="122">
        <f t="shared" si="176"/>
        <v>0</v>
      </c>
      <c r="G915" s="128"/>
      <c r="IF915" s="6"/>
      <c r="IG915" s="6"/>
      <c r="IH915" s="6"/>
      <c r="II915" s="6"/>
      <c r="IJ915" s="6"/>
      <c r="IK915" s="6"/>
      <c r="IL915" s="6"/>
      <c r="IM915" s="6"/>
    </row>
    <row r="916" s="35" customFormat="1" ht="15" customHeight="1" spans="1:247">
      <c r="A916" s="123">
        <v>2130305</v>
      </c>
      <c r="B916" s="126" t="s">
        <v>757</v>
      </c>
      <c r="C916" s="119">
        <v>0</v>
      </c>
      <c r="D916" s="128">
        <f>50-20</f>
        <v>30</v>
      </c>
      <c r="E916" s="121">
        <f t="shared" si="175"/>
        <v>30</v>
      </c>
      <c r="F916" s="122">
        <f t="shared" si="176"/>
        <v>0</v>
      </c>
      <c r="G916" s="128">
        <f>50-20</f>
        <v>30</v>
      </c>
      <c r="IF916" s="6"/>
      <c r="IG916" s="6"/>
      <c r="IH916" s="6"/>
      <c r="II916" s="6"/>
      <c r="IJ916" s="6"/>
      <c r="IK916" s="6"/>
      <c r="IL916" s="6"/>
      <c r="IM916" s="6"/>
    </row>
    <row r="917" s="35" customFormat="1" ht="15" customHeight="1" spans="1:247">
      <c r="A917" s="123">
        <v>2130306</v>
      </c>
      <c r="B917" s="126" t="s">
        <v>758</v>
      </c>
      <c r="C917" s="119">
        <v>11</v>
      </c>
      <c r="D917" s="128">
        <v>238</v>
      </c>
      <c r="E917" s="121">
        <f t="shared" si="175"/>
        <v>227</v>
      </c>
      <c r="F917" s="122">
        <f t="shared" si="176"/>
        <v>2063.63636363636</v>
      </c>
      <c r="G917" s="128">
        <v>238</v>
      </c>
      <c r="IF917" s="6"/>
      <c r="IG917" s="6"/>
      <c r="IH917" s="6"/>
      <c r="II917" s="6"/>
      <c r="IJ917" s="6"/>
      <c r="IK917" s="6"/>
      <c r="IL917" s="6"/>
      <c r="IM917" s="6"/>
    </row>
    <row r="918" s="35" customFormat="1" ht="15" customHeight="1" spans="1:247">
      <c r="A918" s="123">
        <v>2130307</v>
      </c>
      <c r="B918" s="126" t="s">
        <v>759</v>
      </c>
      <c r="C918" s="119">
        <v>0</v>
      </c>
      <c r="D918" s="128"/>
      <c r="E918" s="121">
        <f t="shared" si="175"/>
        <v>0</v>
      </c>
      <c r="F918" s="122">
        <f t="shared" si="176"/>
        <v>0</v>
      </c>
      <c r="G918" s="128"/>
      <c r="IF918" s="6"/>
      <c r="IG918" s="6"/>
      <c r="IH918" s="6"/>
      <c r="II918" s="6"/>
      <c r="IJ918" s="6"/>
      <c r="IK918" s="6"/>
      <c r="IL918" s="6"/>
      <c r="IM918" s="6"/>
    </row>
    <row r="919" s="35" customFormat="1" ht="15" customHeight="1" spans="1:247">
      <c r="A919" s="123">
        <v>2130308</v>
      </c>
      <c r="B919" s="126" t="s">
        <v>760</v>
      </c>
      <c r="C919" s="119">
        <v>0</v>
      </c>
      <c r="D919" s="128"/>
      <c r="E919" s="121">
        <f t="shared" si="175"/>
        <v>0</v>
      </c>
      <c r="F919" s="122">
        <f t="shared" si="176"/>
        <v>0</v>
      </c>
      <c r="G919" s="128"/>
      <c r="IF919" s="6"/>
      <c r="IG919" s="6"/>
      <c r="IH919" s="6"/>
      <c r="II919" s="6"/>
      <c r="IJ919" s="6"/>
      <c r="IK919" s="6"/>
      <c r="IL919" s="6"/>
      <c r="IM919" s="6"/>
    </row>
    <row r="920" s="35" customFormat="1" ht="15" customHeight="1" spans="1:247">
      <c r="A920" s="123">
        <v>2130309</v>
      </c>
      <c r="B920" s="126" t="s">
        <v>761</v>
      </c>
      <c r="C920" s="119">
        <v>108</v>
      </c>
      <c r="D920" s="128">
        <v>108</v>
      </c>
      <c r="E920" s="121">
        <f t="shared" si="175"/>
        <v>0</v>
      </c>
      <c r="F920" s="122">
        <f t="shared" si="176"/>
        <v>0</v>
      </c>
      <c r="G920" s="128">
        <v>108</v>
      </c>
      <c r="IF920" s="6"/>
      <c r="IG920" s="6"/>
      <c r="IH920" s="6"/>
      <c r="II920" s="6"/>
      <c r="IJ920" s="6"/>
      <c r="IK920" s="6"/>
      <c r="IL920" s="6"/>
      <c r="IM920" s="6"/>
    </row>
    <row r="921" s="35" customFormat="1" ht="15" customHeight="1" spans="1:247">
      <c r="A921" s="123">
        <v>2130310</v>
      </c>
      <c r="B921" s="126" t="s">
        <v>762</v>
      </c>
      <c r="C921" s="119">
        <v>16</v>
      </c>
      <c r="D921" s="128">
        <v>14</v>
      </c>
      <c r="E921" s="121">
        <f t="shared" si="175"/>
        <v>-2</v>
      </c>
      <c r="F921" s="122">
        <f t="shared" si="176"/>
        <v>-12.5</v>
      </c>
      <c r="G921" s="128">
        <v>14</v>
      </c>
      <c r="IF921" s="6"/>
      <c r="IG921" s="6"/>
      <c r="IH921" s="6"/>
      <c r="II921" s="6"/>
      <c r="IJ921" s="6"/>
      <c r="IK921" s="6"/>
      <c r="IL921" s="6"/>
      <c r="IM921" s="6"/>
    </row>
    <row r="922" s="35" customFormat="1" ht="15" customHeight="1" spans="1:247">
      <c r="A922" s="123">
        <v>2130311</v>
      </c>
      <c r="B922" s="126" t="s">
        <v>763</v>
      </c>
      <c r="C922" s="119">
        <v>124</v>
      </c>
      <c r="D922" s="128">
        <v>210</v>
      </c>
      <c r="E922" s="121">
        <f t="shared" si="175"/>
        <v>86</v>
      </c>
      <c r="F922" s="122">
        <f t="shared" si="176"/>
        <v>69.3548387096774</v>
      </c>
      <c r="G922" s="128">
        <v>210</v>
      </c>
      <c r="IF922" s="6"/>
      <c r="IG922" s="6"/>
      <c r="IH922" s="6"/>
      <c r="II922" s="6"/>
      <c r="IJ922" s="6"/>
      <c r="IK922" s="6"/>
      <c r="IL922" s="6"/>
      <c r="IM922" s="6"/>
    </row>
    <row r="923" s="35" customFormat="1" ht="15" customHeight="1" spans="1:247">
      <c r="A923" s="123">
        <v>2130312</v>
      </c>
      <c r="B923" s="126" t="s">
        <v>764</v>
      </c>
      <c r="C923" s="119">
        <v>27</v>
      </c>
      <c r="D923" s="128"/>
      <c r="E923" s="121">
        <f t="shared" si="175"/>
        <v>-27</v>
      </c>
      <c r="F923" s="122">
        <f t="shared" si="176"/>
        <v>-100</v>
      </c>
      <c r="G923" s="128"/>
      <c r="IF923" s="6"/>
      <c r="IG923" s="6"/>
      <c r="IH923" s="6"/>
      <c r="II923" s="6"/>
      <c r="IJ923" s="6"/>
      <c r="IK923" s="6"/>
      <c r="IL923" s="6"/>
      <c r="IM923" s="6"/>
    </row>
    <row r="924" s="35" customFormat="1" ht="15" customHeight="1" spans="1:247">
      <c r="A924" s="123">
        <v>2130313</v>
      </c>
      <c r="B924" s="126" t="s">
        <v>765</v>
      </c>
      <c r="C924" s="119">
        <v>0</v>
      </c>
      <c r="D924" s="128"/>
      <c r="E924" s="121">
        <f t="shared" si="175"/>
        <v>0</v>
      </c>
      <c r="F924" s="122">
        <f t="shared" si="176"/>
        <v>0</v>
      </c>
      <c r="G924" s="128"/>
      <c r="IF924" s="6"/>
      <c r="IG924" s="6"/>
      <c r="IH924" s="6"/>
      <c r="II924" s="6"/>
      <c r="IJ924" s="6"/>
      <c r="IK924" s="6"/>
      <c r="IL924" s="6"/>
      <c r="IM924" s="6"/>
    </row>
    <row r="925" s="35" customFormat="1" ht="15" customHeight="1" spans="1:247">
      <c r="A925" s="123">
        <v>2130314</v>
      </c>
      <c r="B925" s="126" t="s">
        <v>766</v>
      </c>
      <c r="C925" s="119">
        <v>24</v>
      </c>
      <c r="D925" s="128">
        <f>239-209</f>
        <v>30</v>
      </c>
      <c r="E925" s="121">
        <f t="shared" si="175"/>
        <v>6</v>
      </c>
      <c r="F925" s="122">
        <f t="shared" si="176"/>
        <v>25</v>
      </c>
      <c r="G925" s="128">
        <f>239-209</f>
        <v>30</v>
      </c>
      <c r="IF925" s="6"/>
      <c r="IG925" s="6"/>
      <c r="IH925" s="6"/>
      <c r="II925" s="6"/>
      <c r="IJ925" s="6"/>
      <c r="IK925" s="6"/>
      <c r="IL925" s="6"/>
      <c r="IM925" s="6"/>
    </row>
    <row r="926" s="35" customFormat="1" ht="15" customHeight="1" spans="1:247">
      <c r="A926" s="123">
        <v>2130315</v>
      </c>
      <c r="B926" s="126" t="s">
        <v>767</v>
      </c>
      <c r="C926" s="119">
        <v>0</v>
      </c>
      <c r="D926" s="128">
        <f>75-75</f>
        <v>0</v>
      </c>
      <c r="E926" s="121">
        <f t="shared" si="175"/>
        <v>0</v>
      </c>
      <c r="F926" s="122">
        <f t="shared" si="176"/>
        <v>0</v>
      </c>
      <c r="G926" s="128">
        <f>75-75</f>
        <v>0</v>
      </c>
      <c r="IF926" s="6"/>
      <c r="IG926" s="6"/>
      <c r="IH926" s="6"/>
      <c r="II926" s="6"/>
      <c r="IJ926" s="6"/>
      <c r="IK926" s="6"/>
      <c r="IL926" s="6"/>
      <c r="IM926" s="6"/>
    </row>
    <row r="927" s="35" customFormat="1" ht="15" customHeight="1" spans="1:247">
      <c r="A927" s="123">
        <v>2130316</v>
      </c>
      <c r="B927" s="126" t="s">
        <v>768</v>
      </c>
      <c r="C927" s="119">
        <v>0</v>
      </c>
      <c r="D927" s="128">
        <f>120-120</f>
        <v>0</v>
      </c>
      <c r="E927" s="121">
        <f t="shared" si="175"/>
        <v>0</v>
      </c>
      <c r="F927" s="122">
        <f t="shared" si="176"/>
        <v>0</v>
      </c>
      <c r="G927" s="128">
        <f>120-120</f>
        <v>0</v>
      </c>
      <c r="IF927" s="6"/>
      <c r="IG927" s="6"/>
      <c r="IH927" s="6"/>
      <c r="II927" s="6"/>
      <c r="IJ927" s="6"/>
      <c r="IK927" s="6"/>
      <c r="IL927" s="6"/>
      <c r="IM927" s="6"/>
    </row>
    <row r="928" s="35" customFormat="1" ht="15" customHeight="1" spans="1:247">
      <c r="A928" s="123">
        <v>2130317</v>
      </c>
      <c r="B928" s="126" t="s">
        <v>769</v>
      </c>
      <c r="C928" s="119">
        <v>0</v>
      </c>
      <c r="D928" s="128"/>
      <c r="E928" s="121">
        <f t="shared" si="175"/>
        <v>0</v>
      </c>
      <c r="F928" s="122">
        <f t="shared" si="176"/>
        <v>0</v>
      </c>
      <c r="G928" s="128"/>
      <c r="IF928" s="6"/>
      <c r="IG928" s="6"/>
      <c r="IH928" s="6"/>
      <c r="II928" s="6"/>
      <c r="IJ928" s="6"/>
      <c r="IK928" s="6"/>
      <c r="IL928" s="6"/>
      <c r="IM928" s="6"/>
    </row>
    <row r="929" s="35" customFormat="1" ht="15" customHeight="1" spans="1:247">
      <c r="A929" s="123">
        <v>2130318</v>
      </c>
      <c r="B929" s="126" t="s">
        <v>770</v>
      </c>
      <c r="C929" s="119">
        <v>0</v>
      </c>
      <c r="D929" s="128"/>
      <c r="E929" s="121">
        <f t="shared" si="175"/>
        <v>0</v>
      </c>
      <c r="F929" s="122">
        <f t="shared" si="176"/>
        <v>0</v>
      </c>
      <c r="G929" s="128"/>
      <c r="IF929" s="6"/>
      <c r="IG929" s="6"/>
      <c r="IH929" s="6"/>
      <c r="II929" s="6"/>
      <c r="IJ929" s="6"/>
      <c r="IK929" s="6"/>
      <c r="IL929" s="6"/>
      <c r="IM929" s="6"/>
    </row>
    <row r="930" s="35" customFormat="1" ht="15" customHeight="1" spans="1:247">
      <c r="A930" s="123">
        <v>2130319</v>
      </c>
      <c r="B930" s="126" t="s">
        <v>771</v>
      </c>
      <c r="C930" s="119">
        <v>0</v>
      </c>
      <c r="D930" s="128"/>
      <c r="E930" s="121">
        <f t="shared" si="175"/>
        <v>0</v>
      </c>
      <c r="F930" s="122">
        <f t="shared" si="176"/>
        <v>0</v>
      </c>
      <c r="G930" s="128"/>
      <c r="IF930" s="6"/>
      <c r="IG930" s="6"/>
      <c r="IH930" s="6"/>
      <c r="II930" s="6"/>
      <c r="IJ930" s="6"/>
      <c r="IK930" s="6"/>
      <c r="IL930" s="6"/>
      <c r="IM930" s="6"/>
    </row>
    <row r="931" s="35" customFormat="1" ht="15" customHeight="1" spans="1:247">
      <c r="A931" s="123">
        <v>2130321</v>
      </c>
      <c r="B931" s="126" t="s">
        <v>772</v>
      </c>
      <c r="C931" s="119">
        <v>0</v>
      </c>
      <c r="D931" s="128"/>
      <c r="E931" s="121">
        <f t="shared" si="175"/>
        <v>0</v>
      </c>
      <c r="F931" s="122">
        <f t="shared" si="176"/>
        <v>0</v>
      </c>
      <c r="G931" s="128"/>
      <c r="IF931" s="6"/>
      <c r="IG931" s="6"/>
      <c r="IH931" s="6"/>
      <c r="II931" s="6"/>
      <c r="IJ931" s="6"/>
      <c r="IK931" s="6"/>
      <c r="IL931" s="6"/>
      <c r="IM931" s="6"/>
    </row>
    <row r="932" s="35" customFormat="1" ht="15" customHeight="1" spans="1:247">
      <c r="A932" s="123">
        <v>2130322</v>
      </c>
      <c r="B932" s="126" t="s">
        <v>773</v>
      </c>
      <c r="C932" s="119">
        <v>0</v>
      </c>
      <c r="D932" s="128"/>
      <c r="E932" s="121">
        <f t="shared" si="175"/>
        <v>0</v>
      </c>
      <c r="F932" s="122">
        <f t="shared" si="176"/>
        <v>0</v>
      </c>
      <c r="G932" s="128"/>
      <c r="IF932" s="6"/>
      <c r="IG932" s="6"/>
      <c r="IH932" s="6"/>
      <c r="II932" s="6"/>
      <c r="IJ932" s="6"/>
      <c r="IK932" s="6"/>
      <c r="IL932" s="6"/>
      <c r="IM932" s="6"/>
    </row>
    <row r="933" s="35" customFormat="1" ht="15" customHeight="1" spans="1:247">
      <c r="A933" s="123">
        <v>2130333</v>
      </c>
      <c r="B933" s="126" t="s">
        <v>747</v>
      </c>
      <c r="C933" s="119">
        <v>0</v>
      </c>
      <c r="D933" s="128"/>
      <c r="E933" s="121">
        <f t="shared" si="175"/>
        <v>0</v>
      </c>
      <c r="F933" s="122">
        <f t="shared" si="176"/>
        <v>0</v>
      </c>
      <c r="G933" s="128"/>
      <c r="IF933" s="6"/>
      <c r="IG933" s="6"/>
      <c r="IH933" s="6"/>
      <c r="II933" s="6"/>
      <c r="IJ933" s="6"/>
      <c r="IK933" s="6"/>
      <c r="IL933" s="6"/>
      <c r="IM933" s="6"/>
    </row>
    <row r="934" s="35" customFormat="1" ht="15" customHeight="1" spans="1:247">
      <c r="A934" s="123">
        <v>2130334</v>
      </c>
      <c r="B934" s="126" t="s">
        <v>774</v>
      </c>
      <c r="C934" s="119">
        <v>0</v>
      </c>
      <c r="D934" s="128"/>
      <c r="E934" s="121">
        <f t="shared" si="175"/>
        <v>0</v>
      </c>
      <c r="F934" s="122">
        <f t="shared" si="176"/>
        <v>0</v>
      </c>
      <c r="G934" s="128"/>
      <c r="IF934" s="6"/>
      <c r="IG934" s="6"/>
      <c r="IH934" s="6"/>
      <c r="II934" s="6"/>
      <c r="IJ934" s="6"/>
      <c r="IK934" s="6"/>
      <c r="IL934" s="6"/>
      <c r="IM934" s="6"/>
    </row>
    <row r="935" s="35" customFormat="1" ht="15" customHeight="1" spans="1:247">
      <c r="A935" s="123">
        <v>2130335</v>
      </c>
      <c r="B935" s="126" t="s">
        <v>775</v>
      </c>
      <c r="C935" s="119">
        <v>0</v>
      </c>
      <c r="D935" s="128">
        <f>60-60</f>
        <v>0</v>
      </c>
      <c r="E935" s="121">
        <f t="shared" si="175"/>
        <v>0</v>
      </c>
      <c r="F935" s="122">
        <f t="shared" si="176"/>
        <v>0</v>
      </c>
      <c r="G935" s="128">
        <f>60-60</f>
        <v>0</v>
      </c>
      <c r="IF935" s="6"/>
      <c r="IG935" s="6"/>
      <c r="IH935" s="6"/>
      <c r="II935" s="6"/>
      <c r="IJ935" s="6"/>
      <c r="IK935" s="6"/>
      <c r="IL935" s="6"/>
      <c r="IM935" s="6"/>
    </row>
    <row r="936" s="35" customFormat="1" ht="15" customHeight="1" spans="1:247">
      <c r="A936" s="123">
        <v>2130336</v>
      </c>
      <c r="B936" s="126" t="s">
        <v>776</v>
      </c>
      <c r="C936" s="119">
        <v>0</v>
      </c>
      <c r="D936" s="128"/>
      <c r="E936" s="121">
        <f t="shared" si="175"/>
        <v>0</v>
      </c>
      <c r="F936" s="122">
        <f t="shared" si="176"/>
        <v>0</v>
      </c>
      <c r="G936" s="128"/>
      <c r="IF936" s="6"/>
      <c r="IG936" s="6"/>
      <c r="IH936" s="6"/>
      <c r="II936" s="6"/>
      <c r="IJ936" s="6"/>
      <c r="IK936" s="6"/>
      <c r="IL936" s="6"/>
      <c r="IM936" s="6"/>
    </row>
    <row r="937" s="35" customFormat="1" ht="15" customHeight="1" spans="1:247">
      <c r="A937" s="123">
        <v>2130337</v>
      </c>
      <c r="B937" s="126" t="s">
        <v>777</v>
      </c>
      <c r="C937" s="119">
        <v>0</v>
      </c>
      <c r="D937" s="128"/>
      <c r="E937" s="121">
        <f t="shared" si="175"/>
        <v>0</v>
      </c>
      <c r="F937" s="122">
        <f t="shared" si="176"/>
        <v>0</v>
      </c>
      <c r="G937" s="128"/>
      <c r="IF937" s="6"/>
      <c r="IG937" s="6"/>
      <c r="IH937" s="6"/>
      <c r="II937" s="6"/>
      <c r="IJ937" s="6"/>
      <c r="IK937" s="6"/>
      <c r="IL937" s="6"/>
      <c r="IM937" s="6"/>
    </row>
    <row r="938" s="35" customFormat="1" ht="15" customHeight="1" spans="1:247">
      <c r="A938" s="123">
        <v>2130399</v>
      </c>
      <c r="B938" s="126" t="s">
        <v>778</v>
      </c>
      <c r="C938" s="119">
        <v>538</v>
      </c>
      <c r="D938" s="128">
        <v>1208</v>
      </c>
      <c r="E938" s="121">
        <f t="shared" si="175"/>
        <v>670</v>
      </c>
      <c r="F938" s="122">
        <f t="shared" si="176"/>
        <v>124.53531598513</v>
      </c>
      <c r="G938" s="128">
        <v>1208</v>
      </c>
      <c r="IF938" s="6"/>
      <c r="IG938" s="6"/>
      <c r="IH938" s="6"/>
      <c r="II938" s="6"/>
      <c r="IJ938" s="6"/>
      <c r="IK938" s="6"/>
      <c r="IL938" s="6"/>
      <c r="IM938" s="6"/>
    </row>
    <row r="939" s="35" customFormat="1" ht="15" customHeight="1" spans="1:247">
      <c r="A939" s="123">
        <v>21305</v>
      </c>
      <c r="B939" s="124" t="s">
        <v>779</v>
      </c>
      <c r="C939" s="119">
        <f t="shared" ref="C939:G939" si="178">SUM(C940:C949)</f>
        <v>616</v>
      </c>
      <c r="D939" s="132">
        <f t="shared" si="178"/>
        <v>608</v>
      </c>
      <c r="E939" s="121">
        <f t="shared" si="175"/>
        <v>-8</v>
      </c>
      <c r="F939" s="122">
        <f t="shared" si="176"/>
        <v>-1.2987012987013</v>
      </c>
      <c r="G939" s="132">
        <f t="shared" si="178"/>
        <v>608</v>
      </c>
      <c r="IF939" s="6"/>
      <c r="IG939" s="6"/>
      <c r="IH939" s="6"/>
      <c r="II939" s="6"/>
      <c r="IJ939" s="6"/>
      <c r="IK939" s="6"/>
      <c r="IL939" s="6"/>
      <c r="IM939" s="6"/>
    </row>
    <row r="940" s="35" customFormat="1" ht="15" customHeight="1" spans="1:247">
      <c r="A940" s="123">
        <v>2130501</v>
      </c>
      <c r="B940" s="126" t="s">
        <v>62</v>
      </c>
      <c r="C940" s="119">
        <v>66</v>
      </c>
      <c r="D940" s="128">
        <v>58</v>
      </c>
      <c r="E940" s="121">
        <f t="shared" si="175"/>
        <v>-8</v>
      </c>
      <c r="F940" s="122">
        <f t="shared" si="176"/>
        <v>-12.1212121212121</v>
      </c>
      <c r="G940" s="128">
        <v>58</v>
      </c>
      <c r="IF940" s="6"/>
      <c r="IG940" s="6"/>
      <c r="IH940" s="6"/>
      <c r="II940" s="6"/>
      <c r="IJ940" s="6"/>
      <c r="IK940" s="6"/>
      <c r="IL940" s="6"/>
      <c r="IM940" s="6"/>
    </row>
    <row r="941" s="35" customFormat="1" ht="15" customHeight="1" spans="1:247">
      <c r="A941" s="123">
        <v>2130502</v>
      </c>
      <c r="B941" s="126" t="s">
        <v>63</v>
      </c>
      <c r="C941" s="119">
        <v>0</v>
      </c>
      <c r="D941" s="128"/>
      <c r="E941" s="121">
        <f t="shared" si="175"/>
        <v>0</v>
      </c>
      <c r="F941" s="122">
        <f t="shared" si="176"/>
        <v>0</v>
      </c>
      <c r="G941" s="128"/>
      <c r="IF941" s="6"/>
      <c r="IG941" s="6"/>
      <c r="IH941" s="6"/>
      <c r="II941" s="6"/>
      <c r="IJ941" s="6"/>
      <c r="IK941" s="6"/>
      <c r="IL941" s="6"/>
      <c r="IM941" s="6"/>
    </row>
    <row r="942" s="35" customFormat="1" ht="15" customHeight="1" spans="1:247">
      <c r="A942" s="123">
        <v>2130503</v>
      </c>
      <c r="B942" s="126" t="s">
        <v>64</v>
      </c>
      <c r="C942" s="119">
        <v>0</v>
      </c>
      <c r="D942" s="128"/>
      <c r="E942" s="121">
        <f t="shared" si="175"/>
        <v>0</v>
      </c>
      <c r="F942" s="122">
        <f t="shared" si="176"/>
        <v>0</v>
      </c>
      <c r="G942" s="128"/>
      <c r="IF942" s="6"/>
      <c r="IG942" s="6"/>
      <c r="IH942" s="6"/>
      <c r="II942" s="6"/>
      <c r="IJ942" s="6"/>
      <c r="IK942" s="6"/>
      <c r="IL942" s="6"/>
      <c r="IM942" s="6"/>
    </row>
    <row r="943" s="35" customFormat="1" ht="15" customHeight="1" spans="1:247">
      <c r="A943" s="123">
        <v>2130504</v>
      </c>
      <c r="B943" s="126" t="s">
        <v>780</v>
      </c>
      <c r="C943" s="119">
        <v>50</v>
      </c>
      <c r="D943" s="128">
        <v>50</v>
      </c>
      <c r="E943" s="121">
        <f t="shared" si="175"/>
        <v>0</v>
      </c>
      <c r="F943" s="122">
        <f t="shared" si="176"/>
        <v>0</v>
      </c>
      <c r="G943" s="128">
        <v>50</v>
      </c>
      <c r="IF943" s="6"/>
      <c r="IG943" s="6"/>
      <c r="IH943" s="6"/>
      <c r="II943" s="6"/>
      <c r="IJ943" s="6"/>
      <c r="IK943" s="6"/>
      <c r="IL943" s="6"/>
      <c r="IM943" s="6"/>
    </row>
    <row r="944" s="35" customFormat="1" ht="15" customHeight="1" spans="1:247">
      <c r="A944" s="123">
        <v>2130505</v>
      </c>
      <c r="B944" s="126" t="s">
        <v>781</v>
      </c>
      <c r="C944" s="119">
        <v>200</v>
      </c>
      <c r="D944" s="128">
        <v>200</v>
      </c>
      <c r="E944" s="121">
        <f t="shared" si="175"/>
        <v>0</v>
      </c>
      <c r="F944" s="122">
        <f t="shared" si="176"/>
        <v>0</v>
      </c>
      <c r="G944" s="128">
        <v>200</v>
      </c>
      <c r="IF944" s="6"/>
      <c r="IG944" s="6"/>
      <c r="IH944" s="6"/>
      <c r="II944" s="6"/>
      <c r="IJ944" s="6"/>
      <c r="IK944" s="6"/>
      <c r="IL944" s="6"/>
      <c r="IM944" s="6"/>
    </row>
    <row r="945" s="35" customFormat="1" ht="15" customHeight="1" spans="1:247">
      <c r="A945" s="123">
        <v>2130506</v>
      </c>
      <c r="B945" s="126" t="s">
        <v>782</v>
      </c>
      <c r="C945" s="119">
        <v>0</v>
      </c>
      <c r="D945" s="128"/>
      <c r="E945" s="121">
        <f t="shared" si="175"/>
        <v>0</v>
      </c>
      <c r="F945" s="122">
        <f t="shared" si="176"/>
        <v>0</v>
      </c>
      <c r="G945" s="128"/>
      <c r="IF945" s="6"/>
      <c r="IG945" s="6"/>
      <c r="IH945" s="6"/>
      <c r="II945" s="6"/>
      <c r="IJ945" s="6"/>
      <c r="IK945" s="6"/>
      <c r="IL945" s="6"/>
      <c r="IM945" s="6"/>
    </row>
    <row r="946" s="35" customFormat="1" ht="15" customHeight="1" spans="1:247">
      <c r="A946" s="123">
        <v>2130507</v>
      </c>
      <c r="B946" s="126" t="s">
        <v>783</v>
      </c>
      <c r="C946" s="119">
        <v>0</v>
      </c>
      <c r="D946" s="128"/>
      <c r="E946" s="121">
        <f t="shared" si="175"/>
        <v>0</v>
      </c>
      <c r="F946" s="122">
        <f t="shared" si="176"/>
        <v>0</v>
      </c>
      <c r="G946" s="128"/>
      <c r="IF946" s="6"/>
      <c r="IG946" s="6"/>
      <c r="IH946" s="6"/>
      <c r="II946" s="6"/>
      <c r="IJ946" s="6"/>
      <c r="IK946" s="6"/>
      <c r="IL946" s="6"/>
      <c r="IM946" s="6"/>
    </row>
    <row r="947" s="35" customFormat="1" ht="15" customHeight="1" spans="1:247">
      <c r="A947" s="123">
        <v>2130508</v>
      </c>
      <c r="B947" s="126" t="s">
        <v>784</v>
      </c>
      <c r="C947" s="119">
        <v>0</v>
      </c>
      <c r="D947" s="128"/>
      <c r="E947" s="121">
        <f t="shared" si="175"/>
        <v>0</v>
      </c>
      <c r="F947" s="122">
        <f t="shared" si="176"/>
        <v>0</v>
      </c>
      <c r="G947" s="128"/>
      <c r="IF947" s="6"/>
      <c r="IG947" s="6"/>
      <c r="IH947" s="6"/>
      <c r="II947" s="6"/>
      <c r="IJ947" s="6"/>
      <c r="IK947" s="6"/>
      <c r="IL947" s="6"/>
      <c r="IM947" s="6"/>
    </row>
    <row r="948" s="35" customFormat="1" ht="15" customHeight="1" spans="1:247">
      <c r="A948" s="123">
        <v>2130550</v>
      </c>
      <c r="B948" s="126" t="s">
        <v>785</v>
      </c>
      <c r="C948" s="119">
        <v>0</v>
      </c>
      <c r="D948" s="128"/>
      <c r="E948" s="121">
        <f t="shared" si="175"/>
        <v>0</v>
      </c>
      <c r="F948" s="122">
        <f t="shared" si="176"/>
        <v>0</v>
      </c>
      <c r="G948" s="128"/>
      <c r="IF948" s="6"/>
      <c r="IG948" s="6"/>
      <c r="IH948" s="6"/>
      <c r="II948" s="6"/>
      <c r="IJ948" s="6"/>
      <c r="IK948" s="6"/>
      <c r="IL948" s="6"/>
      <c r="IM948" s="6"/>
    </row>
    <row r="949" s="35" customFormat="1" ht="15" customHeight="1" spans="1:247">
      <c r="A949" s="123">
        <v>2130599</v>
      </c>
      <c r="B949" s="126" t="s">
        <v>786</v>
      </c>
      <c r="C949" s="119">
        <v>300</v>
      </c>
      <c r="D949" s="128">
        <f>368-68</f>
        <v>300</v>
      </c>
      <c r="E949" s="121">
        <f t="shared" si="175"/>
        <v>0</v>
      </c>
      <c r="F949" s="122">
        <f t="shared" si="176"/>
        <v>0</v>
      </c>
      <c r="G949" s="128">
        <f>368-68</f>
        <v>300</v>
      </c>
      <c r="IF949" s="6"/>
      <c r="IG949" s="6"/>
      <c r="IH949" s="6"/>
      <c r="II949" s="6"/>
      <c r="IJ949" s="6"/>
      <c r="IK949" s="6"/>
      <c r="IL949" s="6"/>
      <c r="IM949" s="6"/>
    </row>
    <row r="950" s="35" customFormat="1" ht="15" customHeight="1" spans="1:247">
      <c r="A950" s="123">
        <v>21307</v>
      </c>
      <c r="B950" s="124" t="s">
        <v>787</v>
      </c>
      <c r="C950" s="119">
        <f t="shared" ref="C950:G950" si="179">SUM(C951:C956)</f>
        <v>1054</v>
      </c>
      <c r="D950" s="132">
        <f t="shared" si="179"/>
        <v>842</v>
      </c>
      <c r="E950" s="121">
        <f t="shared" si="175"/>
        <v>-212</v>
      </c>
      <c r="F950" s="122">
        <f t="shared" si="176"/>
        <v>-20.1138519924099</v>
      </c>
      <c r="G950" s="132">
        <f t="shared" si="179"/>
        <v>842</v>
      </c>
      <c r="IF950" s="6"/>
      <c r="IG950" s="6"/>
      <c r="IH950" s="6"/>
      <c r="II950" s="6"/>
      <c r="IJ950" s="6"/>
      <c r="IK950" s="6"/>
      <c r="IL950" s="6"/>
      <c r="IM950" s="6"/>
    </row>
    <row r="951" s="35" customFormat="1" ht="15" customHeight="1" spans="1:247">
      <c r="A951" s="123">
        <v>2130701</v>
      </c>
      <c r="B951" s="126" t="s">
        <v>788</v>
      </c>
      <c r="C951" s="119">
        <v>752</v>
      </c>
      <c r="D951" s="128">
        <f>608-17</f>
        <v>591</v>
      </c>
      <c r="E951" s="121">
        <f t="shared" si="175"/>
        <v>-161</v>
      </c>
      <c r="F951" s="122">
        <f t="shared" si="176"/>
        <v>-21.4095744680851</v>
      </c>
      <c r="G951" s="128">
        <f>608-17</f>
        <v>591</v>
      </c>
      <c r="IF951" s="6"/>
      <c r="IG951" s="6"/>
      <c r="IH951" s="6"/>
      <c r="II951" s="6"/>
      <c r="IJ951" s="6"/>
      <c r="IK951" s="6"/>
      <c r="IL951" s="6"/>
      <c r="IM951" s="6"/>
    </row>
    <row r="952" s="35" customFormat="1" ht="15" customHeight="1" spans="1:247">
      <c r="A952" s="123">
        <v>2130704</v>
      </c>
      <c r="B952" s="126" t="s">
        <v>789</v>
      </c>
      <c r="C952" s="119">
        <v>49</v>
      </c>
      <c r="D952" s="128"/>
      <c r="E952" s="121">
        <f t="shared" si="175"/>
        <v>-49</v>
      </c>
      <c r="F952" s="122">
        <f t="shared" si="176"/>
        <v>-100</v>
      </c>
      <c r="G952" s="128"/>
      <c r="IF952" s="6"/>
      <c r="IG952" s="6"/>
      <c r="IH952" s="6"/>
      <c r="II952" s="6"/>
      <c r="IJ952" s="6"/>
      <c r="IK952" s="6"/>
      <c r="IL952" s="6"/>
      <c r="IM952" s="6"/>
    </row>
    <row r="953" s="35" customFormat="1" ht="15" customHeight="1" spans="1:247">
      <c r="A953" s="123">
        <v>2130705</v>
      </c>
      <c r="B953" s="126" t="s">
        <v>790</v>
      </c>
      <c r="C953" s="119">
        <v>0</v>
      </c>
      <c r="D953" s="128">
        <f>1521-1521</f>
        <v>0</v>
      </c>
      <c r="E953" s="121">
        <f t="shared" si="175"/>
        <v>0</v>
      </c>
      <c r="F953" s="122">
        <f t="shared" si="176"/>
        <v>0</v>
      </c>
      <c r="G953" s="128">
        <f>1521-1521</f>
        <v>0</v>
      </c>
      <c r="IF953" s="6"/>
      <c r="IG953" s="6"/>
      <c r="IH953" s="6"/>
      <c r="II953" s="6"/>
      <c r="IJ953" s="6"/>
      <c r="IK953" s="6"/>
      <c r="IL953" s="6"/>
      <c r="IM953" s="6"/>
    </row>
    <row r="954" s="35" customFormat="1" ht="15" customHeight="1" spans="1:247">
      <c r="A954" s="123">
        <v>2130706</v>
      </c>
      <c r="B954" s="126" t="s">
        <v>791</v>
      </c>
      <c r="C954" s="119">
        <v>38</v>
      </c>
      <c r="D954" s="128">
        <v>35</v>
      </c>
      <c r="E954" s="121">
        <f t="shared" si="175"/>
        <v>-3</v>
      </c>
      <c r="F954" s="122">
        <f t="shared" si="176"/>
        <v>-7.89473684210526</v>
      </c>
      <c r="G954" s="128">
        <v>35</v>
      </c>
      <c r="IF954" s="6"/>
      <c r="IG954" s="6"/>
      <c r="IH954" s="6"/>
      <c r="II954" s="6"/>
      <c r="IJ954" s="6"/>
      <c r="IK954" s="6"/>
      <c r="IL954" s="6"/>
      <c r="IM954" s="6"/>
    </row>
    <row r="955" s="35" customFormat="1" ht="15" customHeight="1" spans="1:247">
      <c r="A955" s="123">
        <v>2130707</v>
      </c>
      <c r="B955" s="126" t="s">
        <v>792</v>
      </c>
      <c r="C955" s="119">
        <v>166</v>
      </c>
      <c r="D955" s="128">
        <v>166</v>
      </c>
      <c r="E955" s="121">
        <f t="shared" si="175"/>
        <v>0</v>
      </c>
      <c r="F955" s="122">
        <f t="shared" si="176"/>
        <v>0</v>
      </c>
      <c r="G955" s="128">
        <v>166</v>
      </c>
      <c r="IF955" s="6"/>
      <c r="IG955" s="6"/>
      <c r="IH955" s="6"/>
      <c r="II955" s="6"/>
      <c r="IJ955" s="6"/>
      <c r="IK955" s="6"/>
      <c r="IL955" s="6"/>
      <c r="IM955" s="6"/>
    </row>
    <row r="956" s="35" customFormat="1" ht="15" customHeight="1" spans="1:247">
      <c r="A956" s="123">
        <v>2130799</v>
      </c>
      <c r="B956" s="126" t="s">
        <v>793</v>
      </c>
      <c r="C956" s="119">
        <v>49</v>
      </c>
      <c r="D956" s="128">
        <v>50</v>
      </c>
      <c r="E956" s="121">
        <f t="shared" si="175"/>
        <v>1</v>
      </c>
      <c r="F956" s="122">
        <f t="shared" si="176"/>
        <v>2.04081632653061</v>
      </c>
      <c r="G956" s="128">
        <v>50</v>
      </c>
      <c r="IF956" s="6"/>
      <c r="IG956" s="6"/>
      <c r="IH956" s="6"/>
      <c r="II956" s="6"/>
      <c r="IJ956" s="6"/>
      <c r="IK956" s="6"/>
      <c r="IL956" s="6"/>
      <c r="IM956" s="6"/>
    </row>
    <row r="957" s="35" customFormat="1" ht="15" customHeight="1" spans="1:247">
      <c r="A957" s="123">
        <v>21308</v>
      </c>
      <c r="B957" s="124" t="s">
        <v>794</v>
      </c>
      <c r="C957" s="119">
        <f t="shared" ref="C957:G957" si="180">SUM(C958:C963)</f>
        <v>94</v>
      </c>
      <c r="D957" s="132">
        <f t="shared" si="180"/>
        <v>139</v>
      </c>
      <c r="E957" s="121">
        <f t="shared" si="175"/>
        <v>45</v>
      </c>
      <c r="F957" s="122">
        <f t="shared" si="176"/>
        <v>47.8723404255319</v>
      </c>
      <c r="G957" s="132">
        <f t="shared" si="180"/>
        <v>139</v>
      </c>
      <c r="IF957" s="6"/>
      <c r="IG957" s="6"/>
      <c r="IH957" s="6"/>
      <c r="II957" s="6"/>
      <c r="IJ957" s="6"/>
      <c r="IK957" s="6"/>
      <c r="IL957" s="6"/>
      <c r="IM957" s="6"/>
    </row>
    <row r="958" s="35" customFormat="1" ht="15" customHeight="1" spans="1:247">
      <c r="A958" s="123">
        <v>2130801</v>
      </c>
      <c r="B958" s="126" t="s">
        <v>795</v>
      </c>
      <c r="C958" s="119">
        <v>0</v>
      </c>
      <c r="D958" s="128"/>
      <c r="E958" s="121">
        <f t="shared" si="175"/>
        <v>0</v>
      </c>
      <c r="F958" s="122">
        <f t="shared" si="176"/>
        <v>0</v>
      </c>
      <c r="G958" s="128"/>
      <c r="IF958" s="6"/>
      <c r="IG958" s="6"/>
      <c r="IH958" s="6"/>
      <c r="II958" s="6"/>
      <c r="IJ958" s="6"/>
      <c r="IK958" s="6"/>
      <c r="IL958" s="6"/>
      <c r="IM958" s="6"/>
    </row>
    <row r="959" s="35" customFormat="1" ht="15" customHeight="1" spans="1:247">
      <c r="A959" s="123">
        <v>2130802</v>
      </c>
      <c r="B959" s="126" t="s">
        <v>796</v>
      </c>
      <c r="C959" s="119">
        <v>0</v>
      </c>
      <c r="D959" s="128"/>
      <c r="E959" s="121">
        <f t="shared" si="175"/>
        <v>0</v>
      </c>
      <c r="F959" s="122">
        <f t="shared" si="176"/>
        <v>0</v>
      </c>
      <c r="G959" s="128"/>
      <c r="IF959" s="6"/>
      <c r="IG959" s="6"/>
      <c r="IH959" s="6"/>
      <c r="II959" s="6"/>
      <c r="IJ959" s="6"/>
      <c r="IK959" s="6"/>
      <c r="IL959" s="6"/>
      <c r="IM959" s="6"/>
    </row>
    <row r="960" s="35" customFormat="1" ht="15" customHeight="1" spans="1:247">
      <c r="A960" s="123">
        <v>2130803</v>
      </c>
      <c r="B960" s="126" t="s">
        <v>797</v>
      </c>
      <c r="C960" s="119">
        <v>94</v>
      </c>
      <c r="D960" s="128">
        <v>69</v>
      </c>
      <c r="E960" s="121">
        <f t="shared" si="175"/>
        <v>-25</v>
      </c>
      <c r="F960" s="122">
        <f t="shared" si="176"/>
        <v>-26.5957446808511</v>
      </c>
      <c r="G960" s="128">
        <v>69</v>
      </c>
      <c r="IF960" s="6"/>
      <c r="IG960" s="6"/>
      <c r="IH960" s="6"/>
      <c r="II960" s="6"/>
      <c r="IJ960" s="6"/>
      <c r="IK960" s="6"/>
      <c r="IL960" s="6"/>
      <c r="IM960" s="6"/>
    </row>
    <row r="961" s="35" customFormat="1" ht="15" customHeight="1" spans="1:247">
      <c r="A961" s="123">
        <v>2130804</v>
      </c>
      <c r="B961" s="126" t="s">
        <v>798</v>
      </c>
      <c r="C961" s="119">
        <v>0</v>
      </c>
      <c r="D961" s="128">
        <v>70</v>
      </c>
      <c r="E961" s="121">
        <f t="shared" si="175"/>
        <v>70</v>
      </c>
      <c r="F961" s="122">
        <f t="shared" si="176"/>
        <v>0</v>
      </c>
      <c r="G961" s="128">
        <v>70</v>
      </c>
      <c r="IF961" s="6"/>
      <c r="IG961" s="6"/>
      <c r="IH961" s="6"/>
      <c r="II961" s="6"/>
      <c r="IJ961" s="6"/>
      <c r="IK961" s="6"/>
      <c r="IL961" s="6"/>
      <c r="IM961" s="6"/>
    </row>
    <row r="962" s="35" customFormat="1" ht="15" customHeight="1" spans="1:247">
      <c r="A962" s="123">
        <v>2130805</v>
      </c>
      <c r="B962" s="126" t="s">
        <v>799</v>
      </c>
      <c r="C962" s="119">
        <v>0</v>
      </c>
      <c r="D962" s="128"/>
      <c r="E962" s="121">
        <f t="shared" si="175"/>
        <v>0</v>
      </c>
      <c r="F962" s="122">
        <f t="shared" si="176"/>
        <v>0</v>
      </c>
      <c r="G962" s="128"/>
      <c r="IF962" s="6"/>
      <c r="IG962" s="6"/>
      <c r="IH962" s="6"/>
      <c r="II962" s="6"/>
      <c r="IJ962" s="6"/>
      <c r="IK962" s="6"/>
      <c r="IL962" s="6"/>
      <c r="IM962" s="6"/>
    </row>
    <row r="963" s="35" customFormat="1" ht="15" customHeight="1" spans="1:247">
      <c r="A963" s="123">
        <v>2130899</v>
      </c>
      <c r="B963" s="126" t="s">
        <v>800</v>
      </c>
      <c r="C963" s="119">
        <v>0</v>
      </c>
      <c r="D963" s="128"/>
      <c r="E963" s="121">
        <f t="shared" si="175"/>
        <v>0</v>
      </c>
      <c r="F963" s="122">
        <f t="shared" si="176"/>
        <v>0</v>
      </c>
      <c r="G963" s="128"/>
      <c r="IF963" s="6"/>
      <c r="IG963" s="6"/>
      <c r="IH963" s="6"/>
      <c r="II963" s="6"/>
      <c r="IJ963" s="6"/>
      <c r="IK963" s="6"/>
      <c r="IL963" s="6"/>
      <c r="IM963" s="6"/>
    </row>
    <row r="964" s="35" customFormat="1" ht="15" customHeight="1" spans="1:247">
      <c r="A964" s="123">
        <v>21309</v>
      </c>
      <c r="B964" s="124" t="s">
        <v>801</v>
      </c>
      <c r="C964" s="119">
        <f t="shared" ref="C964:G964" si="181">SUM(C965:C966)</f>
        <v>0</v>
      </c>
      <c r="D964" s="132">
        <f t="shared" si="181"/>
        <v>0</v>
      </c>
      <c r="E964" s="121">
        <f t="shared" si="175"/>
        <v>0</v>
      </c>
      <c r="F964" s="122">
        <f t="shared" si="176"/>
        <v>0</v>
      </c>
      <c r="G964" s="132">
        <f t="shared" si="181"/>
        <v>0</v>
      </c>
      <c r="IF964" s="6"/>
      <c r="IG964" s="6"/>
      <c r="IH964" s="6"/>
      <c r="II964" s="6"/>
      <c r="IJ964" s="6"/>
      <c r="IK964" s="6"/>
      <c r="IL964" s="6"/>
      <c r="IM964" s="6"/>
    </row>
    <row r="965" s="35" customFormat="1" ht="15" customHeight="1" spans="1:247">
      <c r="A965" s="123">
        <v>2130901</v>
      </c>
      <c r="B965" s="126" t="s">
        <v>802</v>
      </c>
      <c r="C965" s="119">
        <v>0</v>
      </c>
      <c r="D965" s="128"/>
      <c r="E965" s="121">
        <f t="shared" ref="E965:E1028" si="182">D965-C965</f>
        <v>0</v>
      </c>
      <c r="F965" s="122">
        <f t="shared" ref="F965:F1028" si="183">IF(C965=0,,E965/C965*100)</f>
        <v>0</v>
      </c>
      <c r="G965" s="128"/>
      <c r="IF965" s="6"/>
      <c r="IG965" s="6"/>
      <c r="IH965" s="6"/>
      <c r="II965" s="6"/>
      <c r="IJ965" s="6"/>
      <c r="IK965" s="6"/>
      <c r="IL965" s="6"/>
      <c r="IM965" s="6"/>
    </row>
    <row r="966" s="35" customFormat="1" ht="15" customHeight="1" spans="1:247">
      <c r="A966" s="123">
        <v>2130999</v>
      </c>
      <c r="B966" s="126" t="s">
        <v>803</v>
      </c>
      <c r="C966" s="119">
        <v>0</v>
      </c>
      <c r="D966" s="128"/>
      <c r="E966" s="121">
        <f t="shared" si="182"/>
        <v>0</v>
      </c>
      <c r="F966" s="122">
        <f t="shared" si="183"/>
        <v>0</v>
      </c>
      <c r="G966" s="128"/>
      <c r="IF966" s="6"/>
      <c r="IG966" s="6"/>
      <c r="IH966" s="6"/>
      <c r="II966" s="6"/>
      <c r="IJ966" s="6"/>
      <c r="IK966" s="6"/>
      <c r="IL966" s="6"/>
      <c r="IM966" s="6"/>
    </row>
    <row r="967" s="35" customFormat="1" ht="15" customHeight="1" spans="1:247">
      <c r="A967" s="123">
        <v>21399</v>
      </c>
      <c r="B967" s="124" t="s">
        <v>804</v>
      </c>
      <c r="C967" s="119">
        <f t="shared" ref="C967:G967" si="184">SUM(C968:C969)</f>
        <v>0</v>
      </c>
      <c r="D967" s="132">
        <f t="shared" si="184"/>
        <v>0</v>
      </c>
      <c r="E967" s="121">
        <f t="shared" si="182"/>
        <v>0</v>
      </c>
      <c r="F967" s="122">
        <f t="shared" si="183"/>
        <v>0</v>
      </c>
      <c r="G967" s="132">
        <f t="shared" si="184"/>
        <v>0</v>
      </c>
      <c r="IF967" s="6"/>
      <c r="IG967" s="6"/>
      <c r="IH967" s="6"/>
      <c r="II967" s="6"/>
      <c r="IJ967" s="6"/>
      <c r="IK967" s="6"/>
      <c r="IL967" s="6"/>
      <c r="IM967" s="6"/>
    </row>
    <row r="968" s="35" customFormat="1" ht="15" customHeight="1" spans="1:247">
      <c r="A968" s="123">
        <v>2139901</v>
      </c>
      <c r="B968" s="126" t="s">
        <v>805</v>
      </c>
      <c r="C968" s="119">
        <v>0</v>
      </c>
      <c r="D968" s="128"/>
      <c r="E968" s="121">
        <f t="shared" si="182"/>
        <v>0</v>
      </c>
      <c r="F968" s="122">
        <f t="shared" si="183"/>
        <v>0</v>
      </c>
      <c r="G968" s="128"/>
      <c r="IF968" s="6"/>
      <c r="IG968" s="6"/>
      <c r="IH968" s="6"/>
      <c r="II968" s="6"/>
      <c r="IJ968" s="6"/>
      <c r="IK968" s="6"/>
      <c r="IL968" s="6"/>
      <c r="IM968" s="6"/>
    </row>
    <row r="969" s="35" customFormat="1" ht="15" customHeight="1" spans="1:247">
      <c r="A969" s="123">
        <v>2139999</v>
      </c>
      <c r="B969" s="126" t="s">
        <v>806</v>
      </c>
      <c r="C969" s="119">
        <v>0</v>
      </c>
      <c r="D969" s="128"/>
      <c r="E969" s="121">
        <f t="shared" si="182"/>
        <v>0</v>
      </c>
      <c r="F969" s="122">
        <f t="shared" si="183"/>
        <v>0</v>
      </c>
      <c r="G969" s="128"/>
      <c r="IF969" s="6"/>
      <c r="IG969" s="6"/>
      <c r="IH969" s="6"/>
      <c r="II969" s="6"/>
      <c r="IJ969" s="6"/>
      <c r="IK969" s="6"/>
      <c r="IL969" s="6"/>
      <c r="IM969" s="6"/>
    </row>
    <row r="970" s="35" customFormat="1" ht="15" customHeight="1" spans="1:247">
      <c r="A970" s="123">
        <v>214</v>
      </c>
      <c r="B970" s="124" t="s">
        <v>807</v>
      </c>
      <c r="C970" s="119">
        <f t="shared" ref="C970:G970" si="185">C971+C994+C1004+C1014+C1019+C1026+C1031</f>
        <v>1074</v>
      </c>
      <c r="D970" s="132">
        <f t="shared" si="185"/>
        <v>567</v>
      </c>
      <c r="E970" s="121">
        <f t="shared" si="182"/>
        <v>-507</v>
      </c>
      <c r="F970" s="122">
        <f t="shared" si="183"/>
        <v>-47.2067039106145</v>
      </c>
      <c r="G970" s="132">
        <f t="shared" si="185"/>
        <v>567</v>
      </c>
      <c r="IF970" s="6"/>
      <c r="IG970" s="6"/>
      <c r="IH970" s="6"/>
      <c r="II970" s="6"/>
      <c r="IJ970" s="6"/>
      <c r="IK970" s="6"/>
      <c r="IL970" s="6"/>
      <c r="IM970" s="6"/>
    </row>
    <row r="971" s="35" customFormat="1" ht="15" customHeight="1" spans="1:247">
      <c r="A971" s="123">
        <v>21401</v>
      </c>
      <c r="B971" s="124" t="s">
        <v>808</v>
      </c>
      <c r="C971" s="119">
        <f t="shared" ref="C971:G971" si="186">SUM(C972:C993)</f>
        <v>1074</v>
      </c>
      <c r="D971" s="132">
        <f t="shared" si="186"/>
        <v>567</v>
      </c>
      <c r="E971" s="121">
        <f t="shared" si="182"/>
        <v>-507</v>
      </c>
      <c r="F971" s="122">
        <f t="shared" si="183"/>
        <v>-47.2067039106145</v>
      </c>
      <c r="G971" s="132">
        <f t="shared" si="186"/>
        <v>567</v>
      </c>
      <c r="IF971" s="6"/>
      <c r="IG971" s="6"/>
      <c r="IH971" s="6"/>
      <c r="II971" s="6"/>
      <c r="IJ971" s="6"/>
      <c r="IK971" s="6"/>
      <c r="IL971" s="6"/>
      <c r="IM971" s="6"/>
    </row>
    <row r="972" s="35" customFormat="1" ht="15" customHeight="1" spans="1:247">
      <c r="A972" s="123">
        <v>2140101</v>
      </c>
      <c r="B972" s="126" t="s">
        <v>62</v>
      </c>
      <c r="C972" s="119">
        <v>110</v>
      </c>
      <c r="D972" s="128">
        <v>124</v>
      </c>
      <c r="E972" s="121">
        <f t="shared" si="182"/>
        <v>14</v>
      </c>
      <c r="F972" s="122">
        <f t="shared" si="183"/>
        <v>12.7272727272727</v>
      </c>
      <c r="G972" s="128">
        <v>124</v>
      </c>
      <c r="IF972" s="6"/>
      <c r="IG972" s="6"/>
      <c r="IH972" s="6"/>
      <c r="II972" s="6"/>
      <c r="IJ972" s="6"/>
      <c r="IK972" s="6"/>
      <c r="IL972" s="6"/>
      <c r="IM972" s="6"/>
    </row>
    <row r="973" s="35" customFormat="1" ht="15" customHeight="1" spans="1:247">
      <c r="A973" s="123">
        <v>2140102</v>
      </c>
      <c r="B973" s="126" t="s">
        <v>63</v>
      </c>
      <c r="C973" s="119">
        <v>9</v>
      </c>
      <c r="D973" s="128">
        <v>20</v>
      </c>
      <c r="E973" s="121">
        <f t="shared" si="182"/>
        <v>11</v>
      </c>
      <c r="F973" s="122">
        <f t="shared" si="183"/>
        <v>122.222222222222</v>
      </c>
      <c r="G973" s="128">
        <v>20</v>
      </c>
      <c r="IF973" s="6"/>
      <c r="IG973" s="6"/>
      <c r="IH973" s="6"/>
      <c r="II973" s="6"/>
      <c r="IJ973" s="6"/>
      <c r="IK973" s="6"/>
      <c r="IL973" s="6"/>
      <c r="IM973" s="6"/>
    </row>
    <row r="974" s="35" customFormat="1" ht="15" customHeight="1" spans="1:247">
      <c r="A974" s="123">
        <v>2140103</v>
      </c>
      <c r="B974" s="126" t="s">
        <v>64</v>
      </c>
      <c r="C974" s="119">
        <v>0</v>
      </c>
      <c r="D974" s="128"/>
      <c r="E974" s="121">
        <f t="shared" si="182"/>
        <v>0</v>
      </c>
      <c r="F974" s="122">
        <f t="shared" si="183"/>
        <v>0</v>
      </c>
      <c r="G974" s="128"/>
      <c r="IF974" s="6"/>
      <c r="IG974" s="6"/>
      <c r="IH974" s="6"/>
      <c r="II974" s="6"/>
      <c r="IJ974" s="6"/>
      <c r="IK974" s="6"/>
      <c r="IL974" s="6"/>
      <c r="IM974" s="6"/>
    </row>
    <row r="975" s="35" customFormat="1" ht="15" customHeight="1" spans="1:247">
      <c r="A975" s="123">
        <v>2140104</v>
      </c>
      <c r="B975" s="126" t="s">
        <v>809</v>
      </c>
      <c r="C975" s="119">
        <v>648</v>
      </c>
      <c r="D975" s="128"/>
      <c r="E975" s="121">
        <f t="shared" si="182"/>
        <v>-648</v>
      </c>
      <c r="F975" s="122">
        <f t="shared" si="183"/>
        <v>-100</v>
      </c>
      <c r="G975" s="128"/>
      <c r="IF975" s="6"/>
      <c r="IG975" s="6"/>
      <c r="IH975" s="6"/>
      <c r="II975" s="6"/>
      <c r="IJ975" s="6"/>
      <c r="IK975" s="6"/>
      <c r="IL975" s="6"/>
      <c r="IM975" s="6"/>
    </row>
    <row r="976" s="35" customFormat="1" ht="15" customHeight="1" spans="1:247">
      <c r="A976" s="123">
        <v>2140106</v>
      </c>
      <c r="B976" s="126" t="s">
        <v>810</v>
      </c>
      <c r="C976" s="119">
        <v>40</v>
      </c>
      <c r="D976" s="128">
        <v>20</v>
      </c>
      <c r="E976" s="121">
        <f t="shared" si="182"/>
        <v>-20</v>
      </c>
      <c r="F976" s="122">
        <f t="shared" si="183"/>
        <v>-50</v>
      </c>
      <c r="G976" s="128">
        <v>20</v>
      </c>
      <c r="IF976" s="6"/>
      <c r="IG976" s="6"/>
      <c r="IH976" s="6"/>
      <c r="II976" s="6"/>
      <c r="IJ976" s="6"/>
      <c r="IK976" s="6"/>
      <c r="IL976" s="6"/>
      <c r="IM976" s="6"/>
    </row>
    <row r="977" s="35" customFormat="1" ht="15" customHeight="1" spans="1:247">
      <c r="A977" s="123">
        <v>2140109</v>
      </c>
      <c r="B977" s="126" t="s">
        <v>811</v>
      </c>
      <c r="C977" s="119">
        <v>0</v>
      </c>
      <c r="D977" s="128"/>
      <c r="E977" s="121">
        <f t="shared" si="182"/>
        <v>0</v>
      </c>
      <c r="F977" s="122">
        <f t="shared" si="183"/>
        <v>0</v>
      </c>
      <c r="G977" s="128"/>
      <c r="IF977" s="6"/>
      <c r="IG977" s="6"/>
      <c r="IH977" s="6"/>
      <c r="II977" s="6"/>
      <c r="IJ977" s="6"/>
      <c r="IK977" s="6"/>
      <c r="IL977" s="6"/>
      <c r="IM977" s="6"/>
    </row>
    <row r="978" s="35" customFormat="1" ht="15" customHeight="1" spans="1:247">
      <c r="A978" s="123">
        <v>2140110</v>
      </c>
      <c r="B978" s="126" t="s">
        <v>812</v>
      </c>
      <c r="C978" s="119">
        <v>0</v>
      </c>
      <c r="D978" s="128"/>
      <c r="E978" s="121">
        <f t="shared" si="182"/>
        <v>0</v>
      </c>
      <c r="F978" s="122">
        <f t="shared" si="183"/>
        <v>0</v>
      </c>
      <c r="G978" s="128"/>
      <c r="IF978" s="6"/>
      <c r="IG978" s="6"/>
      <c r="IH978" s="6"/>
      <c r="II978" s="6"/>
      <c r="IJ978" s="6"/>
      <c r="IK978" s="6"/>
      <c r="IL978" s="6"/>
      <c r="IM978" s="6"/>
    </row>
    <row r="979" s="35" customFormat="1" ht="15" customHeight="1" spans="1:247">
      <c r="A979" s="123">
        <v>2140111</v>
      </c>
      <c r="B979" s="126" t="s">
        <v>813</v>
      </c>
      <c r="C979" s="119">
        <v>0</v>
      </c>
      <c r="D979" s="128"/>
      <c r="E979" s="121">
        <f t="shared" si="182"/>
        <v>0</v>
      </c>
      <c r="F979" s="122">
        <f t="shared" si="183"/>
        <v>0</v>
      </c>
      <c r="G979" s="128"/>
      <c r="IF979" s="6"/>
      <c r="IG979" s="6"/>
      <c r="IH979" s="6"/>
      <c r="II979" s="6"/>
      <c r="IJ979" s="6"/>
      <c r="IK979" s="6"/>
      <c r="IL979" s="6"/>
      <c r="IM979" s="6"/>
    </row>
    <row r="980" s="35" customFormat="1" ht="15" customHeight="1" spans="1:247">
      <c r="A980" s="123">
        <v>2140112</v>
      </c>
      <c r="B980" s="126" t="s">
        <v>814</v>
      </c>
      <c r="C980" s="119">
        <v>187</v>
      </c>
      <c r="D980" s="128">
        <v>201</v>
      </c>
      <c r="E980" s="121">
        <f t="shared" si="182"/>
        <v>14</v>
      </c>
      <c r="F980" s="122">
        <f t="shared" si="183"/>
        <v>7.48663101604278</v>
      </c>
      <c r="G980" s="128">
        <v>201</v>
      </c>
      <c r="IF980" s="6"/>
      <c r="IG980" s="6"/>
      <c r="IH980" s="6"/>
      <c r="II980" s="6"/>
      <c r="IJ980" s="6"/>
      <c r="IK980" s="6"/>
      <c r="IL980" s="6"/>
      <c r="IM980" s="6"/>
    </row>
    <row r="981" s="35" customFormat="1" ht="15" customHeight="1" spans="1:247">
      <c r="A981" s="123">
        <v>2140114</v>
      </c>
      <c r="B981" s="126" t="s">
        <v>815</v>
      </c>
      <c r="C981" s="119">
        <v>0</v>
      </c>
      <c r="D981" s="128"/>
      <c r="E981" s="121">
        <f t="shared" si="182"/>
        <v>0</v>
      </c>
      <c r="F981" s="122">
        <f t="shared" si="183"/>
        <v>0</v>
      </c>
      <c r="G981" s="128"/>
      <c r="IF981" s="6"/>
      <c r="IG981" s="6"/>
      <c r="IH981" s="6"/>
      <c r="II981" s="6"/>
      <c r="IJ981" s="6"/>
      <c r="IK981" s="6"/>
      <c r="IL981" s="6"/>
      <c r="IM981" s="6"/>
    </row>
    <row r="982" s="35" customFormat="1" ht="15" customHeight="1" spans="1:247">
      <c r="A982" s="123">
        <v>2140122</v>
      </c>
      <c r="B982" s="126" t="s">
        <v>816</v>
      </c>
      <c r="C982" s="119">
        <v>0</v>
      </c>
      <c r="D982" s="128"/>
      <c r="E982" s="121">
        <f t="shared" si="182"/>
        <v>0</v>
      </c>
      <c r="F982" s="122">
        <f t="shared" si="183"/>
        <v>0</v>
      </c>
      <c r="G982" s="128"/>
      <c r="IF982" s="6"/>
      <c r="IG982" s="6"/>
      <c r="IH982" s="6"/>
      <c r="II982" s="6"/>
      <c r="IJ982" s="6"/>
      <c r="IK982" s="6"/>
      <c r="IL982" s="6"/>
      <c r="IM982" s="6"/>
    </row>
    <row r="983" s="35" customFormat="1" ht="15" customHeight="1" spans="1:247">
      <c r="A983" s="123">
        <v>2140123</v>
      </c>
      <c r="B983" s="126" t="s">
        <v>817</v>
      </c>
      <c r="C983" s="119">
        <v>0</v>
      </c>
      <c r="D983" s="128"/>
      <c r="E983" s="121">
        <f t="shared" si="182"/>
        <v>0</v>
      </c>
      <c r="F983" s="122">
        <f t="shared" si="183"/>
        <v>0</v>
      </c>
      <c r="G983" s="128"/>
      <c r="IF983" s="6"/>
      <c r="IG983" s="6"/>
      <c r="IH983" s="6"/>
      <c r="II983" s="6"/>
      <c r="IJ983" s="6"/>
      <c r="IK983" s="6"/>
      <c r="IL983" s="6"/>
      <c r="IM983" s="6"/>
    </row>
    <row r="984" s="35" customFormat="1" ht="15" customHeight="1" spans="1:247">
      <c r="A984" s="123">
        <v>2140127</v>
      </c>
      <c r="B984" s="126" t="s">
        <v>818</v>
      </c>
      <c r="C984" s="119">
        <v>0</v>
      </c>
      <c r="D984" s="128"/>
      <c r="E984" s="121">
        <f t="shared" si="182"/>
        <v>0</v>
      </c>
      <c r="F984" s="122">
        <f t="shared" si="183"/>
        <v>0</v>
      </c>
      <c r="G984" s="128"/>
      <c r="IF984" s="6"/>
      <c r="IG984" s="6"/>
      <c r="IH984" s="6"/>
      <c r="II984" s="6"/>
      <c r="IJ984" s="6"/>
      <c r="IK984" s="6"/>
      <c r="IL984" s="6"/>
      <c r="IM984" s="6"/>
    </row>
    <row r="985" s="35" customFormat="1" ht="15" customHeight="1" spans="1:247">
      <c r="A985" s="123">
        <v>2140128</v>
      </c>
      <c r="B985" s="126" t="s">
        <v>819</v>
      </c>
      <c r="C985" s="119">
        <v>0</v>
      </c>
      <c r="D985" s="128"/>
      <c r="E985" s="121">
        <f t="shared" si="182"/>
        <v>0</v>
      </c>
      <c r="F985" s="122">
        <f t="shared" si="183"/>
        <v>0</v>
      </c>
      <c r="G985" s="128"/>
      <c r="IF985" s="6"/>
      <c r="IG985" s="6"/>
      <c r="IH985" s="6"/>
      <c r="II985" s="6"/>
      <c r="IJ985" s="6"/>
      <c r="IK985" s="6"/>
      <c r="IL985" s="6"/>
      <c r="IM985" s="6"/>
    </row>
    <row r="986" s="35" customFormat="1" ht="15" customHeight="1" spans="1:247">
      <c r="A986" s="123">
        <v>2140129</v>
      </c>
      <c r="B986" s="126" t="s">
        <v>820</v>
      </c>
      <c r="C986" s="119">
        <v>0</v>
      </c>
      <c r="D986" s="128"/>
      <c r="E986" s="121">
        <f t="shared" si="182"/>
        <v>0</v>
      </c>
      <c r="F986" s="122">
        <f t="shared" si="183"/>
        <v>0</v>
      </c>
      <c r="G986" s="128"/>
      <c r="IF986" s="6"/>
      <c r="IG986" s="6"/>
      <c r="IH986" s="6"/>
      <c r="II986" s="6"/>
      <c r="IJ986" s="6"/>
      <c r="IK986" s="6"/>
      <c r="IL986" s="6"/>
      <c r="IM986" s="6"/>
    </row>
    <row r="987" s="35" customFormat="1" ht="15" customHeight="1" spans="1:247">
      <c r="A987" s="123">
        <v>2140130</v>
      </c>
      <c r="B987" s="126" t="s">
        <v>821</v>
      </c>
      <c r="C987" s="119">
        <v>0</v>
      </c>
      <c r="D987" s="128"/>
      <c r="E987" s="121">
        <f t="shared" si="182"/>
        <v>0</v>
      </c>
      <c r="F987" s="122">
        <f t="shared" si="183"/>
        <v>0</v>
      </c>
      <c r="G987" s="128"/>
      <c r="IF987" s="6"/>
      <c r="IG987" s="6"/>
      <c r="IH987" s="6"/>
      <c r="II987" s="6"/>
      <c r="IJ987" s="6"/>
      <c r="IK987" s="6"/>
      <c r="IL987" s="6"/>
      <c r="IM987" s="6"/>
    </row>
    <row r="988" s="35" customFormat="1" ht="15" customHeight="1" spans="1:247">
      <c r="A988" s="123">
        <v>2140131</v>
      </c>
      <c r="B988" s="126" t="s">
        <v>822</v>
      </c>
      <c r="C988" s="119">
        <v>0</v>
      </c>
      <c r="D988" s="128"/>
      <c r="E988" s="121">
        <f t="shared" si="182"/>
        <v>0</v>
      </c>
      <c r="F988" s="122">
        <f t="shared" si="183"/>
        <v>0</v>
      </c>
      <c r="G988" s="128"/>
      <c r="IF988" s="6"/>
      <c r="IG988" s="6"/>
      <c r="IH988" s="6"/>
      <c r="II988" s="6"/>
      <c r="IJ988" s="6"/>
      <c r="IK988" s="6"/>
      <c r="IL988" s="6"/>
      <c r="IM988" s="6"/>
    </row>
    <row r="989" s="35" customFormat="1" ht="15" customHeight="1" spans="1:247">
      <c r="A989" s="123">
        <v>2140133</v>
      </c>
      <c r="B989" s="126" t="s">
        <v>823</v>
      </c>
      <c r="C989" s="119">
        <v>0</v>
      </c>
      <c r="D989" s="128"/>
      <c r="E989" s="121">
        <f t="shared" si="182"/>
        <v>0</v>
      </c>
      <c r="F989" s="122">
        <f t="shared" si="183"/>
        <v>0</v>
      </c>
      <c r="G989" s="128"/>
      <c r="IF989" s="6"/>
      <c r="IG989" s="6"/>
      <c r="IH989" s="6"/>
      <c r="II989" s="6"/>
      <c r="IJ989" s="6"/>
      <c r="IK989" s="6"/>
      <c r="IL989" s="6"/>
      <c r="IM989" s="6"/>
    </row>
    <row r="990" s="35" customFormat="1" ht="15" customHeight="1" spans="1:247">
      <c r="A990" s="123">
        <v>2140136</v>
      </c>
      <c r="B990" s="126" t="s">
        <v>824</v>
      </c>
      <c r="C990" s="119">
        <v>0</v>
      </c>
      <c r="D990" s="128"/>
      <c r="E990" s="121">
        <f t="shared" si="182"/>
        <v>0</v>
      </c>
      <c r="F990" s="122">
        <f t="shared" si="183"/>
        <v>0</v>
      </c>
      <c r="G990" s="128"/>
      <c r="IF990" s="6"/>
      <c r="IG990" s="6"/>
      <c r="IH990" s="6"/>
      <c r="II990" s="6"/>
      <c r="IJ990" s="6"/>
      <c r="IK990" s="6"/>
      <c r="IL990" s="6"/>
      <c r="IM990" s="6"/>
    </row>
    <row r="991" s="35" customFormat="1" ht="15" customHeight="1" spans="1:247">
      <c r="A991" s="123">
        <v>2140138</v>
      </c>
      <c r="B991" s="126" t="s">
        <v>825</v>
      </c>
      <c r="C991" s="119">
        <v>0</v>
      </c>
      <c r="D991" s="128"/>
      <c r="E991" s="121">
        <f t="shared" si="182"/>
        <v>0</v>
      </c>
      <c r="F991" s="122">
        <f t="shared" si="183"/>
        <v>0</v>
      </c>
      <c r="G991" s="128"/>
      <c r="IF991" s="6"/>
      <c r="IG991" s="6"/>
      <c r="IH991" s="6"/>
      <c r="II991" s="6"/>
      <c r="IJ991" s="6"/>
      <c r="IK991" s="6"/>
      <c r="IL991" s="6"/>
      <c r="IM991" s="6"/>
    </row>
    <row r="992" s="35" customFormat="1" ht="15" customHeight="1" spans="1:247">
      <c r="A992" s="123">
        <v>2140139</v>
      </c>
      <c r="B992" s="126" t="s">
        <v>826</v>
      </c>
      <c r="C992" s="119">
        <v>0</v>
      </c>
      <c r="D992" s="128"/>
      <c r="E992" s="121">
        <f t="shared" si="182"/>
        <v>0</v>
      </c>
      <c r="F992" s="122">
        <f t="shared" si="183"/>
        <v>0</v>
      </c>
      <c r="G992" s="128"/>
      <c r="IF992" s="6"/>
      <c r="IG992" s="6"/>
      <c r="IH992" s="6"/>
      <c r="II992" s="6"/>
      <c r="IJ992" s="6"/>
      <c r="IK992" s="6"/>
      <c r="IL992" s="6"/>
      <c r="IM992" s="6"/>
    </row>
    <row r="993" s="35" customFormat="1" ht="15" customHeight="1" spans="1:247">
      <c r="A993" s="123">
        <v>2140199</v>
      </c>
      <c r="B993" s="126" t="s">
        <v>827</v>
      </c>
      <c r="C993" s="119">
        <v>80</v>
      </c>
      <c r="D993" s="128">
        <v>202</v>
      </c>
      <c r="E993" s="121">
        <f t="shared" si="182"/>
        <v>122</v>
      </c>
      <c r="F993" s="122">
        <f t="shared" si="183"/>
        <v>152.5</v>
      </c>
      <c r="G993" s="128">
        <v>202</v>
      </c>
      <c r="IF993" s="6"/>
      <c r="IG993" s="6"/>
      <c r="IH993" s="6"/>
      <c r="II993" s="6"/>
      <c r="IJ993" s="6"/>
      <c r="IK993" s="6"/>
      <c r="IL993" s="6"/>
      <c r="IM993" s="6"/>
    </row>
    <row r="994" s="35" customFormat="1" ht="15" customHeight="1" spans="1:247">
      <c r="A994" s="123">
        <v>21402</v>
      </c>
      <c r="B994" s="124" t="s">
        <v>828</v>
      </c>
      <c r="C994" s="119">
        <f t="shared" ref="C994:G994" si="187">SUM(C995:C1003)</f>
        <v>0</v>
      </c>
      <c r="D994" s="132">
        <f t="shared" si="187"/>
        <v>0</v>
      </c>
      <c r="E994" s="121">
        <f t="shared" si="182"/>
        <v>0</v>
      </c>
      <c r="F994" s="122">
        <f t="shared" si="183"/>
        <v>0</v>
      </c>
      <c r="G994" s="132">
        <f t="shared" si="187"/>
        <v>0</v>
      </c>
      <c r="IF994" s="6"/>
      <c r="IG994" s="6"/>
      <c r="IH994" s="6"/>
      <c r="II994" s="6"/>
      <c r="IJ994" s="6"/>
      <c r="IK994" s="6"/>
      <c r="IL994" s="6"/>
      <c r="IM994" s="6"/>
    </row>
    <row r="995" s="35" customFormat="1" ht="15" customHeight="1" spans="1:247">
      <c r="A995" s="123">
        <v>2140201</v>
      </c>
      <c r="B995" s="126" t="s">
        <v>62</v>
      </c>
      <c r="C995" s="119">
        <v>0</v>
      </c>
      <c r="D995" s="128"/>
      <c r="E995" s="121">
        <f t="shared" si="182"/>
        <v>0</v>
      </c>
      <c r="F995" s="122">
        <f t="shared" si="183"/>
        <v>0</v>
      </c>
      <c r="G995" s="128"/>
      <c r="IF995" s="6"/>
      <c r="IG995" s="6"/>
      <c r="IH995" s="6"/>
      <c r="II995" s="6"/>
      <c r="IJ995" s="6"/>
      <c r="IK995" s="6"/>
      <c r="IL995" s="6"/>
      <c r="IM995" s="6"/>
    </row>
    <row r="996" s="35" customFormat="1" ht="15" customHeight="1" spans="1:247">
      <c r="A996" s="123">
        <v>2140202</v>
      </c>
      <c r="B996" s="126" t="s">
        <v>63</v>
      </c>
      <c r="C996" s="119">
        <v>0</v>
      </c>
      <c r="D996" s="128"/>
      <c r="E996" s="121">
        <f t="shared" si="182"/>
        <v>0</v>
      </c>
      <c r="F996" s="122">
        <f t="shared" si="183"/>
        <v>0</v>
      </c>
      <c r="G996" s="128"/>
      <c r="IF996" s="6"/>
      <c r="IG996" s="6"/>
      <c r="IH996" s="6"/>
      <c r="II996" s="6"/>
      <c r="IJ996" s="6"/>
      <c r="IK996" s="6"/>
      <c r="IL996" s="6"/>
      <c r="IM996" s="6"/>
    </row>
    <row r="997" s="35" customFormat="1" ht="15" customHeight="1" spans="1:247">
      <c r="A997" s="123">
        <v>2140203</v>
      </c>
      <c r="B997" s="126" t="s">
        <v>64</v>
      </c>
      <c r="C997" s="119">
        <v>0</v>
      </c>
      <c r="D997" s="128"/>
      <c r="E997" s="121">
        <f t="shared" si="182"/>
        <v>0</v>
      </c>
      <c r="F997" s="122">
        <f t="shared" si="183"/>
        <v>0</v>
      </c>
      <c r="G997" s="128"/>
      <c r="IF997" s="6"/>
      <c r="IG997" s="6"/>
      <c r="IH997" s="6"/>
      <c r="II997" s="6"/>
      <c r="IJ997" s="6"/>
      <c r="IK997" s="6"/>
      <c r="IL997" s="6"/>
      <c r="IM997" s="6"/>
    </row>
    <row r="998" s="35" customFormat="1" ht="15" customHeight="1" spans="1:247">
      <c r="A998" s="123">
        <v>2140204</v>
      </c>
      <c r="B998" s="126" t="s">
        <v>829</v>
      </c>
      <c r="C998" s="119">
        <v>0</v>
      </c>
      <c r="D998" s="128"/>
      <c r="E998" s="121">
        <f t="shared" si="182"/>
        <v>0</v>
      </c>
      <c r="F998" s="122">
        <f t="shared" si="183"/>
        <v>0</v>
      </c>
      <c r="G998" s="128"/>
      <c r="IF998" s="6"/>
      <c r="IG998" s="6"/>
      <c r="IH998" s="6"/>
      <c r="II998" s="6"/>
      <c r="IJ998" s="6"/>
      <c r="IK998" s="6"/>
      <c r="IL998" s="6"/>
      <c r="IM998" s="6"/>
    </row>
    <row r="999" s="35" customFormat="1" ht="15" customHeight="1" spans="1:247">
      <c r="A999" s="123">
        <v>2140205</v>
      </c>
      <c r="B999" s="126" t="s">
        <v>830</v>
      </c>
      <c r="C999" s="119">
        <v>0</v>
      </c>
      <c r="D999" s="128"/>
      <c r="E999" s="121">
        <f t="shared" si="182"/>
        <v>0</v>
      </c>
      <c r="F999" s="122">
        <f t="shared" si="183"/>
        <v>0</v>
      </c>
      <c r="G999" s="128"/>
      <c r="IF999" s="6"/>
      <c r="IG999" s="6"/>
      <c r="IH999" s="6"/>
      <c r="II999" s="6"/>
      <c r="IJ999" s="6"/>
      <c r="IK999" s="6"/>
      <c r="IL999" s="6"/>
      <c r="IM999" s="6"/>
    </row>
    <row r="1000" s="35" customFormat="1" ht="15" customHeight="1" spans="1:247">
      <c r="A1000" s="123">
        <v>2140206</v>
      </c>
      <c r="B1000" s="126" t="s">
        <v>831</v>
      </c>
      <c r="C1000" s="119">
        <v>0</v>
      </c>
      <c r="D1000" s="128"/>
      <c r="E1000" s="121">
        <f t="shared" si="182"/>
        <v>0</v>
      </c>
      <c r="F1000" s="122">
        <f t="shared" si="183"/>
        <v>0</v>
      </c>
      <c r="G1000" s="128"/>
      <c r="IF1000" s="6"/>
      <c r="IG1000" s="6"/>
      <c r="IH1000" s="6"/>
      <c r="II1000" s="6"/>
      <c r="IJ1000" s="6"/>
      <c r="IK1000" s="6"/>
      <c r="IL1000" s="6"/>
      <c r="IM1000" s="6"/>
    </row>
    <row r="1001" s="35" customFormat="1" ht="15" customHeight="1" spans="1:247">
      <c r="A1001" s="123">
        <v>2140207</v>
      </c>
      <c r="B1001" s="126" t="s">
        <v>832</v>
      </c>
      <c r="C1001" s="119">
        <v>0</v>
      </c>
      <c r="D1001" s="128"/>
      <c r="E1001" s="121">
        <f t="shared" si="182"/>
        <v>0</v>
      </c>
      <c r="F1001" s="122">
        <f t="shared" si="183"/>
        <v>0</v>
      </c>
      <c r="G1001" s="128"/>
      <c r="IF1001" s="6"/>
      <c r="IG1001" s="6"/>
      <c r="IH1001" s="6"/>
      <c r="II1001" s="6"/>
      <c r="IJ1001" s="6"/>
      <c r="IK1001" s="6"/>
      <c r="IL1001" s="6"/>
      <c r="IM1001" s="6"/>
    </row>
    <row r="1002" s="35" customFormat="1" ht="15" customHeight="1" spans="1:247">
      <c r="A1002" s="123">
        <v>2140208</v>
      </c>
      <c r="B1002" s="126" t="s">
        <v>833</v>
      </c>
      <c r="C1002" s="119">
        <v>0</v>
      </c>
      <c r="D1002" s="128"/>
      <c r="E1002" s="121">
        <f t="shared" si="182"/>
        <v>0</v>
      </c>
      <c r="F1002" s="122">
        <f t="shared" si="183"/>
        <v>0</v>
      </c>
      <c r="G1002" s="128"/>
      <c r="IF1002" s="6"/>
      <c r="IG1002" s="6"/>
      <c r="IH1002" s="6"/>
      <c r="II1002" s="6"/>
      <c r="IJ1002" s="6"/>
      <c r="IK1002" s="6"/>
      <c r="IL1002" s="6"/>
      <c r="IM1002" s="6"/>
    </row>
    <row r="1003" s="35" customFormat="1" ht="15" customHeight="1" spans="1:247">
      <c r="A1003" s="123">
        <v>2140299</v>
      </c>
      <c r="B1003" s="126" t="s">
        <v>834</v>
      </c>
      <c r="C1003" s="119">
        <v>0</v>
      </c>
      <c r="D1003" s="128"/>
      <c r="E1003" s="121">
        <f t="shared" si="182"/>
        <v>0</v>
      </c>
      <c r="F1003" s="122">
        <f t="shared" si="183"/>
        <v>0</v>
      </c>
      <c r="G1003" s="128"/>
      <c r="IF1003" s="6"/>
      <c r="IG1003" s="6"/>
      <c r="IH1003" s="6"/>
      <c r="II1003" s="6"/>
      <c r="IJ1003" s="6"/>
      <c r="IK1003" s="6"/>
      <c r="IL1003" s="6"/>
      <c r="IM1003" s="6"/>
    </row>
    <row r="1004" s="35" customFormat="1" ht="15" customHeight="1" spans="1:247">
      <c r="A1004" s="123">
        <v>21403</v>
      </c>
      <c r="B1004" s="124" t="s">
        <v>835</v>
      </c>
      <c r="C1004" s="119">
        <f t="shared" ref="C1004:G1004" si="188">SUM(C1005:C1013)</f>
        <v>0</v>
      </c>
      <c r="D1004" s="132">
        <f t="shared" si="188"/>
        <v>0</v>
      </c>
      <c r="E1004" s="121">
        <f t="shared" si="182"/>
        <v>0</v>
      </c>
      <c r="F1004" s="122">
        <f t="shared" si="183"/>
        <v>0</v>
      </c>
      <c r="G1004" s="132">
        <f t="shared" si="188"/>
        <v>0</v>
      </c>
      <c r="IF1004" s="6"/>
      <c r="IG1004" s="6"/>
      <c r="IH1004" s="6"/>
      <c r="II1004" s="6"/>
      <c r="IJ1004" s="6"/>
      <c r="IK1004" s="6"/>
      <c r="IL1004" s="6"/>
      <c r="IM1004" s="6"/>
    </row>
    <row r="1005" s="35" customFormat="1" ht="15" customHeight="1" spans="1:247">
      <c r="A1005" s="123">
        <v>2140301</v>
      </c>
      <c r="B1005" s="126" t="s">
        <v>62</v>
      </c>
      <c r="C1005" s="119">
        <v>0</v>
      </c>
      <c r="D1005" s="128"/>
      <c r="E1005" s="121">
        <f t="shared" si="182"/>
        <v>0</v>
      </c>
      <c r="F1005" s="122">
        <f t="shared" si="183"/>
        <v>0</v>
      </c>
      <c r="G1005" s="128"/>
      <c r="IF1005" s="6"/>
      <c r="IG1005" s="6"/>
      <c r="IH1005" s="6"/>
      <c r="II1005" s="6"/>
      <c r="IJ1005" s="6"/>
      <c r="IK1005" s="6"/>
      <c r="IL1005" s="6"/>
      <c r="IM1005" s="6"/>
    </row>
    <row r="1006" s="35" customFormat="1" ht="15" customHeight="1" spans="1:247">
      <c r="A1006" s="123">
        <v>2140302</v>
      </c>
      <c r="B1006" s="126" t="s">
        <v>63</v>
      </c>
      <c r="C1006" s="119">
        <v>0</v>
      </c>
      <c r="D1006" s="128"/>
      <c r="E1006" s="121">
        <f t="shared" si="182"/>
        <v>0</v>
      </c>
      <c r="F1006" s="122">
        <f t="shared" si="183"/>
        <v>0</v>
      </c>
      <c r="G1006" s="128"/>
      <c r="IF1006" s="6"/>
      <c r="IG1006" s="6"/>
      <c r="IH1006" s="6"/>
      <c r="II1006" s="6"/>
      <c r="IJ1006" s="6"/>
      <c r="IK1006" s="6"/>
      <c r="IL1006" s="6"/>
      <c r="IM1006" s="6"/>
    </row>
    <row r="1007" s="35" customFormat="1" ht="15" customHeight="1" spans="1:247">
      <c r="A1007" s="123">
        <v>2140303</v>
      </c>
      <c r="B1007" s="126" t="s">
        <v>64</v>
      </c>
      <c r="C1007" s="119">
        <v>0</v>
      </c>
      <c r="D1007" s="128"/>
      <c r="E1007" s="121">
        <f t="shared" si="182"/>
        <v>0</v>
      </c>
      <c r="F1007" s="122">
        <f t="shared" si="183"/>
        <v>0</v>
      </c>
      <c r="G1007" s="128"/>
      <c r="IF1007" s="6"/>
      <c r="IG1007" s="6"/>
      <c r="IH1007" s="6"/>
      <c r="II1007" s="6"/>
      <c r="IJ1007" s="6"/>
      <c r="IK1007" s="6"/>
      <c r="IL1007" s="6"/>
      <c r="IM1007" s="6"/>
    </row>
    <row r="1008" s="35" customFormat="1" ht="15" customHeight="1" spans="1:247">
      <c r="A1008" s="123">
        <v>2140304</v>
      </c>
      <c r="B1008" s="126" t="s">
        <v>836</v>
      </c>
      <c r="C1008" s="119">
        <v>0</v>
      </c>
      <c r="D1008" s="128"/>
      <c r="E1008" s="121">
        <f t="shared" si="182"/>
        <v>0</v>
      </c>
      <c r="F1008" s="122">
        <f t="shared" si="183"/>
        <v>0</v>
      </c>
      <c r="G1008" s="128"/>
      <c r="IF1008" s="6"/>
      <c r="IG1008" s="6"/>
      <c r="IH1008" s="6"/>
      <c r="II1008" s="6"/>
      <c r="IJ1008" s="6"/>
      <c r="IK1008" s="6"/>
      <c r="IL1008" s="6"/>
      <c r="IM1008" s="6"/>
    </row>
    <row r="1009" s="35" customFormat="1" ht="15" customHeight="1" spans="1:247">
      <c r="A1009" s="123">
        <v>2140305</v>
      </c>
      <c r="B1009" s="126" t="s">
        <v>837</v>
      </c>
      <c r="C1009" s="119">
        <v>0</v>
      </c>
      <c r="D1009" s="128"/>
      <c r="E1009" s="121">
        <f t="shared" si="182"/>
        <v>0</v>
      </c>
      <c r="F1009" s="122">
        <f t="shared" si="183"/>
        <v>0</v>
      </c>
      <c r="G1009" s="128"/>
      <c r="IF1009" s="6"/>
      <c r="IG1009" s="6"/>
      <c r="IH1009" s="6"/>
      <c r="II1009" s="6"/>
      <c r="IJ1009" s="6"/>
      <c r="IK1009" s="6"/>
      <c r="IL1009" s="6"/>
      <c r="IM1009" s="6"/>
    </row>
    <row r="1010" s="35" customFormat="1" ht="15" customHeight="1" spans="1:247">
      <c r="A1010" s="123">
        <v>2140306</v>
      </c>
      <c r="B1010" s="126" t="s">
        <v>838</v>
      </c>
      <c r="C1010" s="119">
        <v>0</v>
      </c>
      <c r="D1010" s="128"/>
      <c r="E1010" s="121">
        <f t="shared" si="182"/>
        <v>0</v>
      </c>
      <c r="F1010" s="122">
        <f t="shared" si="183"/>
        <v>0</v>
      </c>
      <c r="G1010" s="128"/>
      <c r="IF1010" s="6"/>
      <c r="IG1010" s="6"/>
      <c r="IH1010" s="6"/>
      <c r="II1010" s="6"/>
      <c r="IJ1010" s="6"/>
      <c r="IK1010" s="6"/>
      <c r="IL1010" s="6"/>
      <c r="IM1010" s="6"/>
    </row>
    <row r="1011" s="35" customFormat="1" ht="15" customHeight="1" spans="1:247">
      <c r="A1011" s="123">
        <v>2140307</v>
      </c>
      <c r="B1011" s="126" t="s">
        <v>839</v>
      </c>
      <c r="C1011" s="119">
        <v>0</v>
      </c>
      <c r="D1011" s="128"/>
      <c r="E1011" s="121">
        <f t="shared" si="182"/>
        <v>0</v>
      </c>
      <c r="F1011" s="122">
        <f t="shared" si="183"/>
        <v>0</v>
      </c>
      <c r="G1011" s="128"/>
      <c r="IF1011" s="6"/>
      <c r="IG1011" s="6"/>
      <c r="IH1011" s="6"/>
      <c r="II1011" s="6"/>
      <c r="IJ1011" s="6"/>
      <c r="IK1011" s="6"/>
      <c r="IL1011" s="6"/>
      <c r="IM1011" s="6"/>
    </row>
    <row r="1012" s="35" customFormat="1" ht="15" customHeight="1" spans="1:247">
      <c r="A1012" s="123">
        <v>2140308</v>
      </c>
      <c r="B1012" s="126" t="s">
        <v>840</v>
      </c>
      <c r="C1012" s="119">
        <v>0</v>
      </c>
      <c r="D1012" s="128"/>
      <c r="E1012" s="121">
        <f t="shared" si="182"/>
        <v>0</v>
      </c>
      <c r="F1012" s="122">
        <f t="shared" si="183"/>
        <v>0</v>
      </c>
      <c r="G1012" s="128"/>
      <c r="IF1012" s="6"/>
      <c r="IG1012" s="6"/>
      <c r="IH1012" s="6"/>
      <c r="II1012" s="6"/>
      <c r="IJ1012" s="6"/>
      <c r="IK1012" s="6"/>
      <c r="IL1012" s="6"/>
      <c r="IM1012" s="6"/>
    </row>
    <row r="1013" s="35" customFormat="1" ht="15" customHeight="1" spans="1:247">
      <c r="A1013" s="123">
        <v>2140399</v>
      </c>
      <c r="B1013" s="126" t="s">
        <v>841</v>
      </c>
      <c r="C1013" s="119">
        <v>0</v>
      </c>
      <c r="D1013" s="128"/>
      <c r="E1013" s="121">
        <f t="shared" si="182"/>
        <v>0</v>
      </c>
      <c r="F1013" s="122">
        <f t="shared" si="183"/>
        <v>0</v>
      </c>
      <c r="G1013" s="128"/>
      <c r="IF1013" s="6"/>
      <c r="IG1013" s="6"/>
      <c r="IH1013" s="6"/>
      <c r="II1013" s="6"/>
      <c r="IJ1013" s="6"/>
      <c r="IK1013" s="6"/>
      <c r="IL1013" s="6"/>
      <c r="IM1013" s="6"/>
    </row>
    <row r="1014" s="35" customFormat="1" ht="15" customHeight="1" spans="1:247">
      <c r="A1014" s="123">
        <v>21404</v>
      </c>
      <c r="B1014" s="124" t="s">
        <v>842</v>
      </c>
      <c r="C1014" s="119">
        <f t="shared" ref="C1014:G1014" si="189">SUM(C1015:C1018)</f>
        <v>0</v>
      </c>
      <c r="D1014" s="132">
        <f t="shared" si="189"/>
        <v>0</v>
      </c>
      <c r="E1014" s="121">
        <f t="shared" si="182"/>
        <v>0</v>
      </c>
      <c r="F1014" s="122">
        <f t="shared" si="183"/>
        <v>0</v>
      </c>
      <c r="G1014" s="132">
        <f t="shared" si="189"/>
        <v>0</v>
      </c>
      <c r="IF1014" s="6"/>
      <c r="IG1014" s="6"/>
      <c r="IH1014" s="6"/>
      <c r="II1014" s="6"/>
      <c r="IJ1014" s="6"/>
      <c r="IK1014" s="6"/>
      <c r="IL1014" s="6"/>
      <c r="IM1014" s="6"/>
    </row>
    <row r="1015" s="35" customFormat="1" ht="15" customHeight="1" spans="1:247">
      <c r="A1015" s="123">
        <v>2140401</v>
      </c>
      <c r="B1015" s="126" t="s">
        <v>843</v>
      </c>
      <c r="C1015" s="119">
        <v>0</v>
      </c>
      <c r="D1015" s="128"/>
      <c r="E1015" s="121">
        <f t="shared" si="182"/>
        <v>0</v>
      </c>
      <c r="F1015" s="122">
        <f t="shared" si="183"/>
        <v>0</v>
      </c>
      <c r="G1015" s="128"/>
      <c r="IF1015" s="6"/>
      <c r="IG1015" s="6"/>
      <c r="IH1015" s="6"/>
      <c r="II1015" s="6"/>
      <c r="IJ1015" s="6"/>
      <c r="IK1015" s="6"/>
      <c r="IL1015" s="6"/>
      <c r="IM1015" s="6"/>
    </row>
    <row r="1016" s="35" customFormat="1" ht="15" customHeight="1" spans="1:247">
      <c r="A1016" s="123">
        <v>2140402</v>
      </c>
      <c r="B1016" s="126" t="s">
        <v>844</v>
      </c>
      <c r="C1016" s="119">
        <v>0</v>
      </c>
      <c r="D1016" s="128"/>
      <c r="E1016" s="121">
        <f t="shared" si="182"/>
        <v>0</v>
      </c>
      <c r="F1016" s="122">
        <f t="shared" si="183"/>
        <v>0</v>
      </c>
      <c r="G1016" s="128"/>
      <c r="IF1016" s="6"/>
      <c r="IG1016" s="6"/>
      <c r="IH1016" s="6"/>
      <c r="II1016" s="6"/>
      <c r="IJ1016" s="6"/>
      <c r="IK1016" s="6"/>
      <c r="IL1016" s="6"/>
      <c r="IM1016" s="6"/>
    </row>
    <row r="1017" s="35" customFormat="1" ht="15" customHeight="1" spans="1:247">
      <c r="A1017" s="123">
        <v>2140403</v>
      </c>
      <c r="B1017" s="126" t="s">
        <v>845</v>
      </c>
      <c r="C1017" s="119">
        <v>0</v>
      </c>
      <c r="D1017" s="128"/>
      <c r="E1017" s="121">
        <f t="shared" si="182"/>
        <v>0</v>
      </c>
      <c r="F1017" s="122">
        <f t="shared" si="183"/>
        <v>0</v>
      </c>
      <c r="G1017" s="128"/>
      <c r="IF1017" s="6"/>
      <c r="IG1017" s="6"/>
      <c r="IH1017" s="6"/>
      <c r="II1017" s="6"/>
      <c r="IJ1017" s="6"/>
      <c r="IK1017" s="6"/>
      <c r="IL1017" s="6"/>
      <c r="IM1017" s="6"/>
    </row>
    <row r="1018" s="35" customFormat="1" ht="15" customHeight="1" spans="1:247">
      <c r="A1018" s="123">
        <v>2140499</v>
      </c>
      <c r="B1018" s="126" t="s">
        <v>846</v>
      </c>
      <c r="C1018" s="119">
        <v>0</v>
      </c>
      <c r="D1018" s="128"/>
      <c r="E1018" s="121">
        <f t="shared" si="182"/>
        <v>0</v>
      </c>
      <c r="F1018" s="122">
        <f t="shared" si="183"/>
        <v>0</v>
      </c>
      <c r="G1018" s="128"/>
      <c r="IF1018" s="6"/>
      <c r="IG1018" s="6"/>
      <c r="IH1018" s="6"/>
      <c r="II1018" s="6"/>
      <c r="IJ1018" s="6"/>
      <c r="IK1018" s="6"/>
      <c r="IL1018" s="6"/>
      <c r="IM1018" s="6"/>
    </row>
    <row r="1019" s="35" customFormat="1" ht="15" customHeight="1" spans="1:247">
      <c r="A1019" s="123">
        <v>21405</v>
      </c>
      <c r="B1019" s="124" t="s">
        <v>847</v>
      </c>
      <c r="C1019" s="119">
        <f t="shared" ref="C1019:G1019" si="190">SUM(C1020:C1025)</f>
        <v>0</v>
      </c>
      <c r="D1019" s="132">
        <f t="shared" si="190"/>
        <v>0</v>
      </c>
      <c r="E1019" s="121">
        <f t="shared" si="182"/>
        <v>0</v>
      </c>
      <c r="F1019" s="122">
        <f t="shared" si="183"/>
        <v>0</v>
      </c>
      <c r="G1019" s="132">
        <f t="shared" si="190"/>
        <v>0</v>
      </c>
      <c r="IF1019" s="6"/>
      <c r="IG1019" s="6"/>
      <c r="IH1019" s="6"/>
      <c r="II1019" s="6"/>
      <c r="IJ1019" s="6"/>
      <c r="IK1019" s="6"/>
      <c r="IL1019" s="6"/>
      <c r="IM1019" s="6"/>
    </row>
    <row r="1020" s="35" customFormat="1" ht="15" customHeight="1" spans="1:247">
      <c r="A1020" s="123">
        <v>2140501</v>
      </c>
      <c r="B1020" s="126" t="s">
        <v>62</v>
      </c>
      <c r="C1020" s="119">
        <v>0</v>
      </c>
      <c r="D1020" s="128"/>
      <c r="E1020" s="121">
        <f t="shared" si="182"/>
        <v>0</v>
      </c>
      <c r="F1020" s="122">
        <f t="shared" si="183"/>
        <v>0</v>
      </c>
      <c r="G1020" s="128"/>
      <c r="IF1020" s="6"/>
      <c r="IG1020" s="6"/>
      <c r="IH1020" s="6"/>
      <c r="II1020" s="6"/>
      <c r="IJ1020" s="6"/>
      <c r="IK1020" s="6"/>
      <c r="IL1020" s="6"/>
      <c r="IM1020" s="6"/>
    </row>
    <row r="1021" s="35" customFormat="1" ht="15" customHeight="1" spans="1:247">
      <c r="A1021" s="123">
        <v>2140502</v>
      </c>
      <c r="B1021" s="126" t="s">
        <v>63</v>
      </c>
      <c r="C1021" s="119">
        <v>0</v>
      </c>
      <c r="D1021" s="128"/>
      <c r="E1021" s="121">
        <f t="shared" si="182"/>
        <v>0</v>
      </c>
      <c r="F1021" s="122">
        <f t="shared" si="183"/>
        <v>0</v>
      </c>
      <c r="G1021" s="128"/>
      <c r="IF1021" s="6"/>
      <c r="IG1021" s="6"/>
      <c r="IH1021" s="6"/>
      <c r="II1021" s="6"/>
      <c r="IJ1021" s="6"/>
      <c r="IK1021" s="6"/>
      <c r="IL1021" s="6"/>
      <c r="IM1021" s="6"/>
    </row>
    <row r="1022" s="35" customFormat="1" ht="15" customHeight="1" spans="1:247">
      <c r="A1022" s="123">
        <v>2140503</v>
      </c>
      <c r="B1022" s="126" t="s">
        <v>64</v>
      </c>
      <c r="C1022" s="119">
        <v>0</v>
      </c>
      <c r="D1022" s="128"/>
      <c r="E1022" s="121">
        <f t="shared" si="182"/>
        <v>0</v>
      </c>
      <c r="F1022" s="122">
        <f t="shared" si="183"/>
        <v>0</v>
      </c>
      <c r="G1022" s="128"/>
      <c r="IF1022" s="6"/>
      <c r="IG1022" s="6"/>
      <c r="IH1022" s="6"/>
      <c r="II1022" s="6"/>
      <c r="IJ1022" s="6"/>
      <c r="IK1022" s="6"/>
      <c r="IL1022" s="6"/>
      <c r="IM1022" s="6"/>
    </row>
    <row r="1023" s="35" customFormat="1" ht="15" customHeight="1" spans="1:247">
      <c r="A1023" s="123">
        <v>2140504</v>
      </c>
      <c r="B1023" s="126" t="s">
        <v>833</v>
      </c>
      <c r="C1023" s="119">
        <v>0</v>
      </c>
      <c r="D1023" s="128"/>
      <c r="E1023" s="121">
        <f t="shared" si="182"/>
        <v>0</v>
      </c>
      <c r="F1023" s="122">
        <f t="shared" si="183"/>
        <v>0</v>
      </c>
      <c r="G1023" s="128"/>
      <c r="IF1023" s="6"/>
      <c r="IG1023" s="6"/>
      <c r="IH1023" s="6"/>
      <c r="II1023" s="6"/>
      <c r="IJ1023" s="6"/>
      <c r="IK1023" s="6"/>
      <c r="IL1023" s="6"/>
      <c r="IM1023" s="6"/>
    </row>
    <row r="1024" s="35" customFormat="1" ht="15" customHeight="1" spans="1:247">
      <c r="A1024" s="123">
        <v>2140505</v>
      </c>
      <c r="B1024" s="126" t="s">
        <v>848</v>
      </c>
      <c r="C1024" s="119">
        <v>0</v>
      </c>
      <c r="D1024" s="128"/>
      <c r="E1024" s="121">
        <f t="shared" si="182"/>
        <v>0</v>
      </c>
      <c r="F1024" s="122">
        <f t="shared" si="183"/>
        <v>0</v>
      </c>
      <c r="G1024" s="128"/>
      <c r="IF1024" s="6"/>
      <c r="IG1024" s="6"/>
      <c r="IH1024" s="6"/>
      <c r="II1024" s="6"/>
      <c r="IJ1024" s="6"/>
      <c r="IK1024" s="6"/>
      <c r="IL1024" s="6"/>
      <c r="IM1024" s="6"/>
    </row>
    <row r="1025" s="35" customFormat="1" ht="15" customHeight="1" spans="1:247">
      <c r="A1025" s="123">
        <v>2140599</v>
      </c>
      <c r="B1025" s="126" t="s">
        <v>849</v>
      </c>
      <c r="C1025" s="119">
        <v>0</v>
      </c>
      <c r="D1025" s="128"/>
      <c r="E1025" s="121">
        <f t="shared" si="182"/>
        <v>0</v>
      </c>
      <c r="F1025" s="122">
        <f t="shared" si="183"/>
        <v>0</v>
      </c>
      <c r="G1025" s="128"/>
      <c r="IF1025" s="6"/>
      <c r="IG1025" s="6"/>
      <c r="IH1025" s="6"/>
      <c r="II1025" s="6"/>
      <c r="IJ1025" s="6"/>
      <c r="IK1025" s="6"/>
      <c r="IL1025" s="6"/>
      <c r="IM1025" s="6"/>
    </row>
    <row r="1026" s="35" customFormat="1" ht="15" customHeight="1" spans="1:247">
      <c r="A1026" s="123">
        <v>21406</v>
      </c>
      <c r="B1026" s="124" t="s">
        <v>850</v>
      </c>
      <c r="C1026" s="119">
        <f t="shared" ref="C1026:G1026" si="191">SUM(C1027:C1030)</f>
        <v>0</v>
      </c>
      <c r="D1026" s="132">
        <f t="shared" si="191"/>
        <v>0</v>
      </c>
      <c r="E1026" s="121">
        <f t="shared" si="182"/>
        <v>0</v>
      </c>
      <c r="F1026" s="122">
        <f t="shared" si="183"/>
        <v>0</v>
      </c>
      <c r="G1026" s="132">
        <f t="shared" si="191"/>
        <v>0</v>
      </c>
      <c r="IF1026" s="6"/>
      <c r="IG1026" s="6"/>
      <c r="IH1026" s="6"/>
      <c r="II1026" s="6"/>
      <c r="IJ1026" s="6"/>
      <c r="IK1026" s="6"/>
      <c r="IL1026" s="6"/>
      <c r="IM1026" s="6"/>
    </row>
    <row r="1027" s="35" customFormat="1" ht="15" customHeight="1" spans="1:247">
      <c r="A1027" s="123">
        <v>2140601</v>
      </c>
      <c r="B1027" s="126" t="s">
        <v>851</v>
      </c>
      <c r="C1027" s="119">
        <v>0</v>
      </c>
      <c r="D1027" s="128"/>
      <c r="E1027" s="121">
        <f t="shared" si="182"/>
        <v>0</v>
      </c>
      <c r="F1027" s="122">
        <f t="shared" si="183"/>
        <v>0</v>
      </c>
      <c r="G1027" s="128"/>
      <c r="IF1027" s="6"/>
      <c r="IG1027" s="6"/>
      <c r="IH1027" s="6"/>
      <c r="II1027" s="6"/>
      <c r="IJ1027" s="6"/>
      <c r="IK1027" s="6"/>
      <c r="IL1027" s="6"/>
      <c r="IM1027" s="6"/>
    </row>
    <row r="1028" s="35" customFormat="1" ht="15" customHeight="1" spans="1:247">
      <c r="A1028" s="123">
        <v>2140602</v>
      </c>
      <c r="B1028" s="126" t="s">
        <v>852</v>
      </c>
      <c r="C1028" s="119">
        <v>0</v>
      </c>
      <c r="D1028" s="128"/>
      <c r="E1028" s="121">
        <f t="shared" si="182"/>
        <v>0</v>
      </c>
      <c r="F1028" s="122">
        <f t="shared" si="183"/>
        <v>0</v>
      </c>
      <c r="G1028" s="128"/>
      <c r="IF1028" s="6"/>
      <c r="IG1028" s="6"/>
      <c r="IH1028" s="6"/>
      <c r="II1028" s="6"/>
      <c r="IJ1028" s="6"/>
      <c r="IK1028" s="6"/>
      <c r="IL1028" s="6"/>
      <c r="IM1028" s="6"/>
    </row>
    <row r="1029" s="35" customFormat="1" ht="15" customHeight="1" spans="1:247">
      <c r="A1029" s="123">
        <v>2140603</v>
      </c>
      <c r="B1029" s="126" t="s">
        <v>853</v>
      </c>
      <c r="C1029" s="119">
        <v>0</v>
      </c>
      <c r="D1029" s="128"/>
      <c r="E1029" s="121">
        <f t="shared" ref="E1029:E1092" si="192">D1029-C1029</f>
        <v>0</v>
      </c>
      <c r="F1029" s="122">
        <f t="shared" ref="F1029:F1092" si="193">IF(C1029=0,,E1029/C1029*100)</f>
        <v>0</v>
      </c>
      <c r="G1029" s="128"/>
      <c r="IF1029" s="6"/>
      <c r="IG1029" s="6"/>
      <c r="IH1029" s="6"/>
      <c r="II1029" s="6"/>
      <c r="IJ1029" s="6"/>
      <c r="IK1029" s="6"/>
      <c r="IL1029" s="6"/>
      <c r="IM1029" s="6"/>
    </row>
    <row r="1030" s="35" customFormat="1" ht="15" customHeight="1" spans="1:247">
      <c r="A1030" s="123">
        <v>2140699</v>
      </c>
      <c r="B1030" s="126" t="s">
        <v>854</v>
      </c>
      <c r="C1030" s="119">
        <v>0</v>
      </c>
      <c r="D1030" s="128"/>
      <c r="E1030" s="121">
        <f t="shared" si="192"/>
        <v>0</v>
      </c>
      <c r="F1030" s="122">
        <f t="shared" si="193"/>
        <v>0</v>
      </c>
      <c r="G1030" s="128"/>
      <c r="IF1030" s="6"/>
      <c r="IG1030" s="6"/>
      <c r="IH1030" s="6"/>
      <c r="II1030" s="6"/>
      <c r="IJ1030" s="6"/>
      <c r="IK1030" s="6"/>
      <c r="IL1030" s="6"/>
      <c r="IM1030" s="6"/>
    </row>
    <row r="1031" s="35" customFormat="1" ht="15" customHeight="1" spans="1:247">
      <c r="A1031" s="123">
        <v>21499</v>
      </c>
      <c r="B1031" s="124" t="s">
        <v>855</v>
      </c>
      <c r="C1031" s="119">
        <f t="shared" ref="C1031:G1031" si="194">SUM(C1032:C1033)</f>
        <v>0</v>
      </c>
      <c r="D1031" s="132">
        <f t="shared" si="194"/>
        <v>0</v>
      </c>
      <c r="E1031" s="121">
        <f t="shared" si="192"/>
        <v>0</v>
      </c>
      <c r="F1031" s="122">
        <f t="shared" si="193"/>
        <v>0</v>
      </c>
      <c r="G1031" s="132">
        <f t="shared" si="194"/>
        <v>0</v>
      </c>
      <c r="IF1031" s="6"/>
      <c r="IG1031" s="6"/>
      <c r="IH1031" s="6"/>
      <c r="II1031" s="6"/>
      <c r="IJ1031" s="6"/>
      <c r="IK1031" s="6"/>
      <c r="IL1031" s="6"/>
      <c r="IM1031" s="6"/>
    </row>
    <row r="1032" s="35" customFormat="1" ht="15" customHeight="1" spans="1:247">
      <c r="A1032" s="123">
        <v>2149901</v>
      </c>
      <c r="B1032" s="126" t="s">
        <v>856</v>
      </c>
      <c r="C1032" s="119">
        <v>0</v>
      </c>
      <c r="D1032" s="128"/>
      <c r="E1032" s="121">
        <f t="shared" si="192"/>
        <v>0</v>
      </c>
      <c r="F1032" s="122">
        <f t="shared" si="193"/>
        <v>0</v>
      </c>
      <c r="G1032" s="128"/>
      <c r="IF1032" s="6"/>
      <c r="IG1032" s="6"/>
      <c r="IH1032" s="6"/>
      <c r="II1032" s="6"/>
      <c r="IJ1032" s="6"/>
      <c r="IK1032" s="6"/>
      <c r="IL1032" s="6"/>
      <c r="IM1032" s="6"/>
    </row>
    <row r="1033" s="35" customFormat="1" ht="15" customHeight="1" spans="1:247">
      <c r="A1033" s="123">
        <v>2149999</v>
      </c>
      <c r="B1033" s="126" t="s">
        <v>857</v>
      </c>
      <c r="C1033" s="119">
        <v>0</v>
      </c>
      <c r="D1033" s="128"/>
      <c r="E1033" s="121">
        <f t="shared" si="192"/>
        <v>0</v>
      </c>
      <c r="F1033" s="122">
        <f t="shared" si="193"/>
        <v>0</v>
      </c>
      <c r="G1033" s="128"/>
      <c r="IF1033" s="6"/>
      <c r="IG1033" s="6"/>
      <c r="IH1033" s="6"/>
      <c r="II1033" s="6"/>
      <c r="IJ1033" s="6"/>
      <c r="IK1033" s="6"/>
      <c r="IL1033" s="6"/>
      <c r="IM1033" s="6"/>
    </row>
    <row r="1034" s="35" customFormat="1" ht="15" customHeight="1" spans="1:247">
      <c r="A1034" s="123">
        <v>215</v>
      </c>
      <c r="B1034" s="124" t="s">
        <v>858</v>
      </c>
      <c r="C1034" s="119">
        <f t="shared" ref="C1034:G1034" si="195">C1035+C1045+C1061+C1066+C1080+C1087+C1094</f>
        <v>5208</v>
      </c>
      <c r="D1034" s="132">
        <f t="shared" si="195"/>
        <v>5286</v>
      </c>
      <c r="E1034" s="121">
        <f t="shared" si="192"/>
        <v>78</v>
      </c>
      <c r="F1034" s="122">
        <f t="shared" si="193"/>
        <v>1.49769585253456</v>
      </c>
      <c r="G1034" s="132">
        <f t="shared" si="195"/>
        <v>5286</v>
      </c>
      <c r="IF1034" s="6"/>
      <c r="IG1034" s="6"/>
      <c r="IH1034" s="6"/>
      <c r="II1034" s="6"/>
      <c r="IJ1034" s="6"/>
      <c r="IK1034" s="6"/>
      <c r="IL1034" s="6"/>
      <c r="IM1034" s="6"/>
    </row>
    <row r="1035" s="35" customFormat="1" ht="15" customHeight="1" spans="1:247">
      <c r="A1035" s="123">
        <v>21501</v>
      </c>
      <c r="B1035" s="124" t="s">
        <v>859</v>
      </c>
      <c r="C1035" s="119">
        <f t="shared" ref="C1035:G1035" si="196">SUM(C1036:C1044)</f>
        <v>0</v>
      </c>
      <c r="D1035" s="132">
        <f t="shared" si="196"/>
        <v>0</v>
      </c>
      <c r="E1035" s="121">
        <f t="shared" si="192"/>
        <v>0</v>
      </c>
      <c r="F1035" s="122">
        <f t="shared" si="193"/>
        <v>0</v>
      </c>
      <c r="G1035" s="132">
        <f t="shared" si="196"/>
        <v>0</v>
      </c>
      <c r="IF1035" s="6"/>
      <c r="IG1035" s="6"/>
      <c r="IH1035" s="6"/>
      <c r="II1035" s="6"/>
      <c r="IJ1035" s="6"/>
      <c r="IK1035" s="6"/>
      <c r="IL1035" s="6"/>
      <c r="IM1035" s="6"/>
    </row>
    <row r="1036" s="35" customFormat="1" ht="15" customHeight="1" spans="1:247">
      <c r="A1036" s="123">
        <v>2150101</v>
      </c>
      <c r="B1036" s="126" t="s">
        <v>62</v>
      </c>
      <c r="C1036" s="119">
        <v>0</v>
      </c>
      <c r="D1036" s="128"/>
      <c r="E1036" s="121">
        <f t="shared" si="192"/>
        <v>0</v>
      </c>
      <c r="F1036" s="122">
        <f t="shared" si="193"/>
        <v>0</v>
      </c>
      <c r="G1036" s="128"/>
      <c r="IF1036" s="6"/>
      <c r="IG1036" s="6"/>
      <c r="IH1036" s="6"/>
      <c r="II1036" s="6"/>
      <c r="IJ1036" s="6"/>
      <c r="IK1036" s="6"/>
      <c r="IL1036" s="6"/>
      <c r="IM1036" s="6"/>
    </row>
    <row r="1037" s="35" customFormat="1" ht="15" customHeight="1" spans="1:247">
      <c r="A1037" s="123">
        <v>2150102</v>
      </c>
      <c r="B1037" s="126" t="s">
        <v>63</v>
      </c>
      <c r="C1037" s="119">
        <v>0</v>
      </c>
      <c r="D1037" s="128"/>
      <c r="E1037" s="121">
        <f t="shared" si="192"/>
        <v>0</v>
      </c>
      <c r="F1037" s="122">
        <f t="shared" si="193"/>
        <v>0</v>
      </c>
      <c r="G1037" s="128"/>
      <c r="IF1037" s="6"/>
      <c r="IG1037" s="6"/>
      <c r="IH1037" s="6"/>
      <c r="II1037" s="6"/>
      <c r="IJ1037" s="6"/>
      <c r="IK1037" s="6"/>
      <c r="IL1037" s="6"/>
      <c r="IM1037" s="6"/>
    </row>
    <row r="1038" s="35" customFormat="1" ht="15" customHeight="1" spans="1:247">
      <c r="A1038" s="123">
        <v>2150103</v>
      </c>
      <c r="B1038" s="126" t="s">
        <v>64</v>
      </c>
      <c r="C1038" s="119">
        <v>0</v>
      </c>
      <c r="D1038" s="128"/>
      <c r="E1038" s="121">
        <f t="shared" si="192"/>
        <v>0</v>
      </c>
      <c r="F1038" s="122">
        <f t="shared" si="193"/>
        <v>0</v>
      </c>
      <c r="G1038" s="128"/>
      <c r="IF1038" s="6"/>
      <c r="IG1038" s="6"/>
      <c r="IH1038" s="6"/>
      <c r="II1038" s="6"/>
      <c r="IJ1038" s="6"/>
      <c r="IK1038" s="6"/>
      <c r="IL1038" s="6"/>
      <c r="IM1038" s="6"/>
    </row>
    <row r="1039" s="35" customFormat="1" ht="15" customHeight="1" spans="1:247">
      <c r="A1039" s="123">
        <v>2150104</v>
      </c>
      <c r="B1039" s="126" t="s">
        <v>860</v>
      </c>
      <c r="C1039" s="119">
        <v>0</v>
      </c>
      <c r="D1039" s="128"/>
      <c r="E1039" s="121">
        <f t="shared" si="192"/>
        <v>0</v>
      </c>
      <c r="F1039" s="122">
        <f t="shared" si="193"/>
        <v>0</v>
      </c>
      <c r="G1039" s="128"/>
      <c r="IF1039" s="6"/>
      <c r="IG1039" s="6"/>
      <c r="IH1039" s="6"/>
      <c r="II1039" s="6"/>
      <c r="IJ1039" s="6"/>
      <c r="IK1039" s="6"/>
      <c r="IL1039" s="6"/>
      <c r="IM1039" s="6"/>
    </row>
    <row r="1040" s="35" customFormat="1" ht="15" customHeight="1" spans="1:247">
      <c r="A1040" s="123">
        <v>2150105</v>
      </c>
      <c r="B1040" s="126" t="s">
        <v>861</v>
      </c>
      <c r="C1040" s="119">
        <v>0</v>
      </c>
      <c r="D1040" s="128"/>
      <c r="E1040" s="121">
        <f t="shared" si="192"/>
        <v>0</v>
      </c>
      <c r="F1040" s="122">
        <f t="shared" si="193"/>
        <v>0</v>
      </c>
      <c r="G1040" s="128"/>
      <c r="IF1040" s="6"/>
      <c r="IG1040" s="6"/>
      <c r="IH1040" s="6"/>
      <c r="II1040" s="6"/>
      <c r="IJ1040" s="6"/>
      <c r="IK1040" s="6"/>
      <c r="IL1040" s="6"/>
      <c r="IM1040" s="6"/>
    </row>
    <row r="1041" s="35" customFormat="1" ht="15" customHeight="1" spans="1:247">
      <c r="A1041" s="123">
        <v>2150106</v>
      </c>
      <c r="B1041" s="126" t="s">
        <v>862</v>
      </c>
      <c r="C1041" s="119">
        <v>0</v>
      </c>
      <c r="D1041" s="128"/>
      <c r="E1041" s="121">
        <f t="shared" si="192"/>
        <v>0</v>
      </c>
      <c r="F1041" s="122">
        <f t="shared" si="193"/>
        <v>0</v>
      </c>
      <c r="G1041" s="128"/>
      <c r="IF1041" s="6"/>
      <c r="IG1041" s="6"/>
      <c r="IH1041" s="6"/>
      <c r="II1041" s="6"/>
      <c r="IJ1041" s="6"/>
      <c r="IK1041" s="6"/>
      <c r="IL1041" s="6"/>
      <c r="IM1041" s="6"/>
    </row>
    <row r="1042" s="35" customFormat="1" ht="15" customHeight="1" spans="1:247">
      <c r="A1042" s="123">
        <v>2150107</v>
      </c>
      <c r="B1042" s="126" t="s">
        <v>863</v>
      </c>
      <c r="C1042" s="119">
        <v>0</v>
      </c>
      <c r="D1042" s="128"/>
      <c r="E1042" s="121">
        <f t="shared" si="192"/>
        <v>0</v>
      </c>
      <c r="F1042" s="122">
        <f t="shared" si="193"/>
        <v>0</v>
      </c>
      <c r="G1042" s="128"/>
      <c r="IF1042" s="6"/>
      <c r="IG1042" s="6"/>
      <c r="IH1042" s="6"/>
      <c r="II1042" s="6"/>
      <c r="IJ1042" s="6"/>
      <c r="IK1042" s="6"/>
      <c r="IL1042" s="6"/>
      <c r="IM1042" s="6"/>
    </row>
    <row r="1043" s="35" customFormat="1" ht="15" customHeight="1" spans="1:247">
      <c r="A1043" s="123">
        <v>2150108</v>
      </c>
      <c r="B1043" s="126" t="s">
        <v>864</v>
      </c>
      <c r="C1043" s="119">
        <v>0</v>
      </c>
      <c r="D1043" s="128"/>
      <c r="E1043" s="121">
        <f t="shared" si="192"/>
        <v>0</v>
      </c>
      <c r="F1043" s="122">
        <f t="shared" si="193"/>
        <v>0</v>
      </c>
      <c r="G1043" s="128"/>
      <c r="IF1043" s="6"/>
      <c r="IG1043" s="6"/>
      <c r="IH1043" s="6"/>
      <c r="II1043" s="6"/>
      <c r="IJ1043" s="6"/>
      <c r="IK1043" s="6"/>
      <c r="IL1043" s="6"/>
      <c r="IM1043" s="6"/>
    </row>
    <row r="1044" s="35" customFormat="1" ht="15" customHeight="1" spans="1:247">
      <c r="A1044" s="123">
        <v>2150199</v>
      </c>
      <c r="B1044" s="126" t="s">
        <v>865</v>
      </c>
      <c r="C1044" s="119">
        <v>0</v>
      </c>
      <c r="D1044" s="128"/>
      <c r="E1044" s="121">
        <f t="shared" si="192"/>
        <v>0</v>
      </c>
      <c r="F1044" s="122">
        <f t="shared" si="193"/>
        <v>0</v>
      </c>
      <c r="G1044" s="128"/>
      <c r="IF1044" s="6"/>
      <c r="IG1044" s="6"/>
      <c r="IH1044" s="6"/>
      <c r="II1044" s="6"/>
      <c r="IJ1044" s="6"/>
      <c r="IK1044" s="6"/>
      <c r="IL1044" s="6"/>
      <c r="IM1044" s="6"/>
    </row>
    <row r="1045" s="35" customFormat="1" ht="15" customHeight="1" spans="1:247">
      <c r="A1045" s="123">
        <v>21502</v>
      </c>
      <c r="B1045" s="124" t="s">
        <v>866</v>
      </c>
      <c r="C1045" s="119">
        <f t="shared" ref="C1045:G1045" si="197">SUM(C1046:C1060)</f>
        <v>0</v>
      </c>
      <c r="D1045" s="132">
        <f t="shared" si="197"/>
        <v>0</v>
      </c>
      <c r="E1045" s="121">
        <f t="shared" si="192"/>
        <v>0</v>
      </c>
      <c r="F1045" s="122">
        <f t="shared" si="193"/>
        <v>0</v>
      </c>
      <c r="G1045" s="132">
        <f t="shared" si="197"/>
        <v>0</v>
      </c>
      <c r="IF1045" s="6"/>
      <c r="IG1045" s="6"/>
      <c r="IH1045" s="6"/>
      <c r="II1045" s="6"/>
      <c r="IJ1045" s="6"/>
      <c r="IK1045" s="6"/>
      <c r="IL1045" s="6"/>
      <c r="IM1045" s="6"/>
    </row>
    <row r="1046" s="35" customFormat="1" ht="15" customHeight="1" spans="1:247">
      <c r="A1046" s="123">
        <v>2150201</v>
      </c>
      <c r="B1046" s="126" t="s">
        <v>62</v>
      </c>
      <c r="C1046" s="119">
        <v>0</v>
      </c>
      <c r="D1046" s="128"/>
      <c r="E1046" s="121">
        <f t="shared" si="192"/>
        <v>0</v>
      </c>
      <c r="F1046" s="122">
        <f t="shared" si="193"/>
        <v>0</v>
      </c>
      <c r="G1046" s="128"/>
      <c r="IF1046" s="6"/>
      <c r="IG1046" s="6"/>
      <c r="IH1046" s="6"/>
      <c r="II1046" s="6"/>
      <c r="IJ1046" s="6"/>
      <c r="IK1046" s="6"/>
      <c r="IL1046" s="6"/>
      <c r="IM1046" s="6"/>
    </row>
    <row r="1047" s="35" customFormat="1" ht="15" customHeight="1" spans="1:247">
      <c r="A1047" s="123">
        <v>2150202</v>
      </c>
      <c r="B1047" s="126" t="s">
        <v>63</v>
      </c>
      <c r="C1047" s="119">
        <v>0</v>
      </c>
      <c r="D1047" s="128"/>
      <c r="E1047" s="121">
        <f t="shared" si="192"/>
        <v>0</v>
      </c>
      <c r="F1047" s="122">
        <f t="shared" si="193"/>
        <v>0</v>
      </c>
      <c r="G1047" s="128"/>
      <c r="IF1047" s="6"/>
      <c r="IG1047" s="6"/>
      <c r="IH1047" s="6"/>
      <c r="II1047" s="6"/>
      <c r="IJ1047" s="6"/>
      <c r="IK1047" s="6"/>
      <c r="IL1047" s="6"/>
      <c r="IM1047" s="6"/>
    </row>
    <row r="1048" s="35" customFormat="1" ht="15" customHeight="1" spans="1:247">
      <c r="A1048" s="123">
        <v>2150203</v>
      </c>
      <c r="B1048" s="126" t="s">
        <v>64</v>
      </c>
      <c r="C1048" s="119">
        <v>0</v>
      </c>
      <c r="D1048" s="128"/>
      <c r="E1048" s="121">
        <f t="shared" si="192"/>
        <v>0</v>
      </c>
      <c r="F1048" s="122">
        <f t="shared" si="193"/>
        <v>0</v>
      </c>
      <c r="G1048" s="128"/>
      <c r="IF1048" s="6"/>
      <c r="IG1048" s="6"/>
      <c r="IH1048" s="6"/>
      <c r="II1048" s="6"/>
      <c r="IJ1048" s="6"/>
      <c r="IK1048" s="6"/>
      <c r="IL1048" s="6"/>
      <c r="IM1048" s="6"/>
    </row>
    <row r="1049" s="35" customFormat="1" ht="15" customHeight="1" spans="1:247">
      <c r="A1049" s="123">
        <v>2150204</v>
      </c>
      <c r="B1049" s="126" t="s">
        <v>867</v>
      </c>
      <c r="C1049" s="119">
        <v>0</v>
      </c>
      <c r="D1049" s="128"/>
      <c r="E1049" s="121">
        <f t="shared" si="192"/>
        <v>0</v>
      </c>
      <c r="F1049" s="122">
        <f t="shared" si="193"/>
        <v>0</v>
      </c>
      <c r="G1049" s="128"/>
      <c r="IF1049" s="6"/>
      <c r="IG1049" s="6"/>
      <c r="IH1049" s="6"/>
      <c r="II1049" s="6"/>
      <c r="IJ1049" s="6"/>
      <c r="IK1049" s="6"/>
      <c r="IL1049" s="6"/>
      <c r="IM1049" s="6"/>
    </row>
    <row r="1050" s="35" customFormat="1" ht="15" customHeight="1" spans="1:247">
      <c r="A1050" s="123">
        <v>2150205</v>
      </c>
      <c r="B1050" s="126" t="s">
        <v>868</v>
      </c>
      <c r="C1050" s="119">
        <v>0</v>
      </c>
      <c r="D1050" s="128"/>
      <c r="E1050" s="121">
        <f t="shared" si="192"/>
        <v>0</v>
      </c>
      <c r="F1050" s="122">
        <f t="shared" si="193"/>
        <v>0</v>
      </c>
      <c r="G1050" s="128"/>
      <c r="IF1050" s="6"/>
      <c r="IG1050" s="6"/>
      <c r="IH1050" s="6"/>
      <c r="II1050" s="6"/>
      <c r="IJ1050" s="6"/>
      <c r="IK1050" s="6"/>
      <c r="IL1050" s="6"/>
      <c r="IM1050" s="6"/>
    </row>
    <row r="1051" s="35" customFormat="1" ht="15" customHeight="1" spans="1:247">
      <c r="A1051" s="123">
        <v>2150206</v>
      </c>
      <c r="B1051" s="126" t="s">
        <v>869</v>
      </c>
      <c r="C1051" s="119">
        <v>0</v>
      </c>
      <c r="D1051" s="128"/>
      <c r="E1051" s="121">
        <f t="shared" si="192"/>
        <v>0</v>
      </c>
      <c r="F1051" s="122">
        <f t="shared" si="193"/>
        <v>0</v>
      </c>
      <c r="G1051" s="128"/>
      <c r="IF1051" s="6"/>
      <c r="IG1051" s="6"/>
      <c r="IH1051" s="6"/>
      <c r="II1051" s="6"/>
      <c r="IJ1051" s="6"/>
      <c r="IK1051" s="6"/>
      <c r="IL1051" s="6"/>
      <c r="IM1051" s="6"/>
    </row>
    <row r="1052" s="35" customFormat="1" ht="15" customHeight="1" spans="1:247">
      <c r="A1052" s="123">
        <v>2150207</v>
      </c>
      <c r="B1052" s="126" t="s">
        <v>870</v>
      </c>
      <c r="C1052" s="119">
        <v>0</v>
      </c>
      <c r="D1052" s="128"/>
      <c r="E1052" s="121">
        <f t="shared" si="192"/>
        <v>0</v>
      </c>
      <c r="F1052" s="122">
        <f t="shared" si="193"/>
        <v>0</v>
      </c>
      <c r="G1052" s="128"/>
      <c r="IF1052" s="6"/>
      <c r="IG1052" s="6"/>
      <c r="IH1052" s="6"/>
      <c r="II1052" s="6"/>
      <c r="IJ1052" s="6"/>
      <c r="IK1052" s="6"/>
      <c r="IL1052" s="6"/>
      <c r="IM1052" s="6"/>
    </row>
    <row r="1053" s="35" customFormat="1" ht="15" customHeight="1" spans="1:247">
      <c r="A1053" s="123">
        <v>2150208</v>
      </c>
      <c r="B1053" s="126" t="s">
        <v>871</v>
      </c>
      <c r="C1053" s="119">
        <v>0</v>
      </c>
      <c r="D1053" s="128"/>
      <c r="E1053" s="121">
        <f t="shared" si="192"/>
        <v>0</v>
      </c>
      <c r="F1053" s="122">
        <f t="shared" si="193"/>
        <v>0</v>
      </c>
      <c r="G1053" s="128"/>
      <c r="IF1053" s="6"/>
      <c r="IG1053" s="6"/>
      <c r="IH1053" s="6"/>
      <c r="II1053" s="6"/>
      <c r="IJ1053" s="6"/>
      <c r="IK1053" s="6"/>
      <c r="IL1053" s="6"/>
      <c r="IM1053" s="6"/>
    </row>
    <row r="1054" s="35" customFormat="1" ht="15" customHeight="1" spans="1:247">
      <c r="A1054" s="123">
        <v>2150209</v>
      </c>
      <c r="B1054" s="126" t="s">
        <v>872</v>
      </c>
      <c r="C1054" s="119">
        <v>0</v>
      </c>
      <c r="D1054" s="128"/>
      <c r="E1054" s="121">
        <f t="shared" si="192"/>
        <v>0</v>
      </c>
      <c r="F1054" s="122">
        <f t="shared" si="193"/>
        <v>0</v>
      </c>
      <c r="G1054" s="128"/>
      <c r="IF1054" s="6"/>
      <c r="IG1054" s="6"/>
      <c r="IH1054" s="6"/>
      <c r="II1054" s="6"/>
      <c r="IJ1054" s="6"/>
      <c r="IK1054" s="6"/>
      <c r="IL1054" s="6"/>
      <c r="IM1054" s="6"/>
    </row>
    <row r="1055" s="35" customFormat="1" ht="15" customHeight="1" spans="1:247">
      <c r="A1055" s="123">
        <v>2150210</v>
      </c>
      <c r="B1055" s="126" t="s">
        <v>873</v>
      </c>
      <c r="C1055" s="119">
        <v>0</v>
      </c>
      <c r="D1055" s="128"/>
      <c r="E1055" s="121">
        <f t="shared" si="192"/>
        <v>0</v>
      </c>
      <c r="F1055" s="122">
        <f t="shared" si="193"/>
        <v>0</v>
      </c>
      <c r="G1055" s="128"/>
      <c r="IF1055" s="6"/>
      <c r="IG1055" s="6"/>
      <c r="IH1055" s="6"/>
      <c r="II1055" s="6"/>
      <c r="IJ1055" s="6"/>
      <c r="IK1055" s="6"/>
      <c r="IL1055" s="6"/>
      <c r="IM1055" s="6"/>
    </row>
    <row r="1056" s="35" customFormat="1" ht="15" customHeight="1" spans="1:247">
      <c r="A1056" s="123">
        <v>2150212</v>
      </c>
      <c r="B1056" s="126" t="s">
        <v>874</v>
      </c>
      <c r="C1056" s="119">
        <v>0</v>
      </c>
      <c r="D1056" s="128"/>
      <c r="E1056" s="121">
        <f t="shared" si="192"/>
        <v>0</v>
      </c>
      <c r="F1056" s="122">
        <f t="shared" si="193"/>
        <v>0</v>
      </c>
      <c r="G1056" s="128"/>
      <c r="IF1056" s="6"/>
      <c r="IG1056" s="6"/>
      <c r="IH1056" s="6"/>
      <c r="II1056" s="6"/>
      <c r="IJ1056" s="6"/>
      <c r="IK1056" s="6"/>
      <c r="IL1056" s="6"/>
      <c r="IM1056" s="6"/>
    </row>
    <row r="1057" s="35" customFormat="1" ht="15" customHeight="1" spans="1:247">
      <c r="A1057" s="123">
        <v>2150213</v>
      </c>
      <c r="B1057" s="126" t="s">
        <v>875</v>
      </c>
      <c r="C1057" s="119">
        <v>0</v>
      </c>
      <c r="D1057" s="128"/>
      <c r="E1057" s="121">
        <f t="shared" si="192"/>
        <v>0</v>
      </c>
      <c r="F1057" s="122">
        <f t="shared" si="193"/>
        <v>0</v>
      </c>
      <c r="G1057" s="128"/>
      <c r="IF1057" s="6"/>
      <c r="IG1057" s="6"/>
      <c r="IH1057" s="6"/>
      <c r="II1057" s="6"/>
      <c r="IJ1057" s="6"/>
      <c r="IK1057" s="6"/>
      <c r="IL1057" s="6"/>
      <c r="IM1057" s="6"/>
    </row>
    <row r="1058" s="35" customFormat="1" ht="15" customHeight="1" spans="1:247">
      <c r="A1058" s="123">
        <v>2150214</v>
      </c>
      <c r="B1058" s="126" t="s">
        <v>876</v>
      </c>
      <c r="C1058" s="119">
        <v>0</v>
      </c>
      <c r="D1058" s="128"/>
      <c r="E1058" s="121">
        <f t="shared" si="192"/>
        <v>0</v>
      </c>
      <c r="F1058" s="122">
        <f t="shared" si="193"/>
        <v>0</v>
      </c>
      <c r="G1058" s="128"/>
      <c r="IF1058" s="6"/>
      <c r="IG1058" s="6"/>
      <c r="IH1058" s="6"/>
      <c r="II1058" s="6"/>
      <c r="IJ1058" s="6"/>
      <c r="IK1058" s="6"/>
      <c r="IL1058" s="6"/>
      <c r="IM1058" s="6"/>
    </row>
    <row r="1059" s="35" customFormat="1" ht="15" customHeight="1" spans="1:247">
      <c r="A1059" s="123">
        <v>2150215</v>
      </c>
      <c r="B1059" s="126" t="s">
        <v>877</v>
      </c>
      <c r="C1059" s="119">
        <v>0</v>
      </c>
      <c r="D1059" s="128"/>
      <c r="E1059" s="121">
        <f t="shared" si="192"/>
        <v>0</v>
      </c>
      <c r="F1059" s="122">
        <f t="shared" si="193"/>
        <v>0</v>
      </c>
      <c r="G1059" s="128"/>
      <c r="IF1059" s="6"/>
      <c r="IG1059" s="6"/>
      <c r="IH1059" s="6"/>
      <c r="II1059" s="6"/>
      <c r="IJ1059" s="6"/>
      <c r="IK1059" s="6"/>
      <c r="IL1059" s="6"/>
      <c r="IM1059" s="6"/>
    </row>
    <row r="1060" s="35" customFormat="1" ht="15" customHeight="1" spans="1:247">
      <c r="A1060" s="123">
        <v>2150299</v>
      </c>
      <c r="B1060" s="126" t="s">
        <v>878</v>
      </c>
      <c r="C1060" s="119">
        <v>0</v>
      </c>
      <c r="D1060" s="128"/>
      <c r="E1060" s="121">
        <f t="shared" si="192"/>
        <v>0</v>
      </c>
      <c r="F1060" s="122">
        <f t="shared" si="193"/>
        <v>0</v>
      </c>
      <c r="G1060" s="128"/>
      <c r="IF1060" s="6"/>
      <c r="IG1060" s="6"/>
      <c r="IH1060" s="6"/>
      <c r="II1060" s="6"/>
      <c r="IJ1060" s="6"/>
      <c r="IK1060" s="6"/>
      <c r="IL1060" s="6"/>
      <c r="IM1060" s="6"/>
    </row>
    <row r="1061" s="35" customFormat="1" ht="15" customHeight="1" spans="1:247">
      <c r="A1061" s="123">
        <v>21503</v>
      </c>
      <c r="B1061" s="124" t="s">
        <v>879</v>
      </c>
      <c r="C1061" s="119">
        <f t="shared" ref="C1061:G1061" si="198">SUM(C1062:C1065)</f>
        <v>0</v>
      </c>
      <c r="D1061" s="132">
        <f t="shared" si="198"/>
        <v>0</v>
      </c>
      <c r="E1061" s="121">
        <f t="shared" si="192"/>
        <v>0</v>
      </c>
      <c r="F1061" s="122">
        <f t="shared" si="193"/>
        <v>0</v>
      </c>
      <c r="G1061" s="132">
        <f t="shared" si="198"/>
        <v>0</v>
      </c>
      <c r="IF1061" s="6"/>
      <c r="IG1061" s="6"/>
      <c r="IH1061" s="6"/>
      <c r="II1061" s="6"/>
      <c r="IJ1061" s="6"/>
      <c r="IK1061" s="6"/>
      <c r="IL1061" s="6"/>
      <c r="IM1061" s="6"/>
    </row>
    <row r="1062" s="35" customFormat="1" ht="15" customHeight="1" spans="1:247">
      <c r="A1062" s="123">
        <v>2150301</v>
      </c>
      <c r="B1062" s="126" t="s">
        <v>62</v>
      </c>
      <c r="C1062" s="119">
        <v>0</v>
      </c>
      <c r="D1062" s="128"/>
      <c r="E1062" s="121">
        <f t="shared" si="192"/>
        <v>0</v>
      </c>
      <c r="F1062" s="122">
        <f t="shared" si="193"/>
        <v>0</v>
      </c>
      <c r="G1062" s="128"/>
      <c r="IF1062" s="6"/>
      <c r="IG1062" s="6"/>
      <c r="IH1062" s="6"/>
      <c r="II1062" s="6"/>
      <c r="IJ1062" s="6"/>
      <c r="IK1062" s="6"/>
      <c r="IL1062" s="6"/>
      <c r="IM1062" s="6"/>
    </row>
    <row r="1063" s="35" customFormat="1" ht="15" customHeight="1" spans="1:247">
      <c r="A1063" s="123">
        <v>2150302</v>
      </c>
      <c r="B1063" s="126" t="s">
        <v>63</v>
      </c>
      <c r="C1063" s="119">
        <v>0</v>
      </c>
      <c r="D1063" s="128"/>
      <c r="E1063" s="121">
        <f t="shared" si="192"/>
        <v>0</v>
      </c>
      <c r="F1063" s="122">
        <f t="shared" si="193"/>
        <v>0</v>
      </c>
      <c r="G1063" s="128"/>
      <c r="IF1063" s="6"/>
      <c r="IG1063" s="6"/>
      <c r="IH1063" s="6"/>
      <c r="II1063" s="6"/>
      <c r="IJ1063" s="6"/>
      <c r="IK1063" s="6"/>
      <c r="IL1063" s="6"/>
      <c r="IM1063" s="6"/>
    </row>
    <row r="1064" s="35" customFormat="1" ht="15" customHeight="1" spans="1:247">
      <c r="A1064" s="123">
        <v>2150303</v>
      </c>
      <c r="B1064" s="126" t="s">
        <v>64</v>
      </c>
      <c r="C1064" s="119">
        <v>0</v>
      </c>
      <c r="D1064" s="128"/>
      <c r="E1064" s="121">
        <f t="shared" si="192"/>
        <v>0</v>
      </c>
      <c r="F1064" s="122">
        <f t="shared" si="193"/>
        <v>0</v>
      </c>
      <c r="G1064" s="128"/>
      <c r="IF1064" s="6"/>
      <c r="IG1064" s="6"/>
      <c r="IH1064" s="6"/>
      <c r="II1064" s="6"/>
      <c r="IJ1064" s="6"/>
      <c r="IK1064" s="6"/>
      <c r="IL1064" s="6"/>
      <c r="IM1064" s="6"/>
    </row>
    <row r="1065" s="35" customFormat="1" ht="15" customHeight="1" spans="1:247">
      <c r="A1065" s="123">
        <v>2150399</v>
      </c>
      <c r="B1065" s="126" t="s">
        <v>880</v>
      </c>
      <c r="C1065" s="119">
        <v>0</v>
      </c>
      <c r="D1065" s="128"/>
      <c r="E1065" s="121">
        <f t="shared" si="192"/>
        <v>0</v>
      </c>
      <c r="F1065" s="122">
        <f t="shared" si="193"/>
        <v>0</v>
      </c>
      <c r="G1065" s="128"/>
      <c r="IF1065" s="6"/>
      <c r="IG1065" s="6"/>
      <c r="IH1065" s="6"/>
      <c r="II1065" s="6"/>
      <c r="IJ1065" s="6"/>
      <c r="IK1065" s="6"/>
      <c r="IL1065" s="6"/>
      <c r="IM1065" s="6"/>
    </row>
    <row r="1066" s="35" customFormat="1" ht="15" customHeight="1" spans="1:247">
      <c r="A1066" s="123">
        <v>21505</v>
      </c>
      <c r="B1066" s="124" t="s">
        <v>881</v>
      </c>
      <c r="C1066" s="119">
        <f t="shared" ref="C1066:G1066" si="199">SUM(C1067:C1079)</f>
        <v>197</v>
      </c>
      <c r="D1066" s="132">
        <f t="shared" si="199"/>
        <v>227</v>
      </c>
      <c r="E1066" s="121">
        <f t="shared" si="192"/>
        <v>30</v>
      </c>
      <c r="F1066" s="122">
        <f t="shared" si="193"/>
        <v>15.2284263959391</v>
      </c>
      <c r="G1066" s="132">
        <f t="shared" si="199"/>
        <v>227</v>
      </c>
      <c r="IF1066" s="6"/>
      <c r="IG1066" s="6"/>
      <c r="IH1066" s="6"/>
      <c r="II1066" s="6"/>
      <c r="IJ1066" s="6"/>
      <c r="IK1066" s="6"/>
      <c r="IL1066" s="6"/>
      <c r="IM1066" s="6"/>
    </row>
    <row r="1067" s="35" customFormat="1" ht="15" customHeight="1" spans="1:247">
      <c r="A1067" s="123">
        <v>2150501</v>
      </c>
      <c r="B1067" s="126" t="s">
        <v>62</v>
      </c>
      <c r="C1067" s="119">
        <v>185</v>
      </c>
      <c r="D1067" s="128">
        <v>213</v>
      </c>
      <c r="E1067" s="121">
        <f t="shared" si="192"/>
        <v>28</v>
      </c>
      <c r="F1067" s="122">
        <f t="shared" si="193"/>
        <v>15.1351351351351</v>
      </c>
      <c r="G1067" s="128">
        <v>213</v>
      </c>
      <c r="IF1067" s="6"/>
      <c r="IG1067" s="6"/>
      <c r="IH1067" s="6"/>
      <c r="II1067" s="6"/>
      <c r="IJ1067" s="6"/>
      <c r="IK1067" s="6"/>
      <c r="IL1067" s="6"/>
      <c r="IM1067" s="6"/>
    </row>
    <row r="1068" s="35" customFormat="1" ht="15" customHeight="1" spans="1:247">
      <c r="A1068" s="123">
        <v>2150502</v>
      </c>
      <c r="B1068" s="126" t="s">
        <v>63</v>
      </c>
      <c r="C1068" s="119">
        <v>12</v>
      </c>
      <c r="D1068" s="128">
        <v>14</v>
      </c>
      <c r="E1068" s="121">
        <f t="shared" si="192"/>
        <v>2</v>
      </c>
      <c r="F1068" s="122">
        <f t="shared" si="193"/>
        <v>16.6666666666667</v>
      </c>
      <c r="G1068" s="128">
        <v>14</v>
      </c>
      <c r="IF1068" s="6"/>
      <c r="IG1068" s="6"/>
      <c r="IH1068" s="6"/>
      <c r="II1068" s="6"/>
      <c r="IJ1068" s="6"/>
      <c r="IK1068" s="6"/>
      <c r="IL1068" s="6"/>
      <c r="IM1068" s="6"/>
    </row>
    <row r="1069" s="35" customFormat="1" ht="15" customHeight="1" spans="1:247">
      <c r="A1069" s="123">
        <v>2150503</v>
      </c>
      <c r="B1069" s="126" t="s">
        <v>64</v>
      </c>
      <c r="C1069" s="119">
        <v>0</v>
      </c>
      <c r="D1069" s="128"/>
      <c r="E1069" s="121">
        <f t="shared" si="192"/>
        <v>0</v>
      </c>
      <c r="F1069" s="122">
        <f t="shared" si="193"/>
        <v>0</v>
      </c>
      <c r="G1069" s="128"/>
      <c r="IF1069" s="6"/>
      <c r="IG1069" s="6"/>
      <c r="IH1069" s="6"/>
      <c r="II1069" s="6"/>
      <c r="IJ1069" s="6"/>
      <c r="IK1069" s="6"/>
      <c r="IL1069" s="6"/>
      <c r="IM1069" s="6"/>
    </row>
    <row r="1070" s="35" customFormat="1" ht="15" customHeight="1" spans="1:247">
      <c r="A1070" s="123">
        <v>2150505</v>
      </c>
      <c r="B1070" s="126" t="s">
        <v>882</v>
      </c>
      <c r="C1070" s="119">
        <v>0</v>
      </c>
      <c r="D1070" s="128"/>
      <c r="E1070" s="121">
        <f t="shared" si="192"/>
        <v>0</v>
      </c>
      <c r="F1070" s="122">
        <f t="shared" si="193"/>
        <v>0</v>
      </c>
      <c r="G1070" s="128"/>
      <c r="IF1070" s="6"/>
      <c r="IG1070" s="6"/>
      <c r="IH1070" s="6"/>
      <c r="II1070" s="6"/>
      <c r="IJ1070" s="6"/>
      <c r="IK1070" s="6"/>
      <c r="IL1070" s="6"/>
      <c r="IM1070" s="6"/>
    </row>
    <row r="1071" s="35" customFormat="1" ht="15" customHeight="1" spans="1:247">
      <c r="A1071" s="123">
        <v>2150506</v>
      </c>
      <c r="B1071" s="126" t="s">
        <v>883</v>
      </c>
      <c r="C1071" s="119">
        <v>0</v>
      </c>
      <c r="D1071" s="128"/>
      <c r="E1071" s="121">
        <f t="shared" si="192"/>
        <v>0</v>
      </c>
      <c r="F1071" s="122">
        <f t="shared" si="193"/>
        <v>0</v>
      </c>
      <c r="G1071" s="128"/>
      <c r="IF1071" s="6"/>
      <c r="IG1071" s="6"/>
      <c r="IH1071" s="6"/>
      <c r="II1071" s="6"/>
      <c r="IJ1071" s="6"/>
      <c r="IK1071" s="6"/>
      <c r="IL1071" s="6"/>
      <c r="IM1071" s="6"/>
    </row>
    <row r="1072" s="35" customFormat="1" ht="15" customHeight="1" spans="1:247">
      <c r="A1072" s="123">
        <v>2150507</v>
      </c>
      <c r="B1072" s="126" t="s">
        <v>884</v>
      </c>
      <c r="C1072" s="119">
        <v>0</v>
      </c>
      <c r="D1072" s="128"/>
      <c r="E1072" s="121">
        <f t="shared" si="192"/>
        <v>0</v>
      </c>
      <c r="F1072" s="122">
        <f t="shared" si="193"/>
        <v>0</v>
      </c>
      <c r="G1072" s="128"/>
      <c r="IF1072" s="6"/>
      <c r="IG1072" s="6"/>
      <c r="IH1072" s="6"/>
      <c r="II1072" s="6"/>
      <c r="IJ1072" s="6"/>
      <c r="IK1072" s="6"/>
      <c r="IL1072" s="6"/>
      <c r="IM1072" s="6"/>
    </row>
    <row r="1073" s="35" customFormat="1" ht="15" customHeight="1" spans="1:247">
      <c r="A1073" s="123">
        <v>2150508</v>
      </c>
      <c r="B1073" s="126" t="s">
        <v>885</v>
      </c>
      <c r="C1073" s="119">
        <v>0</v>
      </c>
      <c r="D1073" s="128"/>
      <c r="E1073" s="121">
        <f t="shared" si="192"/>
        <v>0</v>
      </c>
      <c r="F1073" s="122">
        <f t="shared" si="193"/>
        <v>0</v>
      </c>
      <c r="G1073" s="128"/>
      <c r="IF1073" s="6"/>
      <c r="IG1073" s="6"/>
      <c r="IH1073" s="6"/>
      <c r="II1073" s="6"/>
      <c r="IJ1073" s="6"/>
      <c r="IK1073" s="6"/>
      <c r="IL1073" s="6"/>
      <c r="IM1073" s="6"/>
    </row>
    <row r="1074" s="35" customFormat="1" ht="15" customHeight="1" spans="1:247">
      <c r="A1074" s="123">
        <v>2150509</v>
      </c>
      <c r="B1074" s="126" t="s">
        <v>886</v>
      </c>
      <c r="C1074" s="119">
        <v>0</v>
      </c>
      <c r="D1074" s="128"/>
      <c r="E1074" s="121">
        <f t="shared" si="192"/>
        <v>0</v>
      </c>
      <c r="F1074" s="122">
        <f t="shared" si="193"/>
        <v>0</v>
      </c>
      <c r="G1074" s="128"/>
      <c r="IF1074" s="6"/>
      <c r="IG1074" s="6"/>
      <c r="IH1074" s="6"/>
      <c r="II1074" s="6"/>
      <c r="IJ1074" s="6"/>
      <c r="IK1074" s="6"/>
      <c r="IL1074" s="6"/>
      <c r="IM1074" s="6"/>
    </row>
    <row r="1075" s="35" customFormat="1" ht="15" customHeight="1" spans="1:247">
      <c r="A1075" s="123">
        <v>2150510</v>
      </c>
      <c r="B1075" s="126" t="s">
        <v>887</v>
      </c>
      <c r="C1075" s="119">
        <v>0</v>
      </c>
      <c r="D1075" s="128"/>
      <c r="E1075" s="121">
        <f t="shared" si="192"/>
        <v>0</v>
      </c>
      <c r="F1075" s="122">
        <f t="shared" si="193"/>
        <v>0</v>
      </c>
      <c r="G1075" s="128"/>
      <c r="IF1075" s="6"/>
      <c r="IG1075" s="6"/>
      <c r="IH1075" s="6"/>
      <c r="II1075" s="6"/>
      <c r="IJ1075" s="6"/>
      <c r="IK1075" s="6"/>
      <c r="IL1075" s="6"/>
      <c r="IM1075" s="6"/>
    </row>
    <row r="1076" s="35" customFormat="1" ht="15" customHeight="1" spans="1:247">
      <c r="A1076" s="123">
        <v>2150511</v>
      </c>
      <c r="B1076" s="126" t="s">
        <v>888</v>
      </c>
      <c r="C1076" s="119">
        <v>0</v>
      </c>
      <c r="D1076" s="128"/>
      <c r="E1076" s="121">
        <f t="shared" si="192"/>
        <v>0</v>
      </c>
      <c r="F1076" s="122">
        <f t="shared" si="193"/>
        <v>0</v>
      </c>
      <c r="G1076" s="128"/>
      <c r="IF1076" s="6"/>
      <c r="IG1076" s="6"/>
      <c r="IH1076" s="6"/>
      <c r="II1076" s="6"/>
      <c r="IJ1076" s="6"/>
      <c r="IK1076" s="6"/>
      <c r="IL1076" s="6"/>
      <c r="IM1076" s="6"/>
    </row>
    <row r="1077" s="35" customFormat="1" ht="15" customHeight="1" spans="1:247">
      <c r="A1077" s="123">
        <v>2150513</v>
      </c>
      <c r="B1077" s="126" t="s">
        <v>833</v>
      </c>
      <c r="C1077" s="119">
        <v>0</v>
      </c>
      <c r="D1077" s="128"/>
      <c r="E1077" s="121">
        <f t="shared" si="192"/>
        <v>0</v>
      </c>
      <c r="F1077" s="122">
        <f t="shared" si="193"/>
        <v>0</v>
      </c>
      <c r="G1077" s="128"/>
      <c r="IF1077" s="6"/>
      <c r="IG1077" s="6"/>
      <c r="IH1077" s="6"/>
      <c r="II1077" s="6"/>
      <c r="IJ1077" s="6"/>
      <c r="IK1077" s="6"/>
      <c r="IL1077" s="6"/>
      <c r="IM1077" s="6"/>
    </row>
    <row r="1078" s="35" customFormat="1" ht="15" customHeight="1" spans="1:247">
      <c r="A1078" s="123">
        <v>2150515</v>
      </c>
      <c r="B1078" s="126" t="s">
        <v>889</v>
      </c>
      <c r="C1078" s="119">
        <v>0</v>
      </c>
      <c r="D1078" s="128"/>
      <c r="E1078" s="121">
        <f t="shared" si="192"/>
        <v>0</v>
      </c>
      <c r="F1078" s="122">
        <f t="shared" si="193"/>
        <v>0</v>
      </c>
      <c r="G1078" s="128"/>
      <c r="IF1078" s="6"/>
      <c r="IG1078" s="6"/>
      <c r="IH1078" s="6"/>
      <c r="II1078" s="6"/>
      <c r="IJ1078" s="6"/>
      <c r="IK1078" s="6"/>
      <c r="IL1078" s="6"/>
      <c r="IM1078" s="6"/>
    </row>
    <row r="1079" s="35" customFormat="1" ht="15" customHeight="1" spans="1:247">
      <c r="A1079" s="123">
        <v>2150599</v>
      </c>
      <c r="B1079" s="126" t="s">
        <v>890</v>
      </c>
      <c r="C1079" s="119">
        <v>0</v>
      </c>
      <c r="D1079" s="128"/>
      <c r="E1079" s="121">
        <f t="shared" si="192"/>
        <v>0</v>
      </c>
      <c r="F1079" s="122">
        <f t="shared" si="193"/>
        <v>0</v>
      </c>
      <c r="G1079" s="128"/>
      <c r="IF1079" s="6"/>
      <c r="IG1079" s="6"/>
      <c r="IH1079" s="6"/>
      <c r="II1079" s="6"/>
      <c r="IJ1079" s="6"/>
      <c r="IK1079" s="6"/>
      <c r="IL1079" s="6"/>
      <c r="IM1079" s="6"/>
    </row>
    <row r="1080" s="35" customFormat="1" ht="15" customHeight="1" spans="1:247">
      <c r="A1080" s="123">
        <v>21507</v>
      </c>
      <c r="B1080" s="124" t="s">
        <v>891</v>
      </c>
      <c r="C1080" s="119">
        <f t="shared" ref="C1080:G1080" si="200">SUM(C1081:C1086)</f>
        <v>11</v>
      </c>
      <c r="D1080" s="132">
        <f t="shared" si="200"/>
        <v>59</v>
      </c>
      <c r="E1080" s="121">
        <f t="shared" si="192"/>
        <v>48</v>
      </c>
      <c r="F1080" s="122">
        <f t="shared" si="193"/>
        <v>436.363636363636</v>
      </c>
      <c r="G1080" s="132">
        <f t="shared" si="200"/>
        <v>59</v>
      </c>
      <c r="IF1080" s="6"/>
      <c r="IG1080" s="6"/>
      <c r="IH1080" s="6"/>
      <c r="II1080" s="6"/>
      <c r="IJ1080" s="6"/>
      <c r="IK1080" s="6"/>
      <c r="IL1080" s="6"/>
      <c r="IM1080" s="6"/>
    </row>
    <row r="1081" s="35" customFormat="1" ht="15" customHeight="1" spans="1:247">
      <c r="A1081" s="123">
        <v>2150701</v>
      </c>
      <c r="B1081" s="126" t="s">
        <v>62</v>
      </c>
      <c r="C1081" s="119"/>
      <c r="D1081" s="128"/>
      <c r="E1081" s="121">
        <f t="shared" si="192"/>
        <v>0</v>
      </c>
      <c r="F1081" s="122">
        <f t="shared" si="193"/>
        <v>0</v>
      </c>
      <c r="G1081" s="128"/>
      <c r="IF1081" s="6"/>
      <c r="IG1081" s="6"/>
      <c r="IH1081" s="6"/>
      <c r="II1081" s="6"/>
      <c r="IJ1081" s="6"/>
      <c r="IK1081" s="6"/>
      <c r="IL1081" s="6"/>
      <c r="IM1081" s="6"/>
    </row>
    <row r="1082" s="35" customFormat="1" ht="15" customHeight="1" spans="1:247">
      <c r="A1082" s="123">
        <v>2150702</v>
      </c>
      <c r="B1082" s="126" t="s">
        <v>63</v>
      </c>
      <c r="C1082" s="119"/>
      <c r="D1082" s="128"/>
      <c r="E1082" s="121">
        <f t="shared" si="192"/>
        <v>0</v>
      </c>
      <c r="F1082" s="122">
        <f t="shared" si="193"/>
        <v>0</v>
      </c>
      <c r="G1082" s="128"/>
      <c r="IF1082" s="6"/>
      <c r="IG1082" s="6"/>
      <c r="IH1082" s="6"/>
      <c r="II1082" s="6"/>
      <c r="IJ1082" s="6"/>
      <c r="IK1082" s="6"/>
      <c r="IL1082" s="6"/>
      <c r="IM1082" s="6"/>
    </row>
    <row r="1083" s="35" customFormat="1" ht="15" customHeight="1" spans="1:247">
      <c r="A1083" s="123">
        <v>2150703</v>
      </c>
      <c r="B1083" s="126" t="s">
        <v>64</v>
      </c>
      <c r="C1083" s="119">
        <v>0</v>
      </c>
      <c r="D1083" s="128"/>
      <c r="E1083" s="121">
        <f t="shared" si="192"/>
        <v>0</v>
      </c>
      <c r="F1083" s="122">
        <f t="shared" si="193"/>
        <v>0</v>
      </c>
      <c r="G1083" s="128"/>
      <c r="IF1083" s="6"/>
      <c r="IG1083" s="6"/>
      <c r="IH1083" s="6"/>
      <c r="II1083" s="6"/>
      <c r="IJ1083" s="6"/>
      <c r="IK1083" s="6"/>
      <c r="IL1083" s="6"/>
      <c r="IM1083" s="6"/>
    </row>
    <row r="1084" s="35" customFormat="1" ht="15" customHeight="1" spans="1:247">
      <c r="A1084" s="123">
        <v>2150704</v>
      </c>
      <c r="B1084" s="126" t="s">
        <v>892</v>
      </c>
      <c r="C1084" s="119">
        <v>0</v>
      </c>
      <c r="D1084" s="128"/>
      <c r="E1084" s="121">
        <f t="shared" si="192"/>
        <v>0</v>
      </c>
      <c r="F1084" s="122">
        <f t="shared" si="193"/>
        <v>0</v>
      </c>
      <c r="G1084" s="128"/>
      <c r="IF1084" s="6"/>
      <c r="IG1084" s="6"/>
      <c r="IH1084" s="6"/>
      <c r="II1084" s="6"/>
      <c r="IJ1084" s="6"/>
      <c r="IK1084" s="6"/>
      <c r="IL1084" s="6"/>
      <c r="IM1084" s="6"/>
    </row>
    <row r="1085" s="35" customFormat="1" ht="15" customHeight="1" spans="1:247">
      <c r="A1085" s="123">
        <v>2150705</v>
      </c>
      <c r="B1085" s="126" t="s">
        <v>893</v>
      </c>
      <c r="C1085" s="119">
        <v>0</v>
      </c>
      <c r="D1085" s="128"/>
      <c r="E1085" s="121">
        <f t="shared" si="192"/>
        <v>0</v>
      </c>
      <c r="F1085" s="122">
        <f t="shared" si="193"/>
        <v>0</v>
      </c>
      <c r="G1085" s="128"/>
      <c r="IF1085" s="6"/>
      <c r="IG1085" s="6"/>
      <c r="IH1085" s="6"/>
      <c r="II1085" s="6"/>
      <c r="IJ1085" s="6"/>
      <c r="IK1085" s="6"/>
      <c r="IL1085" s="6"/>
      <c r="IM1085" s="6"/>
    </row>
    <row r="1086" s="35" customFormat="1" ht="15" customHeight="1" spans="1:247">
      <c r="A1086" s="123">
        <v>2150799</v>
      </c>
      <c r="B1086" s="126" t="s">
        <v>894</v>
      </c>
      <c r="C1086" s="119">
        <v>11</v>
      </c>
      <c r="D1086" s="128">
        <v>59</v>
      </c>
      <c r="E1086" s="121">
        <f t="shared" si="192"/>
        <v>48</v>
      </c>
      <c r="F1086" s="122">
        <f t="shared" si="193"/>
        <v>436.363636363636</v>
      </c>
      <c r="G1086" s="128">
        <v>59</v>
      </c>
      <c r="IF1086" s="6"/>
      <c r="IG1086" s="6"/>
      <c r="IH1086" s="6"/>
      <c r="II1086" s="6"/>
      <c r="IJ1086" s="6"/>
      <c r="IK1086" s="6"/>
      <c r="IL1086" s="6"/>
      <c r="IM1086" s="6"/>
    </row>
    <row r="1087" s="35" customFormat="1" ht="15" customHeight="1" spans="1:247">
      <c r="A1087" s="123">
        <v>21508</v>
      </c>
      <c r="B1087" s="124" t="s">
        <v>895</v>
      </c>
      <c r="C1087" s="119">
        <f t="shared" ref="C1087:G1087" si="201">SUM(C1088:C1093)</f>
        <v>5000</v>
      </c>
      <c r="D1087" s="132">
        <f t="shared" si="201"/>
        <v>5000</v>
      </c>
      <c r="E1087" s="121">
        <f t="shared" si="192"/>
        <v>0</v>
      </c>
      <c r="F1087" s="122">
        <f t="shared" si="193"/>
        <v>0</v>
      </c>
      <c r="G1087" s="132">
        <f t="shared" si="201"/>
        <v>5000</v>
      </c>
      <c r="IF1087" s="6"/>
      <c r="IG1087" s="6"/>
      <c r="IH1087" s="6"/>
      <c r="II1087" s="6"/>
      <c r="IJ1087" s="6"/>
      <c r="IK1087" s="6"/>
      <c r="IL1087" s="6"/>
      <c r="IM1087" s="6"/>
    </row>
    <row r="1088" s="35" customFormat="1" ht="15" customHeight="1" spans="1:247">
      <c r="A1088" s="123">
        <v>2150801</v>
      </c>
      <c r="B1088" s="126" t="s">
        <v>62</v>
      </c>
      <c r="C1088" s="119">
        <v>0</v>
      </c>
      <c r="D1088" s="128"/>
      <c r="E1088" s="121">
        <f t="shared" si="192"/>
        <v>0</v>
      </c>
      <c r="F1088" s="122">
        <f t="shared" si="193"/>
        <v>0</v>
      </c>
      <c r="G1088" s="128"/>
      <c r="IF1088" s="6"/>
      <c r="IG1088" s="6"/>
      <c r="IH1088" s="6"/>
      <c r="II1088" s="6"/>
      <c r="IJ1088" s="6"/>
      <c r="IK1088" s="6"/>
      <c r="IL1088" s="6"/>
      <c r="IM1088" s="6"/>
    </row>
    <row r="1089" s="35" customFormat="1" ht="15" customHeight="1" spans="1:247">
      <c r="A1089" s="123">
        <v>2150802</v>
      </c>
      <c r="B1089" s="126" t="s">
        <v>63</v>
      </c>
      <c r="C1089" s="119">
        <v>0</v>
      </c>
      <c r="D1089" s="128"/>
      <c r="E1089" s="121">
        <f t="shared" si="192"/>
        <v>0</v>
      </c>
      <c r="F1089" s="122">
        <f t="shared" si="193"/>
        <v>0</v>
      </c>
      <c r="G1089" s="128"/>
      <c r="IF1089" s="6"/>
      <c r="IG1089" s="6"/>
      <c r="IH1089" s="6"/>
      <c r="II1089" s="6"/>
      <c r="IJ1089" s="6"/>
      <c r="IK1089" s="6"/>
      <c r="IL1089" s="6"/>
      <c r="IM1089" s="6"/>
    </row>
    <row r="1090" s="35" customFormat="1" ht="15" customHeight="1" spans="1:247">
      <c r="A1090" s="123">
        <v>2150803</v>
      </c>
      <c r="B1090" s="126" t="s">
        <v>64</v>
      </c>
      <c r="C1090" s="119">
        <v>0</v>
      </c>
      <c r="D1090" s="128"/>
      <c r="E1090" s="121">
        <f t="shared" si="192"/>
        <v>0</v>
      </c>
      <c r="F1090" s="122">
        <f t="shared" si="193"/>
        <v>0</v>
      </c>
      <c r="G1090" s="128"/>
      <c r="IF1090" s="6"/>
      <c r="IG1090" s="6"/>
      <c r="IH1090" s="6"/>
      <c r="II1090" s="6"/>
      <c r="IJ1090" s="6"/>
      <c r="IK1090" s="6"/>
      <c r="IL1090" s="6"/>
      <c r="IM1090" s="6"/>
    </row>
    <row r="1091" s="35" customFormat="1" ht="15" customHeight="1" spans="1:247">
      <c r="A1091" s="123">
        <v>2150804</v>
      </c>
      <c r="B1091" s="126" t="s">
        <v>896</v>
      </c>
      <c r="C1091" s="119">
        <v>0</v>
      </c>
      <c r="D1091" s="128"/>
      <c r="E1091" s="121">
        <f t="shared" si="192"/>
        <v>0</v>
      </c>
      <c r="F1091" s="122">
        <f t="shared" si="193"/>
        <v>0</v>
      </c>
      <c r="G1091" s="128"/>
      <c r="IF1091" s="6"/>
      <c r="IG1091" s="6"/>
      <c r="IH1091" s="6"/>
      <c r="II1091" s="6"/>
      <c r="IJ1091" s="6"/>
      <c r="IK1091" s="6"/>
      <c r="IL1091" s="6"/>
      <c r="IM1091" s="6"/>
    </row>
    <row r="1092" s="35" customFormat="1" ht="15" customHeight="1" spans="1:247">
      <c r="A1092" s="123">
        <v>2150805</v>
      </c>
      <c r="B1092" s="126" t="s">
        <v>897</v>
      </c>
      <c r="C1092" s="119">
        <v>5000</v>
      </c>
      <c r="D1092" s="128">
        <v>5000</v>
      </c>
      <c r="E1092" s="121">
        <f t="shared" si="192"/>
        <v>0</v>
      </c>
      <c r="F1092" s="122">
        <f t="shared" si="193"/>
        <v>0</v>
      </c>
      <c r="G1092" s="128">
        <v>5000</v>
      </c>
      <c r="IF1092" s="6"/>
      <c r="IG1092" s="6"/>
      <c r="IH1092" s="6"/>
      <c r="II1092" s="6"/>
      <c r="IJ1092" s="6"/>
      <c r="IK1092" s="6"/>
      <c r="IL1092" s="6"/>
      <c r="IM1092" s="6"/>
    </row>
    <row r="1093" s="35" customFormat="1" ht="15" customHeight="1" spans="1:247">
      <c r="A1093" s="123">
        <v>2150899</v>
      </c>
      <c r="B1093" s="126" t="s">
        <v>898</v>
      </c>
      <c r="C1093" s="119"/>
      <c r="D1093" s="128"/>
      <c r="E1093" s="121">
        <f t="shared" ref="E1093:E1156" si="202">D1093-C1093</f>
        <v>0</v>
      </c>
      <c r="F1093" s="122">
        <f t="shared" ref="F1093:F1156" si="203">IF(C1093=0,,E1093/C1093*100)</f>
        <v>0</v>
      </c>
      <c r="G1093" s="128"/>
      <c r="IF1093" s="6"/>
      <c r="IG1093" s="6"/>
      <c r="IH1093" s="6"/>
      <c r="II1093" s="6"/>
      <c r="IJ1093" s="6"/>
      <c r="IK1093" s="6"/>
      <c r="IL1093" s="6"/>
      <c r="IM1093" s="6"/>
    </row>
    <row r="1094" s="35" customFormat="1" ht="15" customHeight="1" spans="1:247">
      <c r="A1094" s="123">
        <v>21599</v>
      </c>
      <c r="B1094" s="124" t="s">
        <v>899</v>
      </c>
      <c r="C1094" s="119">
        <f t="shared" ref="C1094:G1094" si="204">SUM(C1095:C1099)</f>
        <v>0</v>
      </c>
      <c r="D1094" s="132">
        <f t="shared" si="204"/>
        <v>0</v>
      </c>
      <c r="E1094" s="121">
        <f t="shared" si="202"/>
        <v>0</v>
      </c>
      <c r="F1094" s="122">
        <f t="shared" si="203"/>
        <v>0</v>
      </c>
      <c r="G1094" s="132">
        <f t="shared" si="204"/>
        <v>0</v>
      </c>
      <c r="IF1094" s="6"/>
      <c r="IG1094" s="6"/>
      <c r="IH1094" s="6"/>
      <c r="II1094" s="6"/>
      <c r="IJ1094" s="6"/>
      <c r="IK1094" s="6"/>
      <c r="IL1094" s="6"/>
      <c r="IM1094" s="6"/>
    </row>
    <row r="1095" s="35" customFormat="1" ht="15" customHeight="1" spans="1:247">
      <c r="A1095" s="123">
        <v>2159901</v>
      </c>
      <c r="B1095" s="126" t="s">
        <v>900</v>
      </c>
      <c r="C1095" s="119">
        <v>0</v>
      </c>
      <c r="D1095" s="128"/>
      <c r="E1095" s="121">
        <f t="shared" si="202"/>
        <v>0</v>
      </c>
      <c r="F1095" s="122">
        <f t="shared" si="203"/>
        <v>0</v>
      </c>
      <c r="G1095" s="128"/>
      <c r="IF1095" s="6"/>
      <c r="IG1095" s="6"/>
      <c r="IH1095" s="6"/>
      <c r="II1095" s="6"/>
      <c r="IJ1095" s="6"/>
      <c r="IK1095" s="6"/>
      <c r="IL1095" s="6"/>
      <c r="IM1095" s="6"/>
    </row>
    <row r="1096" s="35" customFormat="1" ht="15" customHeight="1" spans="1:247">
      <c r="A1096" s="123">
        <v>2159904</v>
      </c>
      <c r="B1096" s="126" t="s">
        <v>901</v>
      </c>
      <c r="C1096" s="119">
        <v>0</v>
      </c>
      <c r="D1096" s="128"/>
      <c r="E1096" s="121">
        <f t="shared" si="202"/>
        <v>0</v>
      </c>
      <c r="F1096" s="122">
        <f t="shared" si="203"/>
        <v>0</v>
      </c>
      <c r="G1096" s="128"/>
      <c r="IF1096" s="6"/>
      <c r="IG1096" s="6"/>
      <c r="IH1096" s="6"/>
      <c r="II1096" s="6"/>
      <c r="IJ1096" s="6"/>
      <c r="IK1096" s="6"/>
      <c r="IL1096" s="6"/>
      <c r="IM1096" s="6"/>
    </row>
    <row r="1097" s="35" customFormat="1" ht="15" customHeight="1" spans="1:247">
      <c r="A1097" s="123">
        <v>2159905</v>
      </c>
      <c r="B1097" s="126" t="s">
        <v>902</v>
      </c>
      <c r="C1097" s="119">
        <v>0</v>
      </c>
      <c r="D1097" s="128"/>
      <c r="E1097" s="121">
        <f t="shared" si="202"/>
        <v>0</v>
      </c>
      <c r="F1097" s="122">
        <f t="shared" si="203"/>
        <v>0</v>
      </c>
      <c r="G1097" s="128"/>
      <c r="IF1097" s="6"/>
      <c r="IG1097" s="6"/>
      <c r="IH1097" s="6"/>
      <c r="II1097" s="6"/>
      <c r="IJ1097" s="6"/>
      <c r="IK1097" s="6"/>
      <c r="IL1097" s="6"/>
      <c r="IM1097" s="6"/>
    </row>
    <row r="1098" s="35" customFormat="1" ht="15" customHeight="1" spans="1:247">
      <c r="A1098" s="123">
        <v>2159906</v>
      </c>
      <c r="B1098" s="126" t="s">
        <v>903</v>
      </c>
      <c r="C1098" s="119">
        <v>0</v>
      </c>
      <c r="D1098" s="128"/>
      <c r="E1098" s="121">
        <f t="shared" si="202"/>
        <v>0</v>
      </c>
      <c r="F1098" s="122">
        <f t="shared" si="203"/>
        <v>0</v>
      </c>
      <c r="G1098" s="128"/>
      <c r="IF1098" s="6"/>
      <c r="IG1098" s="6"/>
      <c r="IH1098" s="6"/>
      <c r="II1098" s="6"/>
      <c r="IJ1098" s="6"/>
      <c r="IK1098" s="6"/>
      <c r="IL1098" s="6"/>
      <c r="IM1098" s="6"/>
    </row>
    <row r="1099" s="35" customFormat="1" ht="15" customHeight="1" spans="1:247">
      <c r="A1099" s="123">
        <v>2159999</v>
      </c>
      <c r="B1099" s="126" t="s">
        <v>904</v>
      </c>
      <c r="C1099" s="119">
        <v>0</v>
      </c>
      <c r="D1099" s="128"/>
      <c r="E1099" s="121">
        <f t="shared" si="202"/>
        <v>0</v>
      </c>
      <c r="F1099" s="122">
        <f t="shared" si="203"/>
        <v>0</v>
      </c>
      <c r="G1099" s="128"/>
      <c r="IF1099" s="6"/>
      <c r="IG1099" s="6"/>
      <c r="IH1099" s="6"/>
      <c r="II1099" s="6"/>
      <c r="IJ1099" s="6"/>
      <c r="IK1099" s="6"/>
      <c r="IL1099" s="6"/>
      <c r="IM1099" s="6"/>
    </row>
    <row r="1100" s="35" customFormat="1" ht="15" customHeight="1" spans="1:247">
      <c r="A1100" s="123">
        <v>216</v>
      </c>
      <c r="B1100" s="124" t="s">
        <v>905</v>
      </c>
      <c r="C1100" s="119">
        <f t="shared" ref="C1100:G1100" si="205">C1101+C1111+C1117</f>
        <v>147</v>
      </c>
      <c r="D1100" s="132">
        <f t="shared" si="205"/>
        <v>127</v>
      </c>
      <c r="E1100" s="121">
        <f t="shared" si="202"/>
        <v>-20</v>
      </c>
      <c r="F1100" s="122">
        <f t="shared" si="203"/>
        <v>-13.6054421768707</v>
      </c>
      <c r="G1100" s="132">
        <f t="shared" si="205"/>
        <v>127</v>
      </c>
      <c r="IF1100" s="6"/>
      <c r="IG1100" s="6"/>
      <c r="IH1100" s="6"/>
      <c r="II1100" s="6"/>
      <c r="IJ1100" s="6"/>
      <c r="IK1100" s="6"/>
      <c r="IL1100" s="6"/>
      <c r="IM1100" s="6"/>
    </row>
    <row r="1101" s="35" customFormat="1" ht="15" customHeight="1" spans="1:247">
      <c r="A1101" s="123">
        <v>21602</v>
      </c>
      <c r="B1101" s="124" t="s">
        <v>906</v>
      </c>
      <c r="C1101" s="119">
        <f t="shared" ref="C1101:G1101" si="206">SUM(C1102:C1110)</f>
        <v>147</v>
      </c>
      <c r="D1101" s="132">
        <f t="shared" si="206"/>
        <v>127</v>
      </c>
      <c r="E1101" s="121">
        <f t="shared" si="202"/>
        <v>-20</v>
      </c>
      <c r="F1101" s="122">
        <f t="shared" si="203"/>
        <v>-13.6054421768707</v>
      </c>
      <c r="G1101" s="132">
        <f t="shared" si="206"/>
        <v>127</v>
      </c>
      <c r="IF1101" s="6"/>
      <c r="IG1101" s="6"/>
      <c r="IH1101" s="6"/>
      <c r="II1101" s="6"/>
      <c r="IJ1101" s="6"/>
      <c r="IK1101" s="6"/>
      <c r="IL1101" s="6"/>
      <c r="IM1101" s="6"/>
    </row>
    <row r="1102" s="35" customFormat="1" ht="15" customHeight="1" spans="1:247">
      <c r="A1102" s="123">
        <v>2160201</v>
      </c>
      <c r="B1102" s="126" t="s">
        <v>62</v>
      </c>
      <c r="C1102" s="119">
        <v>147</v>
      </c>
      <c r="D1102" s="128">
        <v>127</v>
      </c>
      <c r="E1102" s="121">
        <f t="shared" si="202"/>
        <v>-20</v>
      </c>
      <c r="F1102" s="122">
        <f t="shared" si="203"/>
        <v>-13.6054421768707</v>
      </c>
      <c r="G1102" s="128">
        <v>127</v>
      </c>
      <c r="IF1102" s="6"/>
      <c r="IG1102" s="6"/>
      <c r="IH1102" s="6"/>
      <c r="II1102" s="6"/>
      <c r="IJ1102" s="6"/>
      <c r="IK1102" s="6"/>
      <c r="IL1102" s="6"/>
      <c r="IM1102" s="6"/>
    </row>
    <row r="1103" s="35" customFormat="1" ht="15" customHeight="1" spans="1:247">
      <c r="A1103" s="123">
        <v>2160202</v>
      </c>
      <c r="B1103" s="126" t="s">
        <v>63</v>
      </c>
      <c r="C1103" s="119">
        <v>0</v>
      </c>
      <c r="D1103" s="128"/>
      <c r="E1103" s="121">
        <f t="shared" si="202"/>
        <v>0</v>
      </c>
      <c r="F1103" s="122">
        <f t="shared" si="203"/>
        <v>0</v>
      </c>
      <c r="G1103" s="128"/>
      <c r="IF1103" s="6"/>
      <c r="IG1103" s="6"/>
      <c r="IH1103" s="6"/>
      <c r="II1103" s="6"/>
      <c r="IJ1103" s="6"/>
      <c r="IK1103" s="6"/>
      <c r="IL1103" s="6"/>
      <c r="IM1103" s="6"/>
    </row>
    <row r="1104" s="35" customFormat="1" ht="15" customHeight="1" spans="1:247">
      <c r="A1104" s="123">
        <v>2160203</v>
      </c>
      <c r="B1104" s="126" t="s">
        <v>64</v>
      </c>
      <c r="C1104" s="119">
        <v>0</v>
      </c>
      <c r="D1104" s="128"/>
      <c r="E1104" s="121">
        <f t="shared" si="202"/>
        <v>0</v>
      </c>
      <c r="F1104" s="122">
        <f t="shared" si="203"/>
        <v>0</v>
      </c>
      <c r="G1104" s="128"/>
      <c r="IF1104" s="6"/>
      <c r="IG1104" s="6"/>
      <c r="IH1104" s="6"/>
      <c r="II1104" s="6"/>
      <c r="IJ1104" s="6"/>
      <c r="IK1104" s="6"/>
      <c r="IL1104" s="6"/>
      <c r="IM1104" s="6"/>
    </row>
    <row r="1105" s="35" customFormat="1" ht="15" customHeight="1" spans="1:247">
      <c r="A1105" s="123">
        <v>2160216</v>
      </c>
      <c r="B1105" s="126" t="s">
        <v>907</v>
      </c>
      <c r="C1105" s="119">
        <v>0</v>
      </c>
      <c r="D1105" s="128"/>
      <c r="E1105" s="121">
        <f t="shared" si="202"/>
        <v>0</v>
      </c>
      <c r="F1105" s="122">
        <f t="shared" si="203"/>
        <v>0</v>
      </c>
      <c r="G1105" s="128"/>
      <c r="IF1105" s="6"/>
      <c r="IG1105" s="6"/>
      <c r="IH1105" s="6"/>
      <c r="II1105" s="6"/>
      <c r="IJ1105" s="6"/>
      <c r="IK1105" s="6"/>
      <c r="IL1105" s="6"/>
      <c r="IM1105" s="6"/>
    </row>
    <row r="1106" s="35" customFormat="1" ht="15" customHeight="1" spans="1:247">
      <c r="A1106" s="123">
        <v>2160217</v>
      </c>
      <c r="B1106" s="126" t="s">
        <v>908</v>
      </c>
      <c r="C1106" s="119">
        <v>0</v>
      </c>
      <c r="D1106" s="128"/>
      <c r="E1106" s="121">
        <f t="shared" si="202"/>
        <v>0</v>
      </c>
      <c r="F1106" s="122">
        <f t="shared" si="203"/>
        <v>0</v>
      </c>
      <c r="G1106" s="128"/>
      <c r="IF1106" s="6"/>
      <c r="IG1106" s="6"/>
      <c r="IH1106" s="6"/>
      <c r="II1106" s="6"/>
      <c r="IJ1106" s="6"/>
      <c r="IK1106" s="6"/>
      <c r="IL1106" s="6"/>
      <c r="IM1106" s="6"/>
    </row>
    <row r="1107" s="35" customFormat="1" ht="15" customHeight="1" spans="1:247">
      <c r="A1107" s="123">
        <v>2160218</v>
      </c>
      <c r="B1107" s="126" t="s">
        <v>909</v>
      </c>
      <c r="C1107" s="119">
        <v>0</v>
      </c>
      <c r="D1107" s="128"/>
      <c r="E1107" s="121">
        <f t="shared" si="202"/>
        <v>0</v>
      </c>
      <c r="F1107" s="122">
        <f t="shared" si="203"/>
        <v>0</v>
      </c>
      <c r="G1107" s="128"/>
      <c r="IF1107" s="6"/>
      <c r="IG1107" s="6"/>
      <c r="IH1107" s="6"/>
      <c r="II1107" s="6"/>
      <c r="IJ1107" s="6"/>
      <c r="IK1107" s="6"/>
      <c r="IL1107" s="6"/>
      <c r="IM1107" s="6"/>
    </row>
    <row r="1108" s="35" customFormat="1" ht="15" customHeight="1" spans="1:247">
      <c r="A1108" s="123">
        <v>2160219</v>
      </c>
      <c r="B1108" s="126" t="s">
        <v>910</v>
      </c>
      <c r="C1108" s="119">
        <v>0</v>
      </c>
      <c r="D1108" s="128"/>
      <c r="E1108" s="121">
        <f t="shared" si="202"/>
        <v>0</v>
      </c>
      <c r="F1108" s="122">
        <f t="shared" si="203"/>
        <v>0</v>
      </c>
      <c r="G1108" s="128"/>
      <c r="IF1108" s="6"/>
      <c r="IG1108" s="6"/>
      <c r="IH1108" s="6"/>
      <c r="II1108" s="6"/>
      <c r="IJ1108" s="6"/>
      <c r="IK1108" s="6"/>
      <c r="IL1108" s="6"/>
      <c r="IM1108" s="6"/>
    </row>
    <row r="1109" s="35" customFormat="1" ht="15" customHeight="1" spans="1:247">
      <c r="A1109" s="123">
        <v>2160250</v>
      </c>
      <c r="B1109" s="126" t="s">
        <v>71</v>
      </c>
      <c r="C1109" s="119"/>
      <c r="D1109" s="128"/>
      <c r="E1109" s="121">
        <f t="shared" si="202"/>
        <v>0</v>
      </c>
      <c r="F1109" s="122">
        <f t="shared" si="203"/>
        <v>0</v>
      </c>
      <c r="G1109" s="128"/>
      <c r="IF1109" s="6"/>
      <c r="IG1109" s="6"/>
      <c r="IH1109" s="6"/>
      <c r="II1109" s="6"/>
      <c r="IJ1109" s="6"/>
      <c r="IK1109" s="6"/>
      <c r="IL1109" s="6"/>
      <c r="IM1109" s="6"/>
    </row>
    <row r="1110" s="35" customFormat="1" ht="15" customHeight="1" spans="1:247">
      <c r="A1110" s="123">
        <v>2160299</v>
      </c>
      <c r="B1110" s="126" t="s">
        <v>911</v>
      </c>
      <c r="C1110" s="119">
        <v>0</v>
      </c>
      <c r="D1110" s="128"/>
      <c r="E1110" s="121">
        <f t="shared" si="202"/>
        <v>0</v>
      </c>
      <c r="F1110" s="122">
        <f t="shared" si="203"/>
        <v>0</v>
      </c>
      <c r="G1110" s="128"/>
      <c r="IF1110" s="6"/>
      <c r="IG1110" s="6"/>
      <c r="IH1110" s="6"/>
      <c r="II1110" s="6"/>
      <c r="IJ1110" s="6"/>
      <c r="IK1110" s="6"/>
      <c r="IL1110" s="6"/>
      <c r="IM1110" s="6"/>
    </row>
    <row r="1111" s="35" customFormat="1" ht="15" customHeight="1" spans="1:247">
      <c r="A1111" s="123">
        <v>21606</v>
      </c>
      <c r="B1111" s="124" t="s">
        <v>912</v>
      </c>
      <c r="C1111" s="119">
        <f t="shared" ref="C1111:G1111" si="207">SUM(C1112:C1116)</f>
        <v>0</v>
      </c>
      <c r="D1111" s="132">
        <f t="shared" si="207"/>
        <v>0</v>
      </c>
      <c r="E1111" s="121">
        <f t="shared" si="202"/>
        <v>0</v>
      </c>
      <c r="F1111" s="122">
        <f t="shared" si="203"/>
        <v>0</v>
      </c>
      <c r="G1111" s="132">
        <f t="shared" si="207"/>
        <v>0</v>
      </c>
      <c r="IF1111" s="6"/>
      <c r="IG1111" s="6"/>
      <c r="IH1111" s="6"/>
      <c r="II1111" s="6"/>
      <c r="IJ1111" s="6"/>
      <c r="IK1111" s="6"/>
      <c r="IL1111" s="6"/>
      <c r="IM1111" s="6"/>
    </row>
    <row r="1112" s="35" customFormat="1" ht="15" customHeight="1" spans="1:247">
      <c r="A1112" s="123">
        <v>2160601</v>
      </c>
      <c r="B1112" s="126" t="s">
        <v>62</v>
      </c>
      <c r="C1112" s="119">
        <v>0</v>
      </c>
      <c r="D1112" s="128"/>
      <c r="E1112" s="121">
        <f t="shared" si="202"/>
        <v>0</v>
      </c>
      <c r="F1112" s="122">
        <f t="shared" si="203"/>
        <v>0</v>
      </c>
      <c r="G1112" s="128"/>
      <c r="IF1112" s="6"/>
      <c r="IG1112" s="6"/>
      <c r="IH1112" s="6"/>
      <c r="II1112" s="6"/>
      <c r="IJ1112" s="6"/>
      <c r="IK1112" s="6"/>
      <c r="IL1112" s="6"/>
      <c r="IM1112" s="6"/>
    </row>
    <row r="1113" s="35" customFormat="1" ht="15" customHeight="1" spans="1:247">
      <c r="A1113" s="123">
        <v>2160602</v>
      </c>
      <c r="B1113" s="126" t="s">
        <v>63</v>
      </c>
      <c r="C1113" s="119">
        <v>0</v>
      </c>
      <c r="D1113" s="128"/>
      <c r="E1113" s="121">
        <f t="shared" si="202"/>
        <v>0</v>
      </c>
      <c r="F1113" s="122">
        <f t="shared" si="203"/>
        <v>0</v>
      </c>
      <c r="G1113" s="128"/>
      <c r="IF1113" s="6"/>
      <c r="IG1113" s="6"/>
      <c r="IH1113" s="6"/>
      <c r="II1113" s="6"/>
      <c r="IJ1113" s="6"/>
      <c r="IK1113" s="6"/>
      <c r="IL1113" s="6"/>
      <c r="IM1113" s="6"/>
    </row>
    <row r="1114" s="35" customFormat="1" ht="15" customHeight="1" spans="1:247">
      <c r="A1114" s="123">
        <v>2160603</v>
      </c>
      <c r="B1114" s="126" t="s">
        <v>64</v>
      </c>
      <c r="C1114" s="119">
        <v>0</v>
      </c>
      <c r="D1114" s="128"/>
      <c r="E1114" s="121">
        <f t="shared" si="202"/>
        <v>0</v>
      </c>
      <c r="F1114" s="122">
        <f t="shared" si="203"/>
        <v>0</v>
      </c>
      <c r="G1114" s="128"/>
      <c r="IF1114" s="6"/>
      <c r="IG1114" s="6"/>
      <c r="IH1114" s="6"/>
      <c r="II1114" s="6"/>
      <c r="IJ1114" s="6"/>
      <c r="IK1114" s="6"/>
      <c r="IL1114" s="6"/>
      <c r="IM1114" s="6"/>
    </row>
    <row r="1115" s="35" customFormat="1" ht="15" customHeight="1" spans="1:247">
      <c r="A1115" s="123">
        <v>2160607</v>
      </c>
      <c r="B1115" s="126" t="s">
        <v>913</v>
      </c>
      <c r="C1115" s="119">
        <v>0</v>
      </c>
      <c r="D1115" s="128"/>
      <c r="E1115" s="121">
        <f t="shared" si="202"/>
        <v>0</v>
      </c>
      <c r="F1115" s="122">
        <f t="shared" si="203"/>
        <v>0</v>
      </c>
      <c r="G1115" s="128"/>
      <c r="IF1115" s="6"/>
      <c r="IG1115" s="6"/>
      <c r="IH1115" s="6"/>
      <c r="II1115" s="6"/>
      <c r="IJ1115" s="6"/>
      <c r="IK1115" s="6"/>
      <c r="IL1115" s="6"/>
      <c r="IM1115" s="6"/>
    </row>
    <row r="1116" s="35" customFormat="1" ht="15" customHeight="1" spans="1:247">
      <c r="A1116" s="123">
        <v>2160699</v>
      </c>
      <c r="B1116" s="126" t="s">
        <v>914</v>
      </c>
      <c r="C1116" s="119">
        <v>0</v>
      </c>
      <c r="D1116" s="128"/>
      <c r="E1116" s="121">
        <f t="shared" si="202"/>
        <v>0</v>
      </c>
      <c r="F1116" s="122">
        <f t="shared" si="203"/>
        <v>0</v>
      </c>
      <c r="G1116" s="128"/>
      <c r="IF1116" s="6"/>
      <c r="IG1116" s="6"/>
      <c r="IH1116" s="6"/>
      <c r="II1116" s="6"/>
      <c r="IJ1116" s="6"/>
      <c r="IK1116" s="6"/>
      <c r="IL1116" s="6"/>
      <c r="IM1116" s="6"/>
    </row>
    <row r="1117" s="35" customFormat="1" ht="15" customHeight="1" spans="1:247">
      <c r="A1117" s="123">
        <v>21699</v>
      </c>
      <c r="B1117" s="124" t="s">
        <v>915</v>
      </c>
      <c r="C1117" s="119">
        <f t="shared" ref="C1117:G1117" si="208">SUM(C1118:C1119)</f>
        <v>0</v>
      </c>
      <c r="D1117" s="132">
        <f t="shared" si="208"/>
        <v>0</v>
      </c>
      <c r="E1117" s="121">
        <f t="shared" si="202"/>
        <v>0</v>
      </c>
      <c r="F1117" s="122">
        <f t="shared" si="203"/>
        <v>0</v>
      </c>
      <c r="G1117" s="132">
        <f t="shared" si="208"/>
        <v>0</v>
      </c>
      <c r="IF1117" s="6"/>
      <c r="IG1117" s="6"/>
      <c r="IH1117" s="6"/>
      <c r="II1117" s="6"/>
      <c r="IJ1117" s="6"/>
      <c r="IK1117" s="6"/>
      <c r="IL1117" s="6"/>
      <c r="IM1117" s="6"/>
    </row>
    <row r="1118" s="35" customFormat="1" ht="15" customHeight="1" spans="1:247">
      <c r="A1118" s="123">
        <v>2169901</v>
      </c>
      <c r="B1118" s="126" t="s">
        <v>916</v>
      </c>
      <c r="C1118" s="119">
        <v>0</v>
      </c>
      <c r="D1118" s="128"/>
      <c r="E1118" s="121">
        <f t="shared" si="202"/>
        <v>0</v>
      </c>
      <c r="F1118" s="122">
        <f t="shared" si="203"/>
        <v>0</v>
      </c>
      <c r="G1118" s="128"/>
      <c r="IF1118" s="6"/>
      <c r="IG1118" s="6"/>
      <c r="IH1118" s="6"/>
      <c r="II1118" s="6"/>
      <c r="IJ1118" s="6"/>
      <c r="IK1118" s="6"/>
      <c r="IL1118" s="6"/>
      <c r="IM1118" s="6"/>
    </row>
    <row r="1119" s="35" customFormat="1" ht="15" customHeight="1" spans="1:247">
      <c r="A1119" s="123">
        <v>2169999</v>
      </c>
      <c r="B1119" s="126" t="s">
        <v>917</v>
      </c>
      <c r="C1119" s="119">
        <v>0</v>
      </c>
      <c r="D1119" s="128"/>
      <c r="E1119" s="121">
        <f t="shared" si="202"/>
        <v>0</v>
      </c>
      <c r="F1119" s="122">
        <f t="shared" si="203"/>
        <v>0</v>
      </c>
      <c r="G1119" s="128"/>
      <c r="IF1119" s="6"/>
      <c r="IG1119" s="6"/>
      <c r="IH1119" s="6"/>
      <c r="II1119" s="6"/>
      <c r="IJ1119" s="6"/>
      <c r="IK1119" s="6"/>
      <c r="IL1119" s="6"/>
      <c r="IM1119" s="6"/>
    </row>
    <row r="1120" s="35" customFormat="1" ht="15" customHeight="1" spans="1:247">
      <c r="A1120" s="123">
        <v>217</v>
      </c>
      <c r="B1120" s="124" t="s">
        <v>918</v>
      </c>
      <c r="C1120" s="119">
        <f t="shared" ref="C1120:G1120" si="209">C1121+C1128+C1138+C1144+C1147</f>
        <v>0</v>
      </c>
      <c r="D1120" s="132">
        <f t="shared" si="209"/>
        <v>0</v>
      </c>
      <c r="E1120" s="121">
        <f t="shared" si="202"/>
        <v>0</v>
      </c>
      <c r="F1120" s="122">
        <f t="shared" si="203"/>
        <v>0</v>
      </c>
      <c r="G1120" s="132">
        <f t="shared" si="209"/>
        <v>0</v>
      </c>
      <c r="IF1120" s="6"/>
      <c r="IG1120" s="6"/>
      <c r="IH1120" s="6"/>
      <c r="II1120" s="6"/>
      <c r="IJ1120" s="6"/>
      <c r="IK1120" s="6"/>
      <c r="IL1120" s="6"/>
      <c r="IM1120" s="6"/>
    </row>
    <row r="1121" s="35" customFormat="1" ht="15" customHeight="1" spans="1:247">
      <c r="A1121" s="123">
        <v>21701</v>
      </c>
      <c r="B1121" s="124" t="s">
        <v>919</v>
      </c>
      <c r="C1121" s="119">
        <f t="shared" ref="C1121:G1121" si="210">SUM(C1122:C1127)</f>
        <v>0</v>
      </c>
      <c r="D1121" s="132">
        <f t="shared" si="210"/>
        <v>0</v>
      </c>
      <c r="E1121" s="121">
        <f t="shared" si="202"/>
        <v>0</v>
      </c>
      <c r="F1121" s="122">
        <f t="shared" si="203"/>
        <v>0</v>
      </c>
      <c r="G1121" s="132">
        <f t="shared" si="210"/>
        <v>0</v>
      </c>
      <c r="IF1121" s="6"/>
      <c r="IG1121" s="6"/>
      <c r="IH1121" s="6"/>
      <c r="II1121" s="6"/>
      <c r="IJ1121" s="6"/>
      <c r="IK1121" s="6"/>
      <c r="IL1121" s="6"/>
      <c r="IM1121" s="6"/>
    </row>
    <row r="1122" s="35" customFormat="1" ht="15" customHeight="1" spans="1:247">
      <c r="A1122" s="123">
        <v>2170101</v>
      </c>
      <c r="B1122" s="126" t="s">
        <v>62</v>
      </c>
      <c r="C1122" s="119">
        <v>0</v>
      </c>
      <c r="D1122" s="128"/>
      <c r="E1122" s="121">
        <f t="shared" si="202"/>
        <v>0</v>
      </c>
      <c r="F1122" s="122">
        <f t="shared" si="203"/>
        <v>0</v>
      </c>
      <c r="G1122" s="128"/>
      <c r="IF1122" s="6"/>
      <c r="IG1122" s="6"/>
      <c r="IH1122" s="6"/>
      <c r="II1122" s="6"/>
      <c r="IJ1122" s="6"/>
      <c r="IK1122" s="6"/>
      <c r="IL1122" s="6"/>
      <c r="IM1122" s="6"/>
    </row>
    <row r="1123" s="35" customFormat="1" ht="15" customHeight="1" spans="1:247">
      <c r="A1123" s="123">
        <v>2170102</v>
      </c>
      <c r="B1123" s="126" t="s">
        <v>63</v>
      </c>
      <c r="C1123" s="119">
        <v>0</v>
      </c>
      <c r="D1123" s="128"/>
      <c r="E1123" s="121">
        <f t="shared" si="202"/>
        <v>0</v>
      </c>
      <c r="F1123" s="122">
        <f t="shared" si="203"/>
        <v>0</v>
      </c>
      <c r="G1123" s="128"/>
      <c r="IF1123" s="6"/>
      <c r="IG1123" s="6"/>
      <c r="IH1123" s="6"/>
      <c r="II1123" s="6"/>
      <c r="IJ1123" s="6"/>
      <c r="IK1123" s="6"/>
      <c r="IL1123" s="6"/>
      <c r="IM1123" s="6"/>
    </row>
    <row r="1124" s="35" customFormat="1" ht="15" customHeight="1" spans="1:247">
      <c r="A1124" s="123">
        <v>2170103</v>
      </c>
      <c r="B1124" s="126" t="s">
        <v>64</v>
      </c>
      <c r="C1124" s="119">
        <v>0</v>
      </c>
      <c r="D1124" s="128"/>
      <c r="E1124" s="121">
        <f t="shared" si="202"/>
        <v>0</v>
      </c>
      <c r="F1124" s="122">
        <f t="shared" si="203"/>
        <v>0</v>
      </c>
      <c r="G1124" s="128"/>
      <c r="IF1124" s="6"/>
      <c r="IG1124" s="6"/>
      <c r="IH1124" s="6"/>
      <c r="II1124" s="6"/>
      <c r="IJ1124" s="6"/>
      <c r="IK1124" s="6"/>
      <c r="IL1124" s="6"/>
      <c r="IM1124" s="6"/>
    </row>
    <row r="1125" s="35" customFormat="1" ht="15" customHeight="1" spans="1:247">
      <c r="A1125" s="123">
        <v>2170104</v>
      </c>
      <c r="B1125" s="126" t="s">
        <v>920</v>
      </c>
      <c r="C1125" s="119">
        <v>0</v>
      </c>
      <c r="D1125" s="128"/>
      <c r="E1125" s="121">
        <f t="shared" si="202"/>
        <v>0</v>
      </c>
      <c r="F1125" s="122">
        <f t="shared" si="203"/>
        <v>0</v>
      </c>
      <c r="G1125" s="128"/>
      <c r="IF1125" s="6"/>
      <c r="IG1125" s="6"/>
      <c r="IH1125" s="6"/>
      <c r="II1125" s="6"/>
      <c r="IJ1125" s="6"/>
      <c r="IK1125" s="6"/>
      <c r="IL1125" s="6"/>
      <c r="IM1125" s="6"/>
    </row>
    <row r="1126" s="35" customFormat="1" ht="15" customHeight="1" spans="1:247">
      <c r="A1126" s="123">
        <v>2170150</v>
      </c>
      <c r="B1126" s="126" t="s">
        <v>71</v>
      </c>
      <c r="C1126" s="119">
        <v>0</v>
      </c>
      <c r="D1126" s="128"/>
      <c r="E1126" s="121">
        <f t="shared" si="202"/>
        <v>0</v>
      </c>
      <c r="F1126" s="122">
        <f t="shared" si="203"/>
        <v>0</v>
      </c>
      <c r="G1126" s="128"/>
      <c r="IF1126" s="6"/>
      <c r="IG1126" s="6"/>
      <c r="IH1126" s="6"/>
      <c r="II1126" s="6"/>
      <c r="IJ1126" s="6"/>
      <c r="IK1126" s="6"/>
      <c r="IL1126" s="6"/>
      <c r="IM1126" s="6"/>
    </row>
    <row r="1127" s="35" customFormat="1" ht="15" customHeight="1" spans="1:247">
      <c r="A1127" s="123">
        <v>2170199</v>
      </c>
      <c r="B1127" s="126" t="s">
        <v>921</v>
      </c>
      <c r="C1127" s="119">
        <v>0</v>
      </c>
      <c r="D1127" s="128"/>
      <c r="E1127" s="121">
        <f t="shared" si="202"/>
        <v>0</v>
      </c>
      <c r="F1127" s="122">
        <f t="shared" si="203"/>
        <v>0</v>
      </c>
      <c r="G1127" s="128"/>
      <c r="IF1127" s="6"/>
      <c r="IG1127" s="6"/>
      <c r="IH1127" s="6"/>
      <c r="II1127" s="6"/>
      <c r="IJ1127" s="6"/>
      <c r="IK1127" s="6"/>
      <c r="IL1127" s="6"/>
      <c r="IM1127" s="6"/>
    </row>
    <row r="1128" s="35" customFormat="1" ht="15" customHeight="1" spans="1:247">
      <c r="A1128" s="123">
        <v>21702</v>
      </c>
      <c r="B1128" s="124" t="s">
        <v>922</v>
      </c>
      <c r="C1128" s="119">
        <f t="shared" ref="C1128:G1128" si="211">SUM(C1129:C1137)</f>
        <v>0</v>
      </c>
      <c r="D1128" s="132">
        <f t="shared" si="211"/>
        <v>0</v>
      </c>
      <c r="E1128" s="121">
        <f t="shared" si="202"/>
        <v>0</v>
      </c>
      <c r="F1128" s="122">
        <f t="shared" si="203"/>
        <v>0</v>
      </c>
      <c r="G1128" s="132">
        <f t="shared" si="211"/>
        <v>0</v>
      </c>
      <c r="IF1128" s="6"/>
      <c r="IG1128" s="6"/>
      <c r="IH1128" s="6"/>
      <c r="II1128" s="6"/>
      <c r="IJ1128" s="6"/>
      <c r="IK1128" s="6"/>
      <c r="IL1128" s="6"/>
      <c r="IM1128" s="6"/>
    </row>
    <row r="1129" s="35" customFormat="1" ht="15" customHeight="1" spans="1:247">
      <c r="A1129" s="123">
        <v>2170201</v>
      </c>
      <c r="B1129" s="126" t="s">
        <v>923</v>
      </c>
      <c r="C1129" s="119">
        <v>0</v>
      </c>
      <c r="D1129" s="128"/>
      <c r="E1129" s="121">
        <f t="shared" si="202"/>
        <v>0</v>
      </c>
      <c r="F1129" s="122">
        <f t="shared" si="203"/>
        <v>0</v>
      </c>
      <c r="G1129" s="128"/>
      <c r="IF1129" s="6"/>
      <c r="IG1129" s="6"/>
      <c r="IH1129" s="6"/>
      <c r="II1129" s="6"/>
      <c r="IJ1129" s="6"/>
      <c r="IK1129" s="6"/>
      <c r="IL1129" s="6"/>
      <c r="IM1129" s="6"/>
    </row>
    <row r="1130" s="35" customFormat="1" ht="15" customHeight="1" spans="1:247">
      <c r="A1130" s="123">
        <v>2170202</v>
      </c>
      <c r="B1130" s="126" t="s">
        <v>924</v>
      </c>
      <c r="C1130" s="119">
        <v>0</v>
      </c>
      <c r="D1130" s="128"/>
      <c r="E1130" s="121">
        <f t="shared" si="202"/>
        <v>0</v>
      </c>
      <c r="F1130" s="122">
        <f t="shared" si="203"/>
        <v>0</v>
      </c>
      <c r="G1130" s="128"/>
      <c r="IF1130" s="6"/>
      <c r="IG1130" s="6"/>
      <c r="IH1130" s="6"/>
      <c r="II1130" s="6"/>
      <c r="IJ1130" s="6"/>
      <c r="IK1130" s="6"/>
      <c r="IL1130" s="6"/>
      <c r="IM1130" s="6"/>
    </row>
    <row r="1131" s="35" customFormat="1" ht="15" customHeight="1" spans="1:247">
      <c r="A1131" s="123">
        <v>2170203</v>
      </c>
      <c r="B1131" s="126" t="s">
        <v>925</v>
      </c>
      <c r="C1131" s="119">
        <v>0</v>
      </c>
      <c r="D1131" s="128"/>
      <c r="E1131" s="121">
        <f t="shared" si="202"/>
        <v>0</v>
      </c>
      <c r="F1131" s="122">
        <f t="shared" si="203"/>
        <v>0</v>
      </c>
      <c r="G1131" s="128"/>
      <c r="IF1131" s="6"/>
      <c r="IG1131" s="6"/>
      <c r="IH1131" s="6"/>
      <c r="II1131" s="6"/>
      <c r="IJ1131" s="6"/>
      <c r="IK1131" s="6"/>
      <c r="IL1131" s="6"/>
      <c r="IM1131" s="6"/>
    </row>
    <row r="1132" s="35" customFormat="1" ht="15" customHeight="1" spans="1:247">
      <c r="A1132" s="123">
        <v>2170204</v>
      </c>
      <c r="B1132" s="126" t="s">
        <v>926</v>
      </c>
      <c r="C1132" s="119">
        <v>0</v>
      </c>
      <c r="D1132" s="128"/>
      <c r="E1132" s="121">
        <f t="shared" si="202"/>
        <v>0</v>
      </c>
      <c r="F1132" s="122">
        <f t="shared" si="203"/>
        <v>0</v>
      </c>
      <c r="G1132" s="128"/>
      <c r="IF1132" s="6"/>
      <c r="IG1132" s="6"/>
      <c r="IH1132" s="6"/>
      <c r="II1132" s="6"/>
      <c r="IJ1132" s="6"/>
      <c r="IK1132" s="6"/>
      <c r="IL1132" s="6"/>
      <c r="IM1132" s="6"/>
    </row>
    <row r="1133" s="35" customFormat="1" ht="15" customHeight="1" spans="1:247">
      <c r="A1133" s="123">
        <v>2170205</v>
      </c>
      <c r="B1133" s="126" t="s">
        <v>927</v>
      </c>
      <c r="C1133" s="119">
        <v>0</v>
      </c>
      <c r="D1133" s="128"/>
      <c r="E1133" s="121">
        <f t="shared" si="202"/>
        <v>0</v>
      </c>
      <c r="F1133" s="122">
        <f t="shared" si="203"/>
        <v>0</v>
      </c>
      <c r="G1133" s="128"/>
      <c r="IF1133" s="6"/>
      <c r="IG1133" s="6"/>
      <c r="IH1133" s="6"/>
      <c r="II1133" s="6"/>
      <c r="IJ1133" s="6"/>
      <c r="IK1133" s="6"/>
      <c r="IL1133" s="6"/>
      <c r="IM1133" s="6"/>
    </row>
    <row r="1134" s="35" customFormat="1" ht="15" customHeight="1" spans="1:247">
      <c r="A1134" s="123">
        <v>2170206</v>
      </c>
      <c r="B1134" s="126" t="s">
        <v>928</v>
      </c>
      <c r="C1134" s="119">
        <v>0</v>
      </c>
      <c r="D1134" s="128"/>
      <c r="E1134" s="121">
        <f t="shared" si="202"/>
        <v>0</v>
      </c>
      <c r="F1134" s="122">
        <f t="shared" si="203"/>
        <v>0</v>
      </c>
      <c r="G1134" s="128"/>
      <c r="IF1134" s="6"/>
      <c r="IG1134" s="6"/>
      <c r="IH1134" s="6"/>
      <c r="II1134" s="6"/>
      <c r="IJ1134" s="6"/>
      <c r="IK1134" s="6"/>
      <c r="IL1134" s="6"/>
      <c r="IM1134" s="6"/>
    </row>
    <row r="1135" s="35" customFormat="1" ht="15" customHeight="1" spans="1:247">
      <c r="A1135" s="123">
        <v>2170207</v>
      </c>
      <c r="B1135" s="126" t="s">
        <v>929</v>
      </c>
      <c r="C1135" s="119">
        <v>0</v>
      </c>
      <c r="D1135" s="128"/>
      <c r="E1135" s="121">
        <f t="shared" si="202"/>
        <v>0</v>
      </c>
      <c r="F1135" s="122">
        <f t="shared" si="203"/>
        <v>0</v>
      </c>
      <c r="G1135" s="128"/>
      <c r="IF1135" s="6"/>
      <c r="IG1135" s="6"/>
      <c r="IH1135" s="6"/>
      <c r="II1135" s="6"/>
      <c r="IJ1135" s="6"/>
      <c r="IK1135" s="6"/>
      <c r="IL1135" s="6"/>
      <c r="IM1135" s="6"/>
    </row>
    <row r="1136" s="35" customFormat="1" ht="15" customHeight="1" spans="1:247">
      <c r="A1136" s="123">
        <v>2170208</v>
      </c>
      <c r="B1136" s="126" t="s">
        <v>930</v>
      </c>
      <c r="C1136" s="119">
        <v>0</v>
      </c>
      <c r="D1136" s="128"/>
      <c r="E1136" s="121">
        <f t="shared" si="202"/>
        <v>0</v>
      </c>
      <c r="F1136" s="122">
        <f t="shared" si="203"/>
        <v>0</v>
      </c>
      <c r="G1136" s="128"/>
      <c r="IF1136" s="6"/>
      <c r="IG1136" s="6"/>
      <c r="IH1136" s="6"/>
      <c r="II1136" s="6"/>
      <c r="IJ1136" s="6"/>
      <c r="IK1136" s="6"/>
      <c r="IL1136" s="6"/>
      <c r="IM1136" s="6"/>
    </row>
    <row r="1137" s="35" customFormat="1" ht="15" customHeight="1" spans="1:247">
      <c r="A1137" s="123">
        <v>2170299</v>
      </c>
      <c r="B1137" s="126" t="s">
        <v>931</v>
      </c>
      <c r="C1137" s="119">
        <v>0</v>
      </c>
      <c r="D1137" s="128"/>
      <c r="E1137" s="121">
        <f t="shared" si="202"/>
        <v>0</v>
      </c>
      <c r="F1137" s="122">
        <f t="shared" si="203"/>
        <v>0</v>
      </c>
      <c r="G1137" s="128"/>
      <c r="IF1137" s="6"/>
      <c r="IG1137" s="6"/>
      <c r="IH1137" s="6"/>
      <c r="II1137" s="6"/>
      <c r="IJ1137" s="6"/>
      <c r="IK1137" s="6"/>
      <c r="IL1137" s="6"/>
      <c r="IM1137" s="6"/>
    </row>
    <row r="1138" s="35" customFormat="1" ht="15" customHeight="1" spans="1:247">
      <c r="A1138" s="123">
        <v>21703</v>
      </c>
      <c r="B1138" s="124" t="s">
        <v>932</v>
      </c>
      <c r="C1138" s="119">
        <f t="shared" ref="C1138:G1138" si="212">SUM(C1139:C1143)</f>
        <v>0</v>
      </c>
      <c r="D1138" s="132">
        <f t="shared" si="212"/>
        <v>0</v>
      </c>
      <c r="E1138" s="121">
        <f t="shared" si="202"/>
        <v>0</v>
      </c>
      <c r="F1138" s="122">
        <f t="shared" si="203"/>
        <v>0</v>
      </c>
      <c r="G1138" s="132">
        <f t="shared" si="212"/>
        <v>0</v>
      </c>
      <c r="IF1138" s="6"/>
      <c r="IG1138" s="6"/>
      <c r="IH1138" s="6"/>
      <c r="II1138" s="6"/>
      <c r="IJ1138" s="6"/>
      <c r="IK1138" s="6"/>
      <c r="IL1138" s="6"/>
      <c r="IM1138" s="6"/>
    </row>
    <row r="1139" s="35" customFormat="1" ht="15" customHeight="1" spans="1:247">
      <c r="A1139" s="123">
        <v>2170301</v>
      </c>
      <c r="B1139" s="126" t="s">
        <v>933</v>
      </c>
      <c r="C1139" s="119">
        <v>0</v>
      </c>
      <c r="D1139" s="128"/>
      <c r="E1139" s="121">
        <f t="shared" si="202"/>
        <v>0</v>
      </c>
      <c r="F1139" s="122">
        <f t="shared" si="203"/>
        <v>0</v>
      </c>
      <c r="G1139" s="128"/>
      <c r="IF1139" s="6"/>
      <c r="IG1139" s="6"/>
      <c r="IH1139" s="6"/>
      <c r="II1139" s="6"/>
      <c r="IJ1139" s="6"/>
      <c r="IK1139" s="6"/>
      <c r="IL1139" s="6"/>
      <c r="IM1139" s="6"/>
    </row>
    <row r="1140" s="35" customFormat="1" ht="15" customHeight="1" spans="1:247">
      <c r="A1140" s="123">
        <v>2170302</v>
      </c>
      <c r="B1140" s="126" t="s">
        <v>934</v>
      </c>
      <c r="C1140" s="119">
        <v>0</v>
      </c>
      <c r="D1140" s="128"/>
      <c r="E1140" s="121">
        <f t="shared" si="202"/>
        <v>0</v>
      </c>
      <c r="F1140" s="122">
        <f t="shared" si="203"/>
        <v>0</v>
      </c>
      <c r="G1140" s="128"/>
      <c r="IF1140" s="6"/>
      <c r="IG1140" s="6"/>
      <c r="IH1140" s="6"/>
      <c r="II1140" s="6"/>
      <c r="IJ1140" s="6"/>
      <c r="IK1140" s="6"/>
      <c r="IL1140" s="6"/>
      <c r="IM1140" s="6"/>
    </row>
    <row r="1141" s="35" customFormat="1" ht="15" customHeight="1" spans="1:247">
      <c r="A1141" s="123">
        <v>2170303</v>
      </c>
      <c r="B1141" s="126" t="s">
        <v>935</v>
      </c>
      <c r="C1141" s="119">
        <v>0</v>
      </c>
      <c r="D1141" s="128"/>
      <c r="E1141" s="121">
        <f t="shared" si="202"/>
        <v>0</v>
      </c>
      <c r="F1141" s="122">
        <f t="shared" si="203"/>
        <v>0</v>
      </c>
      <c r="G1141" s="128"/>
      <c r="IF1141" s="6"/>
      <c r="IG1141" s="6"/>
      <c r="IH1141" s="6"/>
      <c r="II1141" s="6"/>
      <c r="IJ1141" s="6"/>
      <c r="IK1141" s="6"/>
      <c r="IL1141" s="6"/>
      <c r="IM1141" s="6"/>
    </row>
    <row r="1142" s="35" customFormat="1" ht="15" customHeight="1" spans="1:247">
      <c r="A1142" s="123">
        <v>2170304</v>
      </c>
      <c r="B1142" s="126" t="s">
        <v>936</v>
      </c>
      <c r="C1142" s="119">
        <v>0</v>
      </c>
      <c r="D1142" s="128"/>
      <c r="E1142" s="121">
        <f t="shared" si="202"/>
        <v>0</v>
      </c>
      <c r="F1142" s="122">
        <f t="shared" si="203"/>
        <v>0</v>
      </c>
      <c r="G1142" s="128"/>
      <c r="IF1142" s="6"/>
      <c r="IG1142" s="6"/>
      <c r="IH1142" s="6"/>
      <c r="II1142" s="6"/>
      <c r="IJ1142" s="6"/>
      <c r="IK1142" s="6"/>
      <c r="IL1142" s="6"/>
      <c r="IM1142" s="6"/>
    </row>
    <row r="1143" s="35" customFormat="1" ht="15" customHeight="1" spans="1:247">
      <c r="A1143" s="123">
        <v>2170399</v>
      </c>
      <c r="B1143" s="126" t="s">
        <v>937</v>
      </c>
      <c r="C1143" s="119">
        <v>0</v>
      </c>
      <c r="D1143" s="128"/>
      <c r="E1143" s="121">
        <f t="shared" si="202"/>
        <v>0</v>
      </c>
      <c r="F1143" s="122">
        <f t="shared" si="203"/>
        <v>0</v>
      </c>
      <c r="G1143" s="128"/>
      <c r="IF1143" s="6"/>
      <c r="IG1143" s="6"/>
      <c r="IH1143" s="6"/>
      <c r="II1143" s="6"/>
      <c r="IJ1143" s="6"/>
      <c r="IK1143" s="6"/>
      <c r="IL1143" s="6"/>
      <c r="IM1143" s="6"/>
    </row>
    <row r="1144" s="35" customFormat="1" ht="15" customHeight="1" spans="1:247">
      <c r="A1144" s="123">
        <v>21704</v>
      </c>
      <c r="B1144" s="124" t="s">
        <v>938</v>
      </c>
      <c r="C1144" s="119">
        <f t="shared" ref="C1144:G1144" si="213">SUM(C1145:C1146)</f>
        <v>0</v>
      </c>
      <c r="D1144" s="132">
        <f t="shared" si="213"/>
        <v>0</v>
      </c>
      <c r="E1144" s="121">
        <f t="shared" si="202"/>
        <v>0</v>
      </c>
      <c r="F1144" s="122">
        <f t="shared" si="203"/>
        <v>0</v>
      </c>
      <c r="G1144" s="132">
        <f t="shared" si="213"/>
        <v>0</v>
      </c>
      <c r="IF1144" s="6"/>
      <c r="IG1144" s="6"/>
      <c r="IH1144" s="6"/>
      <c r="II1144" s="6"/>
      <c r="IJ1144" s="6"/>
      <c r="IK1144" s="6"/>
      <c r="IL1144" s="6"/>
      <c r="IM1144" s="6"/>
    </row>
    <row r="1145" s="35" customFormat="1" ht="15" customHeight="1" spans="1:247">
      <c r="A1145" s="123">
        <v>2170401</v>
      </c>
      <c r="B1145" s="126" t="s">
        <v>939</v>
      </c>
      <c r="C1145" s="119">
        <v>0</v>
      </c>
      <c r="D1145" s="128"/>
      <c r="E1145" s="121">
        <f t="shared" si="202"/>
        <v>0</v>
      </c>
      <c r="F1145" s="122">
        <f t="shared" si="203"/>
        <v>0</v>
      </c>
      <c r="G1145" s="128"/>
      <c r="IF1145" s="6"/>
      <c r="IG1145" s="6"/>
      <c r="IH1145" s="6"/>
      <c r="II1145" s="6"/>
      <c r="IJ1145" s="6"/>
      <c r="IK1145" s="6"/>
      <c r="IL1145" s="6"/>
      <c r="IM1145" s="6"/>
    </row>
    <row r="1146" s="35" customFormat="1" ht="15" customHeight="1" spans="1:247">
      <c r="A1146" s="123">
        <v>2170499</v>
      </c>
      <c r="B1146" s="126" t="s">
        <v>940</v>
      </c>
      <c r="C1146" s="119">
        <v>0</v>
      </c>
      <c r="D1146" s="128"/>
      <c r="E1146" s="121">
        <f t="shared" si="202"/>
        <v>0</v>
      </c>
      <c r="F1146" s="122">
        <f t="shared" si="203"/>
        <v>0</v>
      </c>
      <c r="G1146" s="128"/>
      <c r="IF1146" s="6"/>
      <c r="IG1146" s="6"/>
      <c r="IH1146" s="6"/>
      <c r="II1146" s="6"/>
      <c r="IJ1146" s="6"/>
      <c r="IK1146" s="6"/>
      <c r="IL1146" s="6"/>
      <c r="IM1146" s="6"/>
    </row>
    <row r="1147" s="35" customFormat="1" ht="15" customHeight="1" spans="1:247">
      <c r="A1147" s="123">
        <v>21799</v>
      </c>
      <c r="B1147" s="124" t="s">
        <v>941</v>
      </c>
      <c r="C1147" s="119">
        <f t="shared" ref="C1147:G1147" si="214">C1148</f>
        <v>0</v>
      </c>
      <c r="D1147" s="132">
        <f t="shared" si="214"/>
        <v>0</v>
      </c>
      <c r="E1147" s="121">
        <f t="shared" si="202"/>
        <v>0</v>
      </c>
      <c r="F1147" s="122">
        <f t="shared" si="203"/>
        <v>0</v>
      </c>
      <c r="G1147" s="132">
        <f t="shared" si="214"/>
        <v>0</v>
      </c>
      <c r="IF1147" s="6"/>
      <c r="IG1147" s="6"/>
      <c r="IH1147" s="6"/>
      <c r="II1147" s="6"/>
      <c r="IJ1147" s="6"/>
      <c r="IK1147" s="6"/>
      <c r="IL1147" s="6"/>
      <c r="IM1147" s="6"/>
    </row>
    <row r="1148" s="35" customFormat="1" ht="15" customHeight="1" spans="1:247">
      <c r="A1148" s="123">
        <v>2179901</v>
      </c>
      <c r="B1148" s="126" t="s">
        <v>942</v>
      </c>
      <c r="C1148" s="119">
        <v>0</v>
      </c>
      <c r="D1148" s="128"/>
      <c r="E1148" s="121">
        <f t="shared" si="202"/>
        <v>0</v>
      </c>
      <c r="F1148" s="122">
        <f t="shared" si="203"/>
        <v>0</v>
      </c>
      <c r="G1148" s="128"/>
      <c r="IF1148" s="6"/>
      <c r="IG1148" s="6"/>
      <c r="IH1148" s="6"/>
      <c r="II1148" s="6"/>
      <c r="IJ1148" s="6"/>
      <c r="IK1148" s="6"/>
      <c r="IL1148" s="6"/>
      <c r="IM1148" s="6"/>
    </row>
    <row r="1149" s="35" customFormat="1" ht="15" customHeight="1" spans="1:247">
      <c r="A1149" s="123">
        <v>219</v>
      </c>
      <c r="B1149" s="124" t="s">
        <v>943</v>
      </c>
      <c r="C1149" s="119">
        <f t="shared" ref="C1149:G1149" si="215">SUM(C1150:C1158)</f>
        <v>0</v>
      </c>
      <c r="D1149" s="132">
        <f t="shared" si="215"/>
        <v>0</v>
      </c>
      <c r="E1149" s="121">
        <f t="shared" si="202"/>
        <v>0</v>
      </c>
      <c r="F1149" s="122">
        <f t="shared" si="203"/>
        <v>0</v>
      </c>
      <c r="G1149" s="132">
        <f t="shared" si="215"/>
        <v>0</v>
      </c>
      <c r="IF1149" s="6"/>
      <c r="IG1149" s="6"/>
      <c r="IH1149" s="6"/>
      <c r="II1149" s="6"/>
      <c r="IJ1149" s="6"/>
      <c r="IK1149" s="6"/>
      <c r="IL1149" s="6"/>
      <c r="IM1149" s="6"/>
    </row>
    <row r="1150" s="35" customFormat="1" ht="15" customHeight="1" spans="1:247">
      <c r="A1150" s="123">
        <v>21901</v>
      </c>
      <c r="B1150" s="124" t="s">
        <v>944</v>
      </c>
      <c r="C1150" s="119">
        <v>0</v>
      </c>
      <c r="D1150" s="128"/>
      <c r="E1150" s="121">
        <f t="shared" si="202"/>
        <v>0</v>
      </c>
      <c r="F1150" s="122">
        <f t="shared" si="203"/>
        <v>0</v>
      </c>
      <c r="G1150" s="128"/>
      <c r="IF1150" s="6"/>
      <c r="IG1150" s="6"/>
      <c r="IH1150" s="6"/>
      <c r="II1150" s="6"/>
      <c r="IJ1150" s="6"/>
      <c r="IK1150" s="6"/>
      <c r="IL1150" s="6"/>
      <c r="IM1150" s="6"/>
    </row>
    <row r="1151" s="35" customFormat="1" ht="15" customHeight="1" spans="1:247">
      <c r="A1151" s="123">
        <v>21902</v>
      </c>
      <c r="B1151" s="124" t="s">
        <v>945</v>
      </c>
      <c r="C1151" s="119">
        <v>0</v>
      </c>
      <c r="D1151" s="128"/>
      <c r="E1151" s="121">
        <f t="shared" si="202"/>
        <v>0</v>
      </c>
      <c r="F1151" s="122">
        <f t="shared" si="203"/>
        <v>0</v>
      </c>
      <c r="G1151" s="128"/>
      <c r="IF1151" s="6"/>
      <c r="IG1151" s="6"/>
      <c r="IH1151" s="6"/>
      <c r="II1151" s="6"/>
      <c r="IJ1151" s="6"/>
      <c r="IK1151" s="6"/>
      <c r="IL1151" s="6"/>
      <c r="IM1151" s="6"/>
    </row>
    <row r="1152" s="35" customFormat="1" ht="15" customHeight="1" spans="1:247">
      <c r="A1152" s="123">
        <v>21903</v>
      </c>
      <c r="B1152" s="124" t="s">
        <v>946</v>
      </c>
      <c r="C1152" s="119">
        <v>0</v>
      </c>
      <c r="D1152" s="128"/>
      <c r="E1152" s="121">
        <f t="shared" si="202"/>
        <v>0</v>
      </c>
      <c r="F1152" s="122">
        <f t="shared" si="203"/>
        <v>0</v>
      </c>
      <c r="G1152" s="128"/>
      <c r="IF1152" s="6"/>
      <c r="IG1152" s="6"/>
      <c r="IH1152" s="6"/>
      <c r="II1152" s="6"/>
      <c r="IJ1152" s="6"/>
      <c r="IK1152" s="6"/>
      <c r="IL1152" s="6"/>
      <c r="IM1152" s="6"/>
    </row>
    <row r="1153" s="35" customFormat="1" ht="15" customHeight="1" spans="1:247">
      <c r="A1153" s="123">
        <v>21904</v>
      </c>
      <c r="B1153" s="124" t="s">
        <v>947</v>
      </c>
      <c r="C1153" s="119">
        <v>0</v>
      </c>
      <c r="D1153" s="128"/>
      <c r="E1153" s="121">
        <f t="shared" si="202"/>
        <v>0</v>
      </c>
      <c r="F1153" s="122">
        <f t="shared" si="203"/>
        <v>0</v>
      </c>
      <c r="G1153" s="128"/>
      <c r="IF1153" s="6"/>
      <c r="IG1153" s="6"/>
      <c r="IH1153" s="6"/>
      <c r="II1153" s="6"/>
      <c r="IJ1153" s="6"/>
      <c r="IK1153" s="6"/>
      <c r="IL1153" s="6"/>
      <c r="IM1153" s="6"/>
    </row>
    <row r="1154" s="35" customFormat="1" ht="15" customHeight="1" spans="1:247">
      <c r="A1154" s="123">
        <v>21905</v>
      </c>
      <c r="B1154" s="124" t="s">
        <v>948</v>
      </c>
      <c r="C1154" s="119">
        <v>0</v>
      </c>
      <c r="D1154" s="128"/>
      <c r="E1154" s="121">
        <f t="shared" si="202"/>
        <v>0</v>
      </c>
      <c r="F1154" s="122">
        <f t="shared" si="203"/>
        <v>0</v>
      </c>
      <c r="G1154" s="128"/>
      <c r="IF1154" s="6"/>
      <c r="IG1154" s="6"/>
      <c r="IH1154" s="6"/>
      <c r="II1154" s="6"/>
      <c r="IJ1154" s="6"/>
      <c r="IK1154" s="6"/>
      <c r="IL1154" s="6"/>
      <c r="IM1154" s="6"/>
    </row>
    <row r="1155" s="35" customFormat="1" ht="15" customHeight="1" spans="1:247">
      <c r="A1155" s="123">
        <v>21906</v>
      </c>
      <c r="B1155" s="124" t="s">
        <v>949</v>
      </c>
      <c r="C1155" s="119">
        <v>0</v>
      </c>
      <c r="D1155" s="128"/>
      <c r="E1155" s="121">
        <f t="shared" si="202"/>
        <v>0</v>
      </c>
      <c r="F1155" s="122">
        <f t="shared" si="203"/>
        <v>0</v>
      </c>
      <c r="G1155" s="128"/>
      <c r="IF1155" s="6"/>
      <c r="IG1155" s="6"/>
      <c r="IH1155" s="6"/>
      <c r="II1155" s="6"/>
      <c r="IJ1155" s="6"/>
      <c r="IK1155" s="6"/>
      <c r="IL1155" s="6"/>
      <c r="IM1155" s="6"/>
    </row>
    <row r="1156" s="35" customFormat="1" ht="15" customHeight="1" spans="1:247">
      <c r="A1156" s="123">
        <v>21907</v>
      </c>
      <c r="B1156" s="124" t="s">
        <v>950</v>
      </c>
      <c r="C1156" s="119">
        <v>0</v>
      </c>
      <c r="D1156" s="128"/>
      <c r="E1156" s="121">
        <f t="shared" si="202"/>
        <v>0</v>
      </c>
      <c r="F1156" s="122">
        <f t="shared" si="203"/>
        <v>0</v>
      </c>
      <c r="G1156" s="128"/>
      <c r="IF1156" s="6"/>
      <c r="IG1156" s="6"/>
      <c r="IH1156" s="6"/>
      <c r="II1156" s="6"/>
      <c r="IJ1156" s="6"/>
      <c r="IK1156" s="6"/>
      <c r="IL1156" s="6"/>
      <c r="IM1156" s="6"/>
    </row>
    <row r="1157" s="35" customFormat="1" ht="15" customHeight="1" spans="1:247">
      <c r="A1157" s="123">
        <v>21908</v>
      </c>
      <c r="B1157" s="124" t="s">
        <v>951</v>
      </c>
      <c r="C1157" s="119">
        <v>0</v>
      </c>
      <c r="D1157" s="128"/>
      <c r="E1157" s="121">
        <f t="shared" ref="E1157:E1220" si="216">D1157-C1157</f>
        <v>0</v>
      </c>
      <c r="F1157" s="122">
        <f t="shared" ref="F1157:F1220" si="217">IF(C1157=0,,E1157/C1157*100)</f>
        <v>0</v>
      </c>
      <c r="G1157" s="128"/>
      <c r="IF1157" s="6"/>
      <c r="IG1157" s="6"/>
      <c r="IH1157" s="6"/>
      <c r="II1157" s="6"/>
      <c r="IJ1157" s="6"/>
      <c r="IK1157" s="6"/>
      <c r="IL1157" s="6"/>
      <c r="IM1157" s="6"/>
    </row>
    <row r="1158" s="35" customFormat="1" ht="15" customHeight="1" spans="1:247">
      <c r="A1158" s="123">
        <v>21999</v>
      </c>
      <c r="B1158" s="124" t="s">
        <v>952</v>
      </c>
      <c r="C1158" s="119">
        <v>0</v>
      </c>
      <c r="D1158" s="128"/>
      <c r="E1158" s="121">
        <f t="shared" si="216"/>
        <v>0</v>
      </c>
      <c r="F1158" s="122">
        <f t="shared" si="217"/>
        <v>0</v>
      </c>
      <c r="G1158" s="128"/>
      <c r="IF1158" s="6"/>
      <c r="IG1158" s="6"/>
      <c r="IH1158" s="6"/>
      <c r="II1158" s="6"/>
      <c r="IJ1158" s="6"/>
      <c r="IK1158" s="6"/>
      <c r="IL1158" s="6"/>
      <c r="IM1158" s="6"/>
    </row>
    <row r="1159" s="35" customFormat="1" ht="15" customHeight="1" spans="1:247">
      <c r="A1159" s="123">
        <v>220</v>
      </c>
      <c r="B1159" s="124" t="s">
        <v>953</v>
      </c>
      <c r="C1159" s="119">
        <f t="shared" ref="C1159:G1159" si="218">C1160+C1187+C1202</f>
        <v>4152</v>
      </c>
      <c r="D1159" s="132">
        <f t="shared" si="218"/>
        <v>4671</v>
      </c>
      <c r="E1159" s="121">
        <f t="shared" si="216"/>
        <v>519</v>
      </c>
      <c r="F1159" s="122">
        <f t="shared" si="217"/>
        <v>12.5</v>
      </c>
      <c r="G1159" s="132">
        <f t="shared" si="218"/>
        <v>4671</v>
      </c>
      <c r="IF1159" s="6"/>
      <c r="IG1159" s="6"/>
      <c r="IH1159" s="6"/>
      <c r="II1159" s="6"/>
      <c r="IJ1159" s="6"/>
      <c r="IK1159" s="6"/>
      <c r="IL1159" s="6"/>
      <c r="IM1159" s="6"/>
    </row>
    <row r="1160" s="35" customFormat="1" ht="15" customHeight="1" spans="1:247">
      <c r="A1160" s="123">
        <v>22001</v>
      </c>
      <c r="B1160" s="124" t="s">
        <v>954</v>
      </c>
      <c r="C1160" s="119">
        <f t="shared" ref="C1160:G1160" si="219">SUM(C1161:C1186)</f>
        <v>4101</v>
      </c>
      <c r="D1160" s="132">
        <f t="shared" si="219"/>
        <v>4627</v>
      </c>
      <c r="E1160" s="121">
        <f t="shared" si="216"/>
        <v>526</v>
      </c>
      <c r="F1160" s="122">
        <f t="shared" si="217"/>
        <v>12.826139965862</v>
      </c>
      <c r="G1160" s="132">
        <f t="shared" si="219"/>
        <v>4627</v>
      </c>
      <c r="IF1160" s="6"/>
      <c r="IG1160" s="6"/>
      <c r="IH1160" s="6"/>
      <c r="II1160" s="6"/>
      <c r="IJ1160" s="6"/>
      <c r="IK1160" s="6"/>
      <c r="IL1160" s="6"/>
      <c r="IM1160" s="6"/>
    </row>
    <row r="1161" s="35" customFormat="1" ht="15" customHeight="1" spans="1:247">
      <c r="A1161" s="123">
        <v>2200101</v>
      </c>
      <c r="B1161" s="126" t="s">
        <v>62</v>
      </c>
      <c r="C1161" s="119">
        <v>163</v>
      </c>
      <c r="D1161" s="128">
        <v>147</v>
      </c>
      <c r="E1161" s="121">
        <f t="shared" si="216"/>
        <v>-16</v>
      </c>
      <c r="F1161" s="122">
        <f t="shared" si="217"/>
        <v>-9.8159509202454</v>
      </c>
      <c r="G1161" s="128">
        <v>147</v>
      </c>
      <c r="IF1161" s="6"/>
      <c r="IG1161" s="6"/>
      <c r="IH1161" s="6"/>
      <c r="II1161" s="6"/>
      <c r="IJ1161" s="6"/>
      <c r="IK1161" s="6"/>
      <c r="IL1161" s="6"/>
      <c r="IM1161" s="6"/>
    </row>
    <row r="1162" s="35" customFormat="1" ht="15" customHeight="1" spans="1:247">
      <c r="A1162" s="123">
        <v>2200102</v>
      </c>
      <c r="B1162" s="126" t="s">
        <v>63</v>
      </c>
      <c r="C1162" s="119">
        <v>226</v>
      </c>
      <c r="D1162" s="128">
        <v>211</v>
      </c>
      <c r="E1162" s="121">
        <f t="shared" si="216"/>
        <v>-15</v>
      </c>
      <c r="F1162" s="122">
        <f t="shared" si="217"/>
        <v>-6.63716814159292</v>
      </c>
      <c r="G1162" s="128">
        <v>211</v>
      </c>
      <c r="IF1162" s="6"/>
      <c r="IG1162" s="6"/>
      <c r="IH1162" s="6"/>
      <c r="II1162" s="6"/>
      <c r="IJ1162" s="6"/>
      <c r="IK1162" s="6"/>
      <c r="IL1162" s="6"/>
      <c r="IM1162" s="6"/>
    </row>
    <row r="1163" s="35" customFormat="1" ht="15" customHeight="1" spans="1:247">
      <c r="A1163" s="123">
        <v>2200103</v>
      </c>
      <c r="B1163" s="126" t="s">
        <v>64</v>
      </c>
      <c r="C1163" s="119">
        <v>0</v>
      </c>
      <c r="D1163" s="128"/>
      <c r="E1163" s="121">
        <f t="shared" si="216"/>
        <v>0</v>
      </c>
      <c r="F1163" s="122">
        <f t="shared" si="217"/>
        <v>0</v>
      </c>
      <c r="G1163" s="128"/>
      <c r="IF1163" s="6"/>
      <c r="IG1163" s="6"/>
      <c r="IH1163" s="6"/>
      <c r="II1163" s="6"/>
      <c r="IJ1163" s="6"/>
      <c r="IK1163" s="6"/>
      <c r="IL1163" s="6"/>
      <c r="IM1163" s="6"/>
    </row>
    <row r="1164" s="35" customFormat="1" ht="15" customHeight="1" spans="1:247">
      <c r="A1164" s="123">
        <v>2200104</v>
      </c>
      <c r="B1164" s="126" t="s">
        <v>955</v>
      </c>
      <c r="C1164" s="119">
        <v>0</v>
      </c>
      <c r="D1164" s="128"/>
      <c r="E1164" s="121">
        <f t="shared" si="216"/>
        <v>0</v>
      </c>
      <c r="F1164" s="122">
        <f t="shared" si="217"/>
        <v>0</v>
      </c>
      <c r="G1164" s="128"/>
      <c r="IF1164" s="6"/>
      <c r="IG1164" s="6"/>
      <c r="IH1164" s="6"/>
      <c r="II1164" s="6"/>
      <c r="IJ1164" s="6"/>
      <c r="IK1164" s="6"/>
      <c r="IL1164" s="6"/>
      <c r="IM1164" s="6"/>
    </row>
    <row r="1165" s="35" customFormat="1" ht="15" customHeight="1" spans="1:247">
      <c r="A1165" s="123">
        <v>2200106</v>
      </c>
      <c r="B1165" s="126" t="s">
        <v>956</v>
      </c>
      <c r="C1165" s="119">
        <v>0</v>
      </c>
      <c r="D1165" s="128"/>
      <c r="E1165" s="121">
        <f t="shared" si="216"/>
        <v>0</v>
      </c>
      <c r="F1165" s="122">
        <f t="shared" si="217"/>
        <v>0</v>
      </c>
      <c r="G1165" s="128"/>
      <c r="IF1165" s="6"/>
      <c r="IG1165" s="6"/>
      <c r="IH1165" s="6"/>
      <c r="II1165" s="6"/>
      <c r="IJ1165" s="6"/>
      <c r="IK1165" s="6"/>
      <c r="IL1165" s="6"/>
      <c r="IM1165" s="6"/>
    </row>
    <row r="1166" s="35" customFormat="1" ht="15" customHeight="1" spans="1:247">
      <c r="A1166" s="123">
        <v>2200107</v>
      </c>
      <c r="B1166" s="126" t="s">
        <v>957</v>
      </c>
      <c r="C1166" s="119">
        <v>0</v>
      </c>
      <c r="D1166" s="128"/>
      <c r="E1166" s="121">
        <f t="shared" si="216"/>
        <v>0</v>
      </c>
      <c r="F1166" s="122">
        <f t="shared" si="217"/>
        <v>0</v>
      </c>
      <c r="G1166" s="128"/>
      <c r="IF1166" s="6"/>
      <c r="IG1166" s="6"/>
      <c r="IH1166" s="6"/>
      <c r="II1166" s="6"/>
      <c r="IJ1166" s="6"/>
      <c r="IK1166" s="6"/>
      <c r="IL1166" s="6"/>
      <c r="IM1166" s="6"/>
    </row>
    <row r="1167" s="35" customFormat="1" ht="15" customHeight="1" spans="1:247">
      <c r="A1167" s="123">
        <v>2200108</v>
      </c>
      <c r="B1167" s="126" t="s">
        <v>958</v>
      </c>
      <c r="C1167" s="119">
        <v>0</v>
      </c>
      <c r="D1167" s="128"/>
      <c r="E1167" s="121">
        <f t="shared" si="216"/>
        <v>0</v>
      </c>
      <c r="F1167" s="122">
        <f t="shared" si="217"/>
        <v>0</v>
      </c>
      <c r="G1167" s="128"/>
      <c r="IF1167" s="6"/>
      <c r="IG1167" s="6"/>
      <c r="IH1167" s="6"/>
      <c r="II1167" s="6"/>
      <c r="IJ1167" s="6"/>
      <c r="IK1167" s="6"/>
      <c r="IL1167" s="6"/>
      <c r="IM1167" s="6"/>
    </row>
    <row r="1168" s="35" customFormat="1" ht="15" customHeight="1" spans="1:247">
      <c r="A1168" s="123">
        <v>2200109</v>
      </c>
      <c r="B1168" s="126" t="s">
        <v>959</v>
      </c>
      <c r="C1168" s="119">
        <v>0</v>
      </c>
      <c r="D1168" s="128"/>
      <c r="E1168" s="121">
        <f t="shared" si="216"/>
        <v>0</v>
      </c>
      <c r="F1168" s="122">
        <f t="shared" si="217"/>
        <v>0</v>
      </c>
      <c r="G1168" s="128"/>
      <c r="IF1168" s="6"/>
      <c r="IG1168" s="6"/>
      <c r="IH1168" s="6"/>
      <c r="II1168" s="6"/>
      <c r="IJ1168" s="6"/>
      <c r="IK1168" s="6"/>
      <c r="IL1168" s="6"/>
      <c r="IM1168" s="6"/>
    </row>
    <row r="1169" s="35" customFormat="1" ht="15" customHeight="1" spans="1:247">
      <c r="A1169" s="123">
        <v>2200112</v>
      </c>
      <c r="B1169" s="126" t="s">
        <v>960</v>
      </c>
      <c r="C1169" s="119">
        <v>0</v>
      </c>
      <c r="D1169" s="128"/>
      <c r="E1169" s="121">
        <f t="shared" si="216"/>
        <v>0</v>
      </c>
      <c r="F1169" s="122">
        <f t="shared" si="217"/>
        <v>0</v>
      </c>
      <c r="G1169" s="128"/>
      <c r="IF1169" s="6"/>
      <c r="IG1169" s="6"/>
      <c r="IH1169" s="6"/>
      <c r="II1169" s="6"/>
      <c r="IJ1169" s="6"/>
      <c r="IK1169" s="6"/>
      <c r="IL1169" s="6"/>
      <c r="IM1169" s="6"/>
    </row>
    <row r="1170" s="35" customFormat="1" ht="15" customHeight="1" spans="1:247">
      <c r="A1170" s="123">
        <v>2200113</v>
      </c>
      <c r="B1170" s="126" t="s">
        <v>961</v>
      </c>
      <c r="C1170" s="119">
        <v>0</v>
      </c>
      <c r="D1170" s="128"/>
      <c r="E1170" s="121">
        <f t="shared" si="216"/>
        <v>0</v>
      </c>
      <c r="F1170" s="122">
        <f t="shared" si="217"/>
        <v>0</v>
      </c>
      <c r="G1170" s="128"/>
      <c r="IF1170" s="6"/>
      <c r="IG1170" s="6"/>
      <c r="IH1170" s="6"/>
      <c r="II1170" s="6"/>
      <c r="IJ1170" s="6"/>
      <c r="IK1170" s="6"/>
      <c r="IL1170" s="6"/>
      <c r="IM1170" s="6"/>
    </row>
    <row r="1171" s="35" customFormat="1" ht="15" customHeight="1" spans="1:247">
      <c r="A1171" s="123">
        <v>2200114</v>
      </c>
      <c r="B1171" s="126" t="s">
        <v>962</v>
      </c>
      <c r="C1171" s="119">
        <v>0</v>
      </c>
      <c r="D1171" s="128"/>
      <c r="E1171" s="121">
        <f t="shared" si="216"/>
        <v>0</v>
      </c>
      <c r="F1171" s="122">
        <f t="shared" si="217"/>
        <v>0</v>
      </c>
      <c r="G1171" s="128"/>
      <c r="IF1171" s="6"/>
      <c r="IG1171" s="6"/>
      <c r="IH1171" s="6"/>
      <c r="II1171" s="6"/>
      <c r="IJ1171" s="6"/>
      <c r="IK1171" s="6"/>
      <c r="IL1171" s="6"/>
      <c r="IM1171" s="6"/>
    </row>
    <row r="1172" s="35" customFormat="1" ht="15" customHeight="1" spans="1:247">
      <c r="A1172" s="123">
        <v>2200115</v>
      </c>
      <c r="B1172" s="126" t="s">
        <v>963</v>
      </c>
      <c r="C1172" s="119">
        <v>0</v>
      </c>
      <c r="D1172" s="128"/>
      <c r="E1172" s="121">
        <f t="shared" si="216"/>
        <v>0</v>
      </c>
      <c r="F1172" s="122">
        <f t="shared" si="217"/>
        <v>0</v>
      </c>
      <c r="G1172" s="128"/>
      <c r="IF1172" s="6"/>
      <c r="IG1172" s="6"/>
      <c r="IH1172" s="6"/>
      <c r="II1172" s="6"/>
      <c r="IJ1172" s="6"/>
      <c r="IK1172" s="6"/>
      <c r="IL1172" s="6"/>
      <c r="IM1172" s="6"/>
    </row>
    <row r="1173" s="35" customFormat="1" ht="15" customHeight="1" spans="1:247">
      <c r="A1173" s="123">
        <v>2200116</v>
      </c>
      <c r="B1173" s="126" t="s">
        <v>964</v>
      </c>
      <c r="C1173" s="119">
        <v>0</v>
      </c>
      <c r="D1173" s="128"/>
      <c r="E1173" s="121">
        <f t="shared" si="216"/>
        <v>0</v>
      </c>
      <c r="F1173" s="122">
        <f t="shared" si="217"/>
        <v>0</v>
      </c>
      <c r="G1173" s="128"/>
      <c r="IF1173" s="6"/>
      <c r="IG1173" s="6"/>
      <c r="IH1173" s="6"/>
      <c r="II1173" s="6"/>
      <c r="IJ1173" s="6"/>
      <c r="IK1173" s="6"/>
      <c r="IL1173" s="6"/>
      <c r="IM1173" s="6"/>
    </row>
    <row r="1174" s="35" customFormat="1" ht="15" customHeight="1" spans="1:247">
      <c r="A1174" s="123">
        <v>2200119</v>
      </c>
      <c r="B1174" s="126" t="s">
        <v>965</v>
      </c>
      <c r="C1174" s="119">
        <v>0</v>
      </c>
      <c r="D1174" s="128"/>
      <c r="E1174" s="121">
        <f t="shared" si="216"/>
        <v>0</v>
      </c>
      <c r="F1174" s="122">
        <f t="shared" si="217"/>
        <v>0</v>
      </c>
      <c r="G1174" s="128"/>
      <c r="IF1174" s="6"/>
      <c r="IG1174" s="6"/>
      <c r="IH1174" s="6"/>
      <c r="II1174" s="6"/>
      <c r="IJ1174" s="6"/>
      <c r="IK1174" s="6"/>
      <c r="IL1174" s="6"/>
      <c r="IM1174" s="6"/>
    </row>
    <row r="1175" s="35" customFormat="1" ht="15" customHeight="1" spans="1:247">
      <c r="A1175" s="123">
        <v>2200120</v>
      </c>
      <c r="B1175" s="126" t="s">
        <v>966</v>
      </c>
      <c r="C1175" s="119">
        <v>0</v>
      </c>
      <c r="D1175" s="128"/>
      <c r="E1175" s="121">
        <f t="shared" si="216"/>
        <v>0</v>
      </c>
      <c r="F1175" s="122">
        <f t="shared" si="217"/>
        <v>0</v>
      </c>
      <c r="G1175" s="128"/>
      <c r="IF1175" s="6"/>
      <c r="IG1175" s="6"/>
      <c r="IH1175" s="6"/>
      <c r="II1175" s="6"/>
      <c r="IJ1175" s="6"/>
      <c r="IK1175" s="6"/>
      <c r="IL1175" s="6"/>
      <c r="IM1175" s="6"/>
    </row>
    <row r="1176" s="35" customFormat="1" ht="15" customHeight="1" spans="1:247">
      <c r="A1176" s="123">
        <v>2200121</v>
      </c>
      <c r="B1176" s="126" t="s">
        <v>967</v>
      </c>
      <c r="C1176" s="119">
        <v>0</v>
      </c>
      <c r="D1176" s="128"/>
      <c r="E1176" s="121">
        <f t="shared" si="216"/>
        <v>0</v>
      </c>
      <c r="F1176" s="122">
        <f t="shared" si="217"/>
        <v>0</v>
      </c>
      <c r="G1176" s="128"/>
      <c r="IF1176" s="6"/>
      <c r="IG1176" s="6"/>
      <c r="IH1176" s="6"/>
      <c r="II1176" s="6"/>
      <c r="IJ1176" s="6"/>
      <c r="IK1176" s="6"/>
      <c r="IL1176" s="6"/>
      <c r="IM1176" s="6"/>
    </row>
    <row r="1177" s="35" customFormat="1" ht="15" customHeight="1" spans="1:247">
      <c r="A1177" s="123">
        <v>2200122</v>
      </c>
      <c r="B1177" s="126" t="s">
        <v>968</v>
      </c>
      <c r="C1177" s="119">
        <v>0</v>
      </c>
      <c r="D1177" s="128"/>
      <c r="E1177" s="121">
        <f t="shared" si="216"/>
        <v>0</v>
      </c>
      <c r="F1177" s="122">
        <f t="shared" si="217"/>
        <v>0</v>
      </c>
      <c r="G1177" s="128"/>
      <c r="IF1177" s="6"/>
      <c r="IG1177" s="6"/>
      <c r="IH1177" s="6"/>
      <c r="II1177" s="6"/>
      <c r="IJ1177" s="6"/>
      <c r="IK1177" s="6"/>
      <c r="IL1177" s="6"/>
      <c r="IM1177" s="6"/>
    </row>
    <row r="1178" s="35" customFormat="1" ht="15" customHeight="1" spans="1:247">
      <c r="A1178" s="123">
        <v>2200123</v>
      </c>
      <c r="B1178" s="126" t="s">
        <v>969</v>
      </c>
      <c r="C1178" s="119">
        <v>0</v>
      </c>
      <c r="D1178" s="128"/>
      <c r="E1178" s="121">
        <f t="shared" si="216"/>
        <v>0</v>
      </c>
      <c r="F1178" s="122">
        <f t="shared" si="217"/>
        <v>0</v>
      </c>
      <c r="G1178" s="128"/>
      <c r="IF1178" s="6"/>
      <c r="IG1178" s="6"/>
      <c r="IH1178" s="6"/>
      <c r="II1178" s="6"/>
      <c r="IJ1178" s="6"/>
      <c r="IK1178" s="6"/>
      <c r="IL1178" s="6"/>
      <c r="IM1178" s="6"/>
    </row>
    <row r="1179" s="35" customFormat="1" ht="15" customHeight="1" spans="1:247">
      <c r="A1179" s="123">
        <v>2200124</v>
      </c>
      <c r="B1179" s="126" t="s">
        <v>970</v>
      </c>
      <c r="C1179" s="119">
        <v>0</v>
      </c>
      <c r="D1179" s="128"/>
      <c r="E1179" s="121">
        <f t="shared" si="216"/>
        <v>0</v>
      </c>
      <c r="F1179" s="122">
        <f t="shared" si="217"/>
        <v>0</v>
      </c>
      <c r="G1179" s="128"/>
      <c r="IF1179" s="6"/>
      <c r="IG1179" s="6"/>
      <c r="IH1179" s="6"/>
      <c r="II1179" s="6"/>
      <c r="IJ1179" s="6"/>
      <c r="IK1179" s="6"/>
      <c r="IL1179" s="6"/>
      <c r="IM1179" s="6"/>
    </row>
    <row r="1180" s="35" customFormat="1" ht="15" customHeight="1" spans="1:247">
      <c r="A1180" s="123">
        <v>2200125</v>
      </c>
      <c r="B1180" s="126" t="s">
        <v>971</v>
      </c>
      <c r="C1180" s="119">
        <v>0</v>
      </c>
      <c r="D1180" s="128"/>
      <c r="E1180" s="121">
        <f t="shared" si="216"/>
        <v>0</v>
      </c>
      <c r="F1180" s="122">
        <f t="shared" si="217"/>
        <v>0</v>
      </c>
      <c r="G1180" s="128"/>
      <c r="IF1180" s="6"/>
      <c r="IG1180" s="6"/>
      <c r="IH1180" s="6"/>
      <c r="II1180" s="6"/>
      <c r="IJ1180" s="6"/>
      <c r="IK1180" s="6"/>
      <c r="IL1180" s="6"/>
      <c r="IM1180" s="6"/>
    </row>
    <row r="1181" s="35" customFormat="1" ht="15" customHeight="1" spans="1:247">
      <c r="A1181" s="123">
        <v>2200126</v>
      </c>
      <c r="B1181" s="126" t="s">
        <v>972</v>
      </c>
      <c r="C1181" s="119">
        <v>0</v>
      </c>
      <c r="D1181" s="128"/>
      <c r="E1181" s="121">
        <f t="shared" si="216"/>
        <v>0</v>
      </c>
      <c r="F1181" s="122">
        <f t="shared" si="217"/>
        <v>0</v>
      </c>
      <c r="G1181" s="128"/>
      <c r="IF1181" s="6"/>
      <c r="IG1181" s="6"/>
      <c r="IH1181" s="6"/>
      <c r="II1181" s="6"/>
      <c r="IJ1181" s="6"/>
      <c r="IK1181" s="6"/>
      <c r="IL1181" s="6"/>
      <c r="IM1181" s="6"/>
    </row>
    <row r="1182" s="35" customFormat="1" ht="15" customHeight="1" spans="1:247">
      <c r="A1182" s="123">
        <v>2200127</v>
      </c>
      <c r="B1182" s="126" t="s">
        <v>973</v>
      </c>
      <c r="C1182" s="119">
        <v>0</v>
      </c>
      <c r="D1182" s="128"/>
      <c r="E1182" s="121">
        <f t="shared" si="216"/>
        <v>0</v>
      </c>
      <c r="F1182" s="122">
        <f t="shared" si="217"/>
        <v>0</v>
      </c>
      <c r="G1182" s="128"/>
      <c r="IF1182" s="6"/>
      <c r="IG1182" s="6"/>
      <c r="IH1182" s="6"/>
      <c r="II1182" s="6"/>
      <c r="IJ1182" s="6"/>
      <c r="IK1182" s="6"/>
      <c r="IL1182" s="6"/>
      <c r="IM1182" s="6"/>
    </row>
    <row r="1183" s="35" customFormat="1" ht="15" customHeight="1" spans="1:247">
      <c r="A1183" s="123">
        <v>2200128</v>
      </c>
      <c r="B1183" s="126" t="s">
        <v>974</v>
      </c>
      <c r="C1183" s="119">
        <v>0</v>
      </c>
      <c r="D1183" s="128"/>
      <c r="E1183" s="121">
        <f t="shared" si="216"/>
        <v>0</v>
      </c>
      <c r="F1183" s="122">
        <f t="shared" si="217"/>
        <v>0</v>
      </c>
      <c r="G1183" s="128"/>
      <c r="IF1183" s="6"/>
      <c r="IG1183" s="6"/>
      <c r="IH1183" s="6"/>
      <c r="II1183" s="6"/>
      <c r="IJ1183" s="6"/>
      <c r="IK1183" s="6"/>
      <c r="IL1183" s="6"/>
      <c r="IM1183" s="6"/>
    </row>
    <row r="1184" s="35" customFormat="1" ht="15" customHeight="1" spans="1:247">
      <c r="A1184" s="123">
        <v>2200129</v>
      </c>
      <c r="B1184" s="126" t="s">
        <v>975</v>
      </c>
      <c r="C1184" s="119">
        <v>0</v>
      </c>
      <c r="D1184" s="128"/>
      <c r="E1184" s="121">
        <f t="shared" si="216"/>
        <v>0</v>
      </c>
      <c r="F1184" s="122">
        <f t="shared" si="217"/>
        <v>0</v>
      </c>
      <c r="G1184" s="128"/>
      <c r="IF1184" s="6"/>
      <c r="IG1184" s="6"/>
      <c r="IH1184" s="6"/>
      <c r="II1184" s="6"/>
      <c r="IJ1184" s="6"/>
      <c r="IK1184" s="6"/>
      <c r="IL1184" s="6"/>
      <c r="IM1184" s="6"/>
    </row>
    <row r="1185" s="35" customFormat="1" ht="15" customHeight="1" spans="1:247">
      <c r="A1185" s="123">
        <v>2200150</v>
      </c>
      <c r="B1185" s="126" t="s">
        <v>71</v>
      </c>
      <c r="C1185" s="119">
        <v>3667</v>
      </c>
      <c r="D1185" s="128">
        <v>3264</v>
      </c>
      <c r="E1185" s="121">
        <f t="shared" si="216"/>
        <v>-403</v>
      </c>
      <c r="F1185" s="122">
        <f t="shared" si="217"/>
        <v>-10.9899100081811</v>
      </c>
      <c r="G1185" s="128">
        <v>3264</v>
      </c>
      <c r="IF1185" s="6"/>
      <c r="IG1185" s="6"/>
      <c r="IH1185" s="6"/>
      <c r="II1185" s="6"/>
      <c r="IJ1185" s="6"/>
      <c r="IK1185" s="6"/>
      <c r="IL1185" s="6"/>
      <c r="IM1185" s="6"/>
    </row>
    <row r="1186" s="35" customFormat="1" ht="15" customHeight="1" spans="1:247">
      <c r="A1186" s="123">
        <v>2200199</v>
      </c>
      <c r="B1186" s="126" t="s">
        <v>976</v>
      </c>
      <c r="C1186" s="119">
        <v>45</v>
      </c>
      <c r="D1186" s="128">
        <v>1005</v>
      </c>
      <c r="E1186" s="121">
        <f t="shared" si="216"/>
        <v>960</v>
      </c>
      <c r="F1186" s="122">
        <f t="shared" si="217"/>
        <v>2133.33333333333</v>
      </c>
      <c r="G1186" s="128">
        <v>1005</v>
      </c>
      <c r="IF1186" s="6"/>
      <c r="IG1186" s="6"/>
      <c r="IH1186" s="6"/>
      <c r="II1186" s="6"/>
      <c r="IJ1186" s="6"/>
      <c r="IK1186" s="6"/>
      <c r="IL1186" s="6"/>
      <c r="IM1186" s="6"/>
    </row>
    <row r="1187" s="35" customFormat="1" ht="15" customHeight="1" spans="1:247">
      <c r="A1187" s="123">
        <v>22005</v>
      </c>
      <c r="B1187" s="124" t="s">
        <v>977</v>
      </c>
      <c r="C1187" s="119">
        <f t="shared" ref="C1187:G1187" si="220">SUM(C1188:C1201)</f>
        <v>51</v>
      </c>
      <c r="D1187" s="132">
        <f t="shared" si="220"/>
        <v>44</v>
      </c>
      <c r="E1187" s="121">
        <f t="shared" si="216"/>
        <v>-7</v>
      </c>
      <c r="F1187" s="122">
        <f t="shared" si="217"/>
        <v>-13.7254901960784</v>
      </c>
      <c r="G1187" s="132">
        <f t="shared" si="220"/>
        <v>44</v>
      </c>
      <c r="IF1187" s="6"/>
      <c r="IG1187" s="6"/>
      <c r="IH1187" s="6"/>
      <c r="II1187" s="6"/>
      <c r="IJ1187" s="6"/>
      <c r="IK1187" s="6"/>
      <c r="IL1187" s="6"/>
      <c r="IM1187" s="6"/>
    </row>
    <row r="1188" s="35" customFormat="1" ht="15" customHeight="1" spans="1:247">
      <c r="A1188" s="123">
        <v>2200501</v>
      </c>
      <c r="B1188" s="126" t="s">
        <v>62</v>
      </c>
      <c r="C1188" s="119">
        <v>0</v>
      </c>
      <c r="D1188" s="128"/>
      <c r="E1188" s="121">
        <f t="shared" si="216"/>
        <v>0</v>
      </c>
      <c r="F1188" s="122">
        <f t="shared" si="217"/>
        <v>0</v>
      </c>
      <c r="G1188" s="128"/>
      <c r="IF1188" s="6"/>
      <c r="IG1188" s="6"/>
      <c r="IH1188" s="6"/>
      <c r="II1188" s="6"/>
      <c r="IJ1188" s="6"/>
      <c r="IK1188" s="6"/>
      <c r="IL1188" s="6"/>
      <c r="IM1188" s="6"/>
    </row>
    <row r="1189" s="35" customFormat="1" ht="15" customHeight="1" spans="1:247">
      <c r="A1189" s="123">
        <v>2200502</v>
      </c>
      <c r="B1189" s="126" t="s">
        <v>63</v>
      </c>
      <c r="C1189" s="119">
        <v>0</v>
      </c>
      <c r="D1189" s="128"/>
      <c r="E1189" s="121">
        <f t="shared" si="216"/>
        <v>0</v>
      </c>
      <c r="F1189" s="122">
        <f t="shared" si="217"/>
        <v>0</v>
      </c>
      <c r="G1189" s="128"/>
      <c r="IF1189" s="6"/>
      <c r="IG1189" s="6"/>
      <c r="IH1189" s="6"/>
      <c r="II1189" s="6"/>
      <c r="IJ1189" s="6"/>
      <c r="IK1189" s="6"/>
      <c r="IL1189" s="6"/>
      <c r="IM1189" s="6"/>
    </row>
    <row r="1190" s="35" customFormat="1" ht="15" customHeight="1" spans="1:247">
      <c r="A1190" s="123">
        <v>2200503</v>
      </c>
      <c r="B1190" s="126" t="s">
        <v>64</v>
      </c>
      <c r="C1190" s="119">
        <v>0</v>
      </c>
      <c r="D1190" s="128"/>
      <c r="E1190" s="121">
        <f t="shared" si="216"/>
        <v>0</v>
      </c>
      <c r="F1190" s="122">
        <f t="shared" si="217"/>
        <v>0</v>
      </c>
      <c r="G1190" s="128"/>
      <c r="IF1190" s="6"/>
      <c r="IG1190" s="6"/>
      <c r="IH1190" s="6"/>
      <c r="II1190" s="6"/>
      <c r="IJ1190" s="6"/>
      <c r="IK1190" s="6"/>
      <c r="IL1190" s="6"/>
      <c r="IM1190" s="6"/>
    </row>
    <row r="1191" s="35" customFormat="1" ht="15" customHeight="1" spans="1:247">
      <c r="A1191" s="123">
        <v>2200504</v>
      </c>
      <c r="B1191" s="126" t="s">
        <v>978</v>
      </c>
      <c r="C1191" s="119">
        <v>29</v>
      </c>
      <c r="D1191" s="128">
        <v>34</v>
      </c>
      <c r="E1191" s="121">
        <f t="shared" si="216"/>
        <v>5</v>
      </c>
      <c r="F1191" s="122">
        <f t="shared" si="217"/>
        <v>17.2413793103448</v>
      </c>
      <c r="G1191" s="128">
        <v>34</v>
      </c>
      <c r="IF1191" s="6"/>
      <c r="IG1191" s="6"/>
      <c r="IH1191" s="6"/>
      <c r="II1191" s="6"/>
      <c r="IJ1191" s="6"/>
      <c r="IK1191" s="6"/>
      <c r="IL1191" s="6"/>
      <c r="IM1191" s="6"/>
    </row>
    <row r="1192" s="35" customFormat="1" ht="15" customHeight="1" spans="1:247">
      <c r="A1192" s="123">
        <v>2200506</v>
      </c>
      <c r="B1192" s="126" t="s">
        <v>979</v>
      </c>
      <c r="C1192" s="119">
        <v>0</v>
      </c>
      <c r="D1192" s="128"/>
      <c r="E1192" s="121">
        <f t="shared" si="216"/>
        <v>0</v>
      </c>
      <c r="F1192" s="122">
        <f t="shared" si="217"/>
        <v>0</v>
      </c>
      <c r="G1192" s="128"/>
      <c r="IF1192" s="6"/>
      <c r="IG1192" s="6"/>
      <c r="IH1192" s="6"/>
      <c r="II1192" s="6"/>
      <c r="IJ1192" s="6"/>
      <c r="IK1192" s="6"/>
      <c r="IL1192" s="6"/>
      <c r="IM1192" s="6"/>
    </row>
    <row r="1193" s="35" customFormat="1" ht="15" customHeight="1" spans="1:247">
      <c r="A1193" s="123">
        <v>2200507</v>
      </c>
      <c r="B1193" s="126" t="s">
        <v>980</v>
      </c>
      <c r="C1193" s="119">
        <v>0</v>
      </c>
      <c r="D1193" s="128"/>
      <c r="E1193" s="121">
        <f t="shared" si="216"/>
        <v>0</v>
      </c>
      <c r="F1193" s="122">
        <f t="shared" si="217"/>
        <v>0</v>
      </c>
      <c r="G1193" s="128"/>
      <c r="IF1193" s="6"/>
      <c r="IG1193" s="6"/>
      <c r="IH1193" s="6"/>
      <c r="II1193" s="6"/>
      <c r="IJ1193" s="6"/>
      <c r="IK1193" s="6"/>
      <c r="IL1193" s="6"/>
      <c r="IM1193" s="6"/>
    </row>
    <row r="1194" s="35" customFormat="1" ht="15" customHeight="1" spans="1:247">
      <c r="A1194" s="123">
        <v>2200508</v>
      </c>
      <c r="B1194" s="126" t="s">
        <v>981</v>
      </c>
      <c r="C1194" s="119">
        <v>0</v>
      </c>
      <c r="D1194" s="128"/>
      <c r="E1194" s="121">
        <f t="shared" si="216"/>
        <v>0</v>
      </c>
      <c r="F1194" s="122">
        <f t="shared" si="217"/>
        <v>0</v>
      </c>
      <c r="G1194" s="128"/>
      <c r="IF1194" s="6"/>
      <c r="IG1194" s="6"/>
      <c r="IH1194" s="6"/>
      <c r="II1194" s="6"/>
      <c r="IJ1194" s="6"/>
      <c r="IK1194" s="6"/>
      <c r="IL1194" s="6"/>
      <c r="IM1194" s="6"/>
    </row>
    <row r="1195" s="35" customFormat="1" ht="15" customHeight="1" spans="1:247">
      <c r="A1195" s="123">
        <v>2200509</v>
      </c>
      <c r="B1195" s="126" t="s">
        <v>982</v>
      </c>
      <c r="C1195" s="119">
        <v>12</v>
      </c>
      <c r="D1195" s="128">
        <v>10</v>
      </c>
      <c r="E1195" s="121">
        <f t="shared" si="216"/>
        <v>-2</v>
      </c>
      <c r="F1195" s="122">
        <f t="shared" si="217"/>
        <v>-16.6666666666667</v>
      </c>
      <c r="G1195" s="128">
        <v>10</v>
      </c>
      <c r="IF1195" s="6"/>
      <c r="IG1195" s="6"/>
      <c r="IH1195" s="6"/>
      <c r="II1195" s="6"/>
      <c r="IJ1195" s="6"/>
      <c r="IK1195" s="6"/>
      <c r="IL1195" s="6"/>
      <c r="IM1195" s="6"/>
    </row>
    <row r="1196" s="35" customFormat="1" ht="15" customHeight="1" spans="1:247">
      <c r="A1196" s="123">
        <v>2200510</v>
      </c>
      <c r="B1196" s="126" t="s">
        <v>983</v>
      </c>
      <c r="C1196" s="119">
        <v>0</v>
      </c>
      <c r="D1196" s="128"/>
      <c r="E1196" s="121">
        <f t="shared" si="216"/>
        <v>0</v>
      </c>
      <c r="F1196" s="122">
        <f t="shared" si="217"/>
        <v>0</v>
      </c>
      <c r="G1196" s="128"/>
      <c r="IF1196" s="6"/>
      <c r="IG1196" s="6"/>
      <c r="IH1196" s="6"/>
      <c r="II1196" s="6"/>
      <c r="IJ1196" s="6"/>
      <c r="IK1196" s="6"/>
      <c r="IL1196" s="6"/>
      <c r="IM1196" s="6"/>
    </row>
    <row r="1197" s="35" customFormat="1" ht="15" customHeight="1" spans="1:247">
      <c r="A1197" s="123">
        <v>2200511</v>
      </c>
      <c r="B1197" s="126" t="s">
        <v>984</v>
      </c>
      <c r="C1197" s="119">
        <v>0</v>
      </c>
      <c r="D1197" s="128"/>
      <c r="E1197" s="121">
        <f t="shared" si="216"/>
        <v>0</v>
      </c>
      <c r="F1197" s="122">
        <f t="shared" si="217"/>
        <v>0</v>
      </c>
      <c r="G1197" s="128"/>
      <c r="IF1197" s="6"/>
      <c r="IG1197" s="6"/>
      <c r="IH1197" s="6"/>
      <c r="II1197" s="6"/>
      <c r="IJ1197" s="6"/>
      <c r="IK1197" s="6"/>
      <c r="IL1197" s="6"/>
      <c r="IM1197" s="6"/>
    </row>
    <row r="1198" s="35" customFormat="1" ht="15" customHeight="1" spans="1:247">
      <c r="A1198" s="123">
        <v>2200512</v>
      </c>
      <c r="B1198" s="126" t="s">
        <v>985</v>
      </c>
      <c r="C1198" s="119">
        <v>0</v>
      </c>
      <c r="D1198" s="128"/>
      <c r="E1198" s="121">
        <f t="shared" si="216"/>
        <v>0</v>
      </c>
      <c r="F1198" s="122">
        <f t="shared" si="217"/>
        <v>0</v>
      </c>
      <c r="G1198" s="128"/>
      <c r="IF1198" s="6"/>
      <c r="IG1198" s="6"/>
      <c r="IH1198" s="6"/>
      <c r="II1198" s="6"/>
      <c r="IJ1198" s="6"/>
      <c r="IK1198" s="6"/>
      <c r="IL1198" s="6"/>
      <c r="IM1198" s="6"/>
    </row>
    <row r="1199" s="35" customFormat="1" ht="15" customHeight="1" spans="1:247">
      <c r="A1199" s="123">
        <v>2200513</v>
      </c>
      <c r="B1199" s="126" t="s">
        <v>986</v>
      </c>
      <c r="C1199" s="119">
        <v>0</v>
      </c>
      <c r="D1199" s="128"/>
      <c r="E1199" s="121">
        <f t="shared" si="216"/>
        <v>0</v>
      </c>
      <c r="F1199" s="122">
        <f t="shared" si="217"/>
        <v>0</v>
      </c>
      <c r="G1199" s="128"/>
      <c r="IF1199" s="6"/>
      <c r="IG1199" s="6"/>
      <c r="IH1199" s="6"/>
      <c r="II1199" s="6"/>
      <c r="IJ1199" s="6"/>
      <c r="IK1199" s="6"/>
      <c r="IL1199" s="6"/>
      <c r="IM1199" s="6"/>
    </row>
    <row r="1200" s="35" customFormat="1" ht="15" customHeight="1" spans="1:247">
      <c r="A1200" s="123">
        <v>2200514</v>
      </c>
      <c r="B1200" s="126" t="s">
        <v>987</v>
      </c>
      <c r="C1200" s="119">
        <v>0</v>
      </c>
      <c r="D1200" s="128"/>
      <c r="E1200" s="121">
        <f t="shared" si="216"/>
        <v>0</v>
      </c>
      <c r="F1200" s="122">
        <f t="shared" si="217"/>
        <v>0</v>
      </c>
      <c r="G1200" s="128"/>
      <c r="IF1200" s="6"/>
      <c r="IG1200" s="6"/>
      <c r="IH1200" s="6"/>
      <c r="II1200" s="6"/>
      <c r="IJ1200" s="6"/>
      <c r="IK1200" s="6"/>
      <c r="IL1200" s="6"/>
      <c r="IM1200" s="6"/>
    </row>
    <row r="1201" s="35" customFormat="1" ht="15" customHeight="1" spans="1:247">
      <c r="A1201" s="123">
        <v>2200599</v>
      </c>
      <c r="B1201" s="126" t="s">
        <v>988</v>
      </c>
      <c r="C1201" s="119">
        <v>10</v>
      </c>
      <c r="D1201" s="128"/>
      <c r="E1201" s="121">
        <f t="shared" si="216"/>
        <v>-10</v>
      </c>
      <c r="F1201" s="122">
        <f t="shared" si="217"/>
        <v>-100</v>
      </c>
      <c r="G1201" s="128"/>
      <c r="IF1201" s="6"/>
      <c r="IG1201" s="6"/>
      <c r="IH1201" s="6"/>
      <c r="II1201" s="6"/>
      <c r="IJ1201" s="6"/>
      <c r="IK1201" s="6"/>
      <c r="IL1201" s="6"/>
      <c r="IM1201" s="6"/>
    </row>
    <row r="1202" s="35" customFormat="1" ht="15" customHeight="1" spans="1:247">
      <c r="A1202" s="123">
        <v>22099</v>
      </c>
      <c r="B1202" s="124" t="s">
        <v>989</v>
      </c>
      <c r="C1202" s="119">
        <f t="shared" ref="C1202:G1202" si="221">C1203</f>
        <v>0</v>
      </c>
      <c r="D1202" s="132">
        <f t="shared" si="221"/>
        <v>0</v>
      </c>
      <c r="E1202" s="121">
        <f t="shared" si="216"/>
        <v>0</v>
      </c>
      <c r="F1202" s="122">
        <f t="shared" si="217"/>
        <v>0</v>
      </c>
      <c r="G1202" s="132">
        <f t="shared" si="221"/>
        <v>0</v>
      </c>
      <c r="IF1202" s="6"/>
      <c r="IG1202" s="6"/>
      <c r="IH1202" s="6"/>
      <c r="II1202" s="6"/>
      <c r="IJ1202" s="6"/>
      <c r="IK1202" s="6"/>
      <c r="IL1202" s="6"/>
      <c r="IM1202" s="6"/>
    </row>
    <row r="1203" s="35" customFormat="1" ht="15" customHeight="1" spans="1:247">
      <c r="A1203" s="123">
        <v>2209901</v>
      </c>
      <c r="B1203" s="126" t="s">
        <v>990</v>
      </c>
      <c r="C1203" s="119">
        <v>0</v>
      </c>
      <c r="D1203" s="128"/>
      <c r="E1203" s="121">
        <f t="shared" si="216"/>
        <v>0</v>
      </c>
      <c r="F1203" s="122">
        <f t="shared" si="217"/>
        <v>0</v>
      </c>
      <c r="G1203" s="128"/>
      <c r="IF1203" s="6"/>
      <c r="IG1203" s="6"/>
      <c r="IH1203" s="6"/>
      <c r="II1203" s="6"/>
      <c r="IJ1203" s="6"/>
      <c r="IK1203" s="6"/>
      <c r="IL1203" s="6"/>
      <c r="IM1203" s="6"/>
    </row>
    <row r="1204" s="35" customFormat="1" ht="15" customHeight="1" spans="1:247">
      <c r="A1204" s="123">
        <v>221</v>
      </c>
      <c r="B1204" s="124" t="s">
        <v>991</v>
      </c>
      <c r="C1204" s="119">
        <f t="shared" ref="C1204:G1204" si="222">C1205+C1216+C1220</f>
        <v>3811</v>
      </c>
      <c r="D1204" s="132">
        <f t="shared" si="222"/>
        <v>3599</v>
      </c>
      <c r="E1204" s="121">
        <f t="shared" si="216"/>
        <v>-212</v>
      </c>
      <c r="F1204" s="122">
        <f t="shared" si="217"/>
        <v>-5.56284439779585</v>
      </c>
      <c r="G1204" s="132">
        <f t="shared" si="222"/>
        <v>3930</v>
      </c>
      <c r="IF1204" s="6"/>
      <c r="IG1204" s="6"/>
      <c r="IH1204" s="6"/>
      <c r="II1204" s="6"/>
      <c r="IJ1204" s="6"/>
      <c r="IK1204" s="6"/>
      <c r="IL1204" s="6"/>
      <c r="IM1204" s="6"/>
    </row>
    <row r="1205" s="35" customFormat="1" ht="15" customHeight="1" spans="1:247">
      <c r="A1205" s="123">
        <v>22101</v>
      </c>
      <c r="B1205" s="124" t="s">
        <v>992</v>
      </c>
      <c r="C1205" s="119">
        <f t="shared" ref="C1205:G1205" si="223">SUM(C1206:C1215)</f>
        <v>65</v>
      </c>
      <c r="D1205" s="132">
        <f t="shared" si="223"/>
        <v>150</v>
      </c>
      <c r="E1205" s="121">
        <f t="shared" si="216"/>
        <v>85</v>
      </c>
      <c r="F1205" s="122">
        <f t="shared" si="217"/>
        <v>130.769230769231</v>
      </c>
      <c r="G1205" s="132">
        <f t="shared" si="223"/>
        <v>481</v>
      </c>
      <c r="IF1205" s="6"/>
      <c r="IG1205" s="6"/>
      <c r="IH1205" s="6"/>
      <c r="II1205" s="6"/>
      <c r="IJ1205" s="6"/>
      <c r="IK1205" s="6"/>
      <c r="IL1205" s="6"/>
      <c r="IM1205" s="6"/>
    </row>
    <row r="1206" s="35" customFormat="1" ht="15" customHeight="1" spans="1:247">
      <c r="A1206" s="123">
        <v>2210101</v>
      </c>
      <c r="B1206" s="126" t="s">
        <v>993</v>
      </c>
      <c r="C1206" s="119">
        <v>0</v>
      </c>
      <c r="D1206" s="128"/>
      <c r="E1206" s="121">
        <f t="shared" si="216"/>
        <v>0</v>
      </c>
      <c r="F1206" s="122">
        <f t="shared" si="217"/>
        <v>0</v>
      </c>
      <c r="G1206" s="128"/>
      <c r="IF1206" s="6"/>
      <c r="IG1206" s="6"/>
      <c r="IH1206" s="6"/>
      <c r="II1206" s="6"/>
      <c r="IJ1206" s="6"/>
      <c r="IK1206" s="6"/>
      <c r="IL1206" s="6"/>
      <c r="IM1206" s="6"/>
    </row>
    <row r="1207" s="35" customFormat="1" ht="15" customHeight="1" spans="1:247">
      <c r="A1207" s="123">
        <v>2210102</v>
      </c>
      <c r="B1207" s="126" t="s">
        <v>994</v>
      </c>
      <c r="C1207" s="119">
        <v>0</v>
      </c>
      <c r="D1207" s="128"/>
      <c r="E1207" s="121">
        <f t="shared" si="216"/>
        <v>0</v>
      </c>
      <c r="F1207" s="122">
        <f t="shared" si="217"/>
        <v>0</v>
      </c>
      <c r="G1207" s="128"/>
      <c r="IF1207" s="6"/>
      <c r="IG1207" s="6"/>
      <c r="IH1207" s="6"/>
      <c r="II1207" s="6"/>
      <c r="IJ1207" s="6"/>
      <c r="IK1207" s="6"/>
      <c r="IL1207" s="6"/>
      <c r="IM1207" s="6"/>
    </row>
    <row r="1208" s="35" customFormat="1" ht="15" customHeight="1" spans="1:247">
      <c r="A1208" s="123">
        <v>2210103</v>
      </c>
      <c r="B1208" s="126" t="s">
        <v>995</v>
      </c>
      <c r="C1208" s="119">
        <v>0</v>
      </c>
      <c r="D1208" s="128"/>
      <c r="E1208" s="121">
        <f t="shared" si="216"/>
        <v>0</v>
      </c>
      <c r="F1208" s="122">
        <f t="shared" si="217"/>
        <v>0</v>
      </c>
      <c r="G1208" s="128"/>
      <c r="IF1208" s="6"/>
      <c r="IG1208" s="6"/>
      <c r="IH1208" s="6"/>
      <c r="II1208" s="6"/>
      <c r="IJ1208" s="6"/>
      <c r="IK1208" s="6"/>
      <c r="IL1208" s="6"/>
      <c r="IM1208" s="6"/>
    </row>
    <row r="1209" s="35" customFormat="1" ht="15" customHeight="1" spans="1:247">
      <c r="A1209" s="123">
        <v>2210104</v>
      </c>
      <c r="B1209" s="126" t="s">
        <v>996</v>
      </c>
      <c r="C1209" s="119">
        <v>0</v>
      </c>
      <c r="D1209" s="128"/>
      <c r="E1209" s="121">
        <f t="shared" si="216"/>
        <v>0</v>
      </c>
      <c r="F1209" s="122">
        <f t="shared" si="217"/>
        <v>0</v>
      </c>
      <c r="G1209" s="128"/>
      <c r="IF1209" s="6"/>
      <c r="IG1209" s="6"/>
      <c r="IH1209" s="6"/>
      <c r="II1209" s="6"/>
      <c r="IJ1209" s="6"/>
      <c r="IK1209" s="6"/>
      <c r="IL1209" s="6"/>
      <c r="IM1209" s="6"/>
    </row>
    <row r="1210" s="35" customFormat="1" ht="15" customHeight="1" spans="1:247">
      <c r="A1210" s="123">
        <v>2210105</v>
      </c>
      <c r="B1210" s="126" t="s">
        <v>997</v>
      </c>
      <c r="C1210" s="119">
        <v>65</v>
      </c>
      <c r="D1210" s="128">
        <v>150</v>
      </c>
      <c r="E1210" s="121">
        <f t="shared" si="216"/>
        <v>85</v>
      </c>
      <c r="F1210" s="122">
        <f t="shared" si="217"/>
        <v>130.769230769231</v>
      </c>
      <c r="G1210" s="128">
        <f>150+331</f>
        <v>481</v>
      </c>
      <c r="IF1210" s="6"/>
      <c r="IG1210" s="6"/>
      <c r="IH1210" s="6"/>
      <c r="II1210" s="6"/>
      <c r="IJ1210" s="6"/>
      <c r="IK1210" s="6"/>
      <c r="IL1210" s="6"/>
      <c r="IM1210" s="6"/>
    </row>
    <row r="1211" s="35" customFormat="1" ht="15" customHeight="1" spans="1:247">
      <c r="A1211" s="123">
        <v>2210106</v>
      </c>
      <c r="B1211" s="126" t="s">
        <v>998</v>
      </c>
      <c r="C1211" s="119">
        <v>0</v>
      </c>
      <c r="D1211" s="128"/>
      <c r="E1211" s="121">
        <f t="shared" si="216"/>
        <v>0</v>
      </c>
      <c r="F1211" s="122">
        <f t="shared" si="217"/>
        <v>0</v>
      </c>
      <c r="G1211" s="128"/>
      <c r="IF1211" s="6"/>
      <c r="IG1211" s="6"/>
      <c r="IH1211" s="6"/>
      <c r="II1211" s="6"/>
      <c r="IJ1211" s="6"/>
      <c r="IK1211" s="6"/>
      <c r="IL1211" s="6"/>
      <c r="IM1211" s="6"/>
    </row>
    <row r="1212" s="35" customFormat="1" ht="15" customHeight="1" spans="1:247">
      <c r="A1212" s="123">
        <v>2210107</v>
      </c>
      <c r="B1212" s="126" t="s">
        <v>999</v>
      </c>
      <c r="C1212" s="119">
        <v>0</v>
      </c>
      <c r="D1212" s="128"/>
      <c r="E1212" s="121">
        <f t="shared" si="216"/>
        <v>0</v>
      </c>
      <c r="F1212" s="122">
        <f t="shared" si="217"/>
        <v>0</v>
      </c>
      <c r="G1212" s="128"/>
      <c r="IF1212" s="6"/>
      <c r="IG1212" s="6"/>
      <c r="IH1212" s="6"/>
      <c r="II1212" s="6"/>
      <c r="IJ1212" s="6"/>
      <c r="IK1212" s="6"/>
      <c r="IL1212" s="6"/>
      <c r="IM1212" s="6"/>
    </row>
    <row r="1213" s="35" customFormat="1" ht="15" customHeight="1" spans="1:247">
      <c r="A1213" s="123">
        <v>2210108</v>
      </c>
      <c r="B1213" s="126" t="s">
        <v>1000</v>
      </c>
      <c r="C1213" s="119">
        <v>0</v>
      </c>
      <c r="D1213" s="128"/>
      <c r="E1213" s="121">
        <f t="shared" si="216"/>
        <v>0</v>
      </c>
      <c r="F1213" s="122">
        <f t="shared" si="217"/>
        <v>0</v>
      </c>
      <c r="G1213" s="128"/>
      <c r="IF1213" s="6"/>
      <c r="IG1213" s="6"/>
      <c r="IH1213" s="6"/>
      <c r="II1213" s="6"/>
      <c r="IJ1213" s="6"/>
      <c r="IK1213" s="6"/>
      <c r="IL1213" s="6"/>
      <c r="IM1213" s="6"/>
    </row>
    <row r="1214" s="35" customFormat="1" ht="15" customHeight="1" spans="1:247">
      <c r="A1214" s="123">
        <v>2210109</v>
      </c>
      <c r="B1214" s="126" t="s">
        <v>1001</v>
      </c>
      <c r="C1214" s="119">
        <v>0</v>
      </c>
      <c r="D1214" s="128"/>
      <c r="E1214" s="121">
        <f t="shared" si="216"/>
        <v>0</v>
      </c>
      <c r="F1214" s="122">
        <f t="shared" si="217"/>
        <v>0</v>
      </c>
      <c r="G1214" s="128"/>
      <c r="IF1214" s="6"/>
      <c r="IG1214" s="6"/>
      <c r="IH1214" s="6"/>
      <c r="II1214" s="6"/>
      <c r="IJ1214" s="6"/>
      <c r="IK1214" s="6"/>
      <c r="IL1214" s="6"/>
      <c r="IM1214" s="6"/>
    </row>
    <row r="1215" s="35" customFormat="1" ht="15" customHeight="1" spans="1:247">
      <c r="A1215" s="123">
        <v>2210199</v>
      </c>
      <c r="B1215" s="126" t="s">
        <v>1002</v>
      </c>
      <c r="C1215" s="119">
        <v>0</v>
      </c>
      <c r="D1215" s="128"/>
      <c r="E1215" s="121">
        <f t="shared" si="216"/>
        <v>0</v>
      </c>
      <c r="F1215" s="122">
        <f t="shared" si="217"/>
        <v>0</v>
      </c>
      <c r="G1215" s="128"/>
      <c r="IF1215" s="6"/>
      <c r="IG1215" s="6"/>
      <c r="IH1215" s="6"/>
      <c r="II1215" s="6"/>
      <c r="IJ1215" s="6"/>
      <c r="IK1215" s="6"/>
      <c r="IL1215" s="6"/>
      <c r="IM1215" s="6"/>
    </row>
    <row r="1216" s="35" customFormat="1" ht="15" customHeight="1" spans="1:247">
      <c r="A1216" s="123">
        <v>22102</v>
      </c>
      <c r="B1216" s="124" t="s">
        <v>1003</v>
      </c>
      <c r="C1216" s="119">
        <f t="shared" ref="C1216:G1216" si="224">SUM(C1217:C1219)</f>
        <v>3607</v>
      </c>
      <c r="D1216" s="132">
        <f t="shared" si="224"/>
        <v>3449</v>
      </c>
      <c r="E1216" s="121">
        <f t="shared" si="216"/>
        <v>-158</v>
      </c>
      <c r="F1216" s="122">
        <f t="shared" si="217"/>
        <v>-4.38037149986138</v>
      </c>
      <c r="G1216" s="132">
        <f t="shared" si="224"/>
        <v>3449</v>
      </c>
      <c r="IF1216" s="6"/>
      <c r="IG1216" s="6"/>
      <c r="IH1216" s="6"/>
      <c r="II1216" s="6"/>
      <c r="IJ1216" s="6"/>
      <c r="IK1216" s="6"/>
      <c r="IL1216" s="6"/>
      <c r="IM1216" s="6"/>
    </row>
    <row r="1217" s="35" customFormat="1" ht="15" customHeight="1" spans="1:247">
      <c r="A1217" s="123">
        <v>2210201</v>
      </c>
      <c r="B1217" s="126" t="s">
        <v>1004</v>
      </c>
      <c r="C1217" s="119">
        <v>3607</v>
      </c>
      <c r="D1217" s="128">
        <f>3637-188</f>
        <v>3449</v>
      </c>
      <c r="E1217" s="121">
        <f t="shared" si="216"/>
        <v>-158</v>
      </c>
      <c r="F1217" s="122">
        <f t="shared" si="217"/>
        <v>-4.38037149986138</v>
      </c>
      <c r="G1217" s="128">
        <f>3637-188</f>
        <v>3449</v>
      </c>
      <c r="IF1217" s="6"/>
      <c r="IG1217" s="6"/>
      <c r="IH1217" s="6"/>
      <c r="II1217" s="6"/>
      <c r="IJ1217" s="6"/>
      <c r="IK1217" s="6"/>
      <c r="IL1217" s="6"/>
      <c r="IM1217" s="6"/>
    </row>
    <row r="1218" s="35" customFormat="1" ht="15" customHeight="1" spans="1:247">
      <c r="A1218" s="123">
        <v>2210202</v>
      </c>
      <c r="B1218" s="126" t="s">
        <v>1005</v>
      </c>
      <c r="C1218" s="119">
        <v>0</v>
      </c>
      <c r="D1218" s="128"/>
      <c r="E1218" s="121">
        <f t="shared" si="216"/>
        <v>0</v>
      </c>
      <c r="F1218" s="122">
        <f t="shared" si="217"/>
        <v>0</v>
      </c>
      <c r="G1218" s="128"/>
      <c r="IF1218" s="6"/>
      <c r="IG1218" s="6"/>
      <c r="IH1218" s="6"/>
      <c r="II1218" s="6"/>
      <c r="IJ1218" s="6"/>
      <c r="IK1218" s="6"/>
      <c r="IL1218" s="6"/>
      <c r="IM1218" s="6"/>
    </row>
    <row r="1219" s="35" customFormat="1" ht="15" customHeight="1" spans="1:247">
      <c r="A1219" s="123">
        <v>2210203</v>
      </c>
      <c r="B1219" s="126" t="s">
        <v>1006</v>
      </c>
      <c r="C1219" s="119">
        <v>0</v>
      </c>
      <c r="D1219" s="128"/>
      <c r="E1219" s="121">
        <f t="shared" si="216"/>
        <v>0</v>
      </c>
      <c r="F1219" s="122">
        <f t="shared" si="217"/>
        <v>0</v>
      </c>
      <c r="G1219" s="128"/>
      <c r="IF1219" s="6"/>
      <c r="IG1219" s="6"/>
      <c r="IH1219" s="6"/>
      <c r="II1219" s="6"/>
      <c r="IJ1219" s="6"/>
      <c r="IK1219" s="6"/>
      <c r="IL1219" s="6"/>
      <c r="IM1219" s="6"/>
    </row>
    <row r="1220" s="35" customFormat="1" ht="15" customHeight="1" spans="1:247">
      <c r="A1220" s="123">
        <v>22103</v>
      </c>
      <c r="B1220" s="124" t="s">
        <v>1007</v>
      </c>
      <c r="C1220" s="119">
        <f t="shared" ref="C1220:G1220" si="225">SUM(C1221:C1223)</f>
        <v>139</v>
      </c>
      <c r="D1220" s="132">
        <f t="shared" si="225"/>
        <v>0</v>
      </c>
      <c r="E1220" s="121">
        <f t="shared" si="216"/>
        <v>-139</v>
      </c>
      <c r="F1220" s="122">
        <f t="shared" si="217"/>
        <v>-100</v>
      </c>
      <c r="G1220" s="132">
        <f t="shared" si="225"/>
        <v>0</v>
      </c>
      <c r="IF1220" s="6"/>
      <c r="IG1220" s="6"/>
      <c r="IH1220" s="6"/>
      <c r="II1220" s="6"/>
      <c r="IJ1220" s="6"/>
      <c r="IK1220" s="6"/>
      <c r="IL1220" s="6"/>
      <c r="IM1220" s="6"/>
    </row>
    <row r="1221" s="35" customFormat="1" ht="15" customHeight="1" spans="1:247">
      <c r="A1221" s="123">
        <v>2210301</v>
      </c>
      <c r="B1221" s="126" t="s">
        <v>1008</v>
      </c>
      <c r="C1221" s="119">
        <v>0</v>
      </c>
      <c r="D1221" s="128"/>
      <c r="E1221" s="121">
        <f t="shared" ref="E1221:E1284" si="226">D1221-C1221</f>
        <v>0</v>
      </c>
      <c r="F1221" s="122">
        <f t="shared" ref="F1221:F1284" si="227">IF(C1221=0,,E1221/C1221*100)</f>
        <v>0</v>
      </c>
      <c r="G1221" s="128"/>
      <c r="IF1221" s="6"/>
      <c r="IG1221" s="6"/>
      <c r="IH1221" s="6"/>
      <c r="II1221" s="6"/>
      <c r="IJ1221" s="6"/>
      <c r="IK1221" s="6"/>
      <c r="IL1221" s="6"/>
      <c r="IM1221" s="6"/>
    </row>
    <row r="1222" s="35" customFormat="1" ht="15" customHeight="1" spans="1:247">
      <c r="A1222" s="123">
        <v>2210302</v>
      </c>
      <c r="B1222" s="126" t="s">
        <v>1009</v>
      </c>
      <c r="C1222" s="119">
        <v>139</v>
      </c>
      <c r="D1222" s="128"/>
      <c r="E1222" s="121">
        <f t="shared" si="226"/>
        <v>-139</v>
      </c>
      <c r="F1222" s="122">
        <f t="shared" si="227"/>
        <v>-100</v>
      </c>
      <c r="G1222" s="128"/>
      <c r="IF1222" s="6"/>
      <c r="IG1222" s="6"/>
      <c r="IH1222" s="6"/>
      <c r="II1222" s="6"/>
      <c r="IJ1222" s="6"/>
      <c r="IK1222" s="6"/>
      <c r="IL1222" s="6"/>
      <c r="IM1222" s="6"/>
    </row>
    <row r="1223" s="35" customFormat="1" ht="15" customHeight="1" spans="1:247">
      <c r="A1223" s="123">
        <v>2210399</v>
      </c>
      <c r="B1223" s="126" t="s">
        <v>1010</v>
      </c>
      <c r="C1223" s="119">
        <v>0</v>
      </c>
      <c r="D1223" s="128"/>
      <c r="E1223" s="121">
        <f t="shared" si="226"/>
        <v>0</v>
      </c>
      <c r="F1223" s="122">
        <f t="shared" si="227"/>
        <v>0</v>
      </c>
      <c r="G1223" s="128"/>
      <c r="IF1223" s="6"/>
      <c r="IG1223" s="6"/>
      <c r="IH1223" s="6"/>
      <c r="II1223" s="6"/>
      <c r="IJ1223" s="6"/>
      <c r="IK1223" s="6"/>
      <c r="IL1223" s="6"/>
      <c r="IM1223" s="6"/>
    </row>
    <row r="1224" s="35" customFormat="1" ht="15" customHeight="1" spans="1:247">
      <c r="A1224" s="123">
        <v>222</v>
      </c>
      <c r="B1224" s="124" t="s">
        <v>1011</v>
      </c>
      <c r="C1224" s="119">
        <f t="shared" ref="C1224:G1224" si="228">C1225+C1240+C1254+C1259+C1265</f>
        <v>137</v>
      </c>
      <c r="D1224" s="132">
        <f t="shared" si="228"/>
        <v>137</v>
      </c>
      <c r="E1224" s="121">
        <f t="shared" si="226"/>
        <v>0</v>
      </c>
      <c r="F1224" s="122">
        <f t="shared" si="227"/>
        <v>0</v>
      </c>
      <c r="G1224" s="132">
        <f t="shared" si="228"/>
        <v>137</v>
      </c>
      <c r="IF1224" s="6"/>
      <c r="IG1224" s="6"/>
      <c r="IH1224" s="6"/>
      <c r="II1224" s="6"/>
      <c r="IJ1224" s="6"/>
      <c r="IK1224" s="6"/>
      <c r="IL1224" s="6"/>
      <c r="IM1224" s="6"/>
    </row>
    <row r="1225" s="35" customFormat="1" ht="15" customHeight="1" spans="1:247">
      <c r="A1225" s="123">
        <v>22201</v>
      </c>
      <c r="B1225" s="124" t="s">
        <v>1012</v>
      </c>
      <c r="C1225" s="119">
        <f t="shared" ref="C1225:G1225" si="229">SUM(C1226:C1239)</f>
        <v>84</v>
      </c>
      <c r="D1225" s="132">
        <f t="shared" si="229"/>
        <v>137</v>
      </c>
      <c r="E1225" s="121">
        <f t="shared" si="226"/>
        <v>53</v>
      </c>
      <c r="F1225" s="122">
        <f t="shared" si="227"/>
        <v>63.0952380952381</v>
      </c>
      <c r="G1225" s="132">
        <f t="shared" si="229"/>
        <v>137</v>
      </c>
      <c r="IF1225" s="6"/>
      <c r="IG1225" s="6"/>
      <c r="IH1225" s="6"/>
      <c r="II1225" s="6"/>
      <c r="IJ1225" s="6"/>
      <c r="IK1225" s="6"/>
      <c r="IL1225" s="6"/>
      <c r="IM1225" s="6"/>
    </row>
    <row r="1226" s="35" customFormat="1" ht="15" customHeight="1" spans="1:247">
      <c r="A1226" s="123">
        <v>2220101</v>
      </c>
      <c r="B1226" s="126" t="s">
        <v>62</v>
      </c>
      <c r="C1226" s="119"/>
      <c r="D1226" s="128"/>
      <c r="E1226" s="121">
        <f t="shared" si="226"/>
        <v>0</v>
      </c>
      <c r="F1226" s="122">
        <f t="shared" si="227"/>
        <v>0</v>
      </c>
      <c r="G1226" s="128"/>
      <c r="IF1226" s="6"/>
      <c r="IG1226" s="6"/>
      <c r="IH1226" s="6"/>
      <c r="II1226" s="6"/>
      <c r="IJ1226" s="6"/>
      <c r="IK1226" s="6"/>
      <c r="IL1226" s="6"/>
      <c r="IM1226" s="6"/>
    </row>
    <row r="1227" s="35" customFormat="1" ht="15" customHeight="1" spans="1:247">
      <c r="A1227" s="123">
        <v>2220102</v>
      </c>
      <c r="B1227" s="126" t="s">
        <v>63</v>
      </c>
      <c r="C1227" s="119">
        <v>0</v>
      </c>
      <c r="D1227" s="128"/>
      <c r="E1227" s="121">
        <f t="shared" si="226"/>
        <v>0</v>
      </c>
      <c r="F1227" s="122">
        <f t="shared" si="227"/>
        <v>0</v>
      </c>
      <c r="G1227" s="128"/>
      <c r="IF1227" s="6"/>
      <c r="IG1227" s="6"/>
      <c r="IH1227" s="6"/>
      <c r="II1227" s="6"/>
      <c r="IJ1227" s="6"/>
      <c r="IK1227" s="6"/>
      <c r="IL1227" s="6"/>
      <c r="IM1227" s="6"/>
    </row>
    <row r="1228" s="35" customFormat="1" ht="15" customHeight="1" spans="1:247">
      <c r="A1228" s="123">
        <v>2220103</v>
      </c>
      <c r="B1228" s="126" t="s">
        <v>64</v>
      </c>
      <c r="C1228" s="119">
        <v>0</v>
      </c>
      <c r="D1228" s="128"/>
      <c r="E1228" s="121">
        <f t="shared" si="226"/>
        <v>0</v>
      </c>
      <c r="F1228" s="122">
        <f t="shared" si="227"/>
        <v>0</v>
      </c>
      <c r="G1228" s="128"/>
      <c r="IF1228" s="6"/>
      <c r="IG1228" s="6"/>
      <c r="IH1228" s="6"/>
      <c r="II1228" s="6"/>
      <c r="IJ1228" s="6"/>
      <c r="IK1228" s="6"/>
      <c r="IL1228" s="6"/>
      <c r="IM1228" s="6"/>
    </row>
    <row r="1229" s="35" customFormat="1" ht="15" customHeight="1" spans="1:247">
      <c r="A1229" s="123">
        <v>2220104</v>
      </c>
      <c r="B1229" s="126" t="s">
        <v>1013</v>
      </c>
      <c r="C1229" s="119">
        <v>0</v>
      </c>
      <c r="D1229" s="128"/>
      <c r="E1229" s="121">
        <f t="shared" si="226"/>
        <v>0</v>
      </c>
      <c r="F1229" s="122">
        <f t="shared" si="227"/>
        <v>0</v>
      </c>
      <c r="G1229" s="128"/>
      <c r="IF1229" s="6"/>
      <c r="IG1229" s="6"/>
      <c r="IH1229" s="6"/>
      <c r="II1229" s="6"/>
      <c r="IJ1229" s="6"/>
      <c r="IK1229" s="6"/>
      <c r="IL1229" s="6"/>
      <c r="IM1229" s="6"/>
    </row>
    <row r="1230" s="35" customFormat="1" ht="15" customHeight="1" spans="1:247">
      <c r="A1230" s="123">
        <v>2220105</v>
      </c>
      <c r="B1230" s="126" t="s">
        <v>1014</v>
      </c>
      <c r="C1230" s="119">
        <v>0</v>
      </c>
      <c r="D1230" s="128"/>
      <c r="E1230" s="121">
        <f t="shared" si="226"/>
        <v>0</v>
      </c>
      <c r="F1230" s="122">
        <f t="shared" si="227"/>
        <v>0</v>
      </c>
      <c r="G1230" s="128"/>
      <c r="IF1230" s="6"/>
      <c r="IG1230" s="6"/>
      <c r="IH1230" s="6"/>
      <c r="II1230" s="6"/>
      <c r="IJ1230" s="6"/>
      <c r="IK1230" s="6"/>
      <c r="IL1230" s="6"/>
      <c r="IM1230" s="6"/>
    </row>
    <row r="1231" s="35" customFormat="1" ht="15" customHeight="1" spans="1:247">
      <c r="A1231" s="123">
        <v>2220106</v>
      </c>
      <c r="B1231" s="126" t="s">
        <v>1015</v>
      </c>
      <c r="C1231" s="119">
        <v>0</v>
      </c>
      <c r="D1231" s="128"/>
      <c r="E1231" s="121">
        <f t="shared" si="226"/>
        <v>0</v>
      </c>
      <c r="F1231" s="122">
        <f t="shared" si="227"/>
        <v>0</v>
      </c>
      <c r="G1231" s="128"/>
      <c r="IF1231" s="6"/>
      <c r="IG1231" s="6"/>
      <c r="IH1231" s="6"/>
      <c r="II1231" s="6"/>
      <c r="IJ1231" s="6"/>
      <c r="IK1231" s="6"/>
      <c r="IL1231" s="6"/>
      <c r="IM1231" s="6"/>
    </row>
    <row r="1232" s="35" customFormat="1" ht="15" customHeight="1" spans="1:247">
      <c r="A1232" s="123">
        <v>2220107</v>
      </c>
      <c r="B1232" s="126" t="s">
        <v>1016</v>
      </c>
      <c r="C1232" s="119">
        <v>0</v>
      </c>
      <c r="D1232" s="128"/>
      <c r="E1232" s="121">
        <f t="shared" si="226"/>
        <v>0</v>
      </c>
      <c r="F1232" s="122">
        <f t="shared" si="227"/>
        <v>0</v>
      </c>
      <c r="G1232" s="128"/>
      <c r="IF1232" s="6"/>
      <c r="IG1232" s="6"/>
      <c r="IH1232" s="6"/>
      <c r="II1232" s="6"/>
      <c r="IJ1232" s="6"/>
      <c r="IK1232" s="6"/>
      <c r="IL1232" s="6"/>
      <c r="IM1232" s="6"/>
    </row>
    <row r="1233" s="35" customFormat="1" ht="15" customHeight="1" spans="1:247">
      <c r="A1233" s="123">
        <v>2220112</v>
      </c>
      <c r="B1233" s="126" t="s">
        <v>1017</v>
      </c>
      <c r="C1233" s="119">
        <v>84</v>
      </c>
      <c r="D1233" s="128">
        <v>137</v>
      </c>
      <c r="E1233" s="121">
        <f t="shared" si="226"/>
        <v>53</v>
      </c>
      <c r="F1233" s="122">
        <f t="shared" si="227"/>
        <v>63.0952380952381</v>
      </c>
      <c r="G1233" s="128">
        <v>137</v>
      </c>
      <c r="IF1233" s="6"/>
      <c r="IG1233" s="6"/>
      <c r="IH1233" s="6"/>
      <c r="II1233" s="6"/>
      <c r="IJ1233" s="6"/>
      <c r="IK1233" s="6"/>
      <c r="IL1233" s="6"/>
      <c r="IM1233" s="6"/>
    </row>
    <row r="1234" s="35" customFormat="1" ht="15" customHeight="1" spans="1:247">
      <c r="A1234" s="123">
        <v>2220113</v>
      </c>
      <c r="B1234" s="126" t="s">
        <v>1018</v>
      </c>
      <c r="C1234" s="119">
        <v>0</v>
      </c>
      <c r="D1234" s="128"/>
      <c r="E1234" s="121">
        <f t="shared" si="226"/>
        <v>0</v>
      </c>
      <c r="F1234" s="122">
        <f t="shared" si="227"/>
        <v>0</v>
      </c>
      <c r="G1234" s="128"/>
      <c r="IF1234" s="6"/>
      <c r="IG1234" s="6"/>
      <c r="IH1234" s="6"/>
      <c r="II1234" s="6"/>
      <c r="IJ1234" s="6"/>
      <c r="IK1234" s="6"/>
      <c r="IL1234" s="6"/>
      <c r="IM1234" s="6"/>
    </row>
    <row r="1235" s="35" customFormat="1" ht="15" customHeight="1" spans="1:247">
      <c r="A1235" s="123">
        <v>2220114</v>
      </c>
      <c r="B1235" s="126" t="s">
        <v>1019</v>
      </c>
      <c r="C1235" s="119">
        <v>0</v>
      </c>
      <c r="D1235" s="128"/>
      <c r="E1235" s="121">
        <f t="shared" si="226"/>
        <v>0</v>
      </c>
      <c r="F1235" s="122">
        <f t="shared" si="227"/>
        <v>0</v>
      </c>
      <c r="G1235" s="128"/>
      <c r="IF1235" s="6"/>
      <c r="IG1235" s="6"/>
      <c r="IH1235" s="6"/>
      <c r="II1235" s="6"/>
      <c r="IJ1235" s="6"/>
      <c r="IK1235" s="6"/>
      <c r="IL1235" s="6"/>
      <c r="IM1235" s="6"/>
    </row>
    <row r="1236" s="35" customFormat="1" ht="15" customHeight="1" spans="1:247">
      <c r="A1236" s="123">
        <v>2220115</v>
      </c>
      <c r="B1236" s="126" t="s">
        <v>1020</v>
      </c>
      <c r="C1236" s="119"/>
      <c r="D1236" s="128"/>
      <c r="E1236" s="121">
        <f t="shared" si="226"/>
        <v>0</v>
      </c>
      <c r="F1236" s="122">
        <f t="shared" si="227"/>
        <v>0</v>
      </c>
      <c r="G1236" s="128"/>
      <c r="IF1236" s="6"/>
      <c r="IG1236" s="6"/>
      <c r="IH1236" s="6"/>
      <c r="II1236" s="6"/>
      <c r="IJ1236" s="6"/>
      <c r="IK1236" s="6"/>
      <c r="IL1236" s="6"/>
      <c r="IM1236" s="6"/>
    </row>
    <row r="1237" s="35" customFormat="1" ht="15" customHeight="1" spans="1:247">
      <c r="A1237" s="123">
        <v>2220118</v>
      </c>
      <c r="B1237" s="126" t="s">
        <v>1021</v>
      </c>
      <c r="C1237" s="119">
        <v>0</v>
      </c>
      <c r="D1237" s="128"/>
      <c r="E1237" s="121">
        <f t="shared" si="226"/>
        <v>0</v>
      </c>
      <c r="F1237" s="122">
        <f t="shared" si="227"/>
        <v>0</v>
      </c>
      <c r="G1237" s="128"/>
      <c r="IF1237" s="6"/>
      <c r="IG1237" s="6"/>
      <c r="IH1237" s="6"/>
      <c r="II1237" s="6"/>
      <c r="IJ1237" s="6"/>
      <c r="IK1237" s="6"/>
      <c r="IL1237" s="6"/>
      <c r="IM1237" s="6"/>
    </row>
    <row r="1238" s="35" customFormat="1" ht="15" customHeight="1" spans="1:247">
      <c r="A1238" s="123">
        <v>2220150</v>
      </c>
      <c r="B1238" s="126" t="s">
        <v>71</v>
      </c>
      <c r="C1238" s="119">
        <v>0</v>
      </c>
      <c r="D1238" s="128"/>
      <c r="E1238" s="121">
        <f t="shared" si="226"/>
        <v>0</v>
      </c>
      <c r="F1238" s="122">
        <f t="shared" si="227"/>
        <v>0</v>
      </c>
      <c r="G1238" s="128"/>
      <c r="IF1238" s="6"/>
      <c r="IG1238" s="6"/>
      <c r="IH1238" s="6"/>
      <c r="II1238" s="6"/>
      <c r="IJ1238" s="6"/>
      <c r="IK1238" s="6"/>
      <c r="IL1238" s="6"/>
      <c r="IM1238" s="6"/>
    </row>
    <row r="1239" s="35" customFormat="1" ht="15" customHeight="1" spans="1:247">
      <c r="A1239" s="123">
        <v>2220199</v>
      </c>
      <c r="B1239" s="126" t="s">
        <v>1022</v>
      </c>
      <c r="C1239" s="119">
        <v>0</v>
      </c>
      <c r="D1239" s="128"/>
      <c r="E1239" s="121">
        <f t="shared" si="226"/>
        <v>0</v>
      </c>
      <c r="F1239" s="122">
        <f t="shared" si="227"/>
        <v>0</v>
      </c>
      <c r="G1239" s="128"/>
      <c r="IF1239" s="6"/>
      <c r="IG1239" s="6"/>
      <c r="IH1239" s="6"/>
      <c r="II1239" s="6"/>
      <c r="IJ1239" s="6"/>
      <c r="IK1239" s="6"/>
      <c r="IL1239" s="6"/>
      <c r="IM1239" s="6"/>
    </row>
    <row r="1240" s="35" customFormat="1" ht="15" customHeight="1" spans="1:247">
      <c r="A1240" s="123">
        <v>22202</v>
      </c>
      <c r="B1240" s="124" t="s">
        <v>1023</v>
      </c>
      <c r="C1240" s="119">
        <f t="shared" ref="C1240:G1240" si="230">SUM(C1241:C1253)</f>
        <v>0</v>
      </c>
      <c r="D1240" s="132">
        <f t="shared" si="230"/>
        <v>0</v>
      </c>
      <c r="E1240" s="121">
        <f t="shared" si="226"/>
        <v>0</v>
      </c>
      <c r="F1240" s="122">
        <f t="shared" si="227"/>
        <v>0</v>
      </c>
      <c r="G1240" s="132">
        <f t="shared" si="230"/>
        <v>0</v>
      </c>
      <c r="IF1240" s="6"/>
      <c r="IG1240" s="6"/>
      <c r="IH1240" s="6"/>
      <c r="II1240" s="6"/>
      <c r="IJ1240" s="6"/>
      <c r="IK1240" s="6"/>
      <c r="IL1240" s="6"/>
      <c r="IM1240" s="6"/>
    </row>
    <row r="1241" s="35" customFormat="1" ht="15" customHeight="1" spans="1:247">
      <c r="A1241" s="123">
        <v>2220201</v>
      </c>
      <c r="B1241" s="126" t="s">
        <v>62</v>
      </c>
      <c r="C1241" s="119">
        <v>0</v>
      </c>
      <c r="D1241" s="128"/>
      <c r="E1241" s="121">
        <f t="shared" si="226"/>
        <v>0</v>
      </c>
      <c r="F1241" s="122">
        <f t="shared" si="227"/>
        <v>0</v>
      </c>
      <c r="G1241" s="128"/>
      <c r="IF1241" s="6"/>
      <c r="IG1241" s="6"/>
      <c r="IH1241" s="6"/>
      <c r="II1241" s="6"/>
      <c r="IJ1241" s="6"/>
      <c r="IK1241" s="6"/>
      <c r="IL1241" s="6"/>
      <c r="IM1241" s="6"/>
    </row>
    <row r="1242" s="35" customFormat="1" ht="15" customHeight="1" spans="1:247">
      <c r="A1242" s="123">
        <v>2220202</v>
      </c>
      <c r="B1242" s="126" t="s">
        <v>63</v>
      </c>
      <c r="C1242" s="119">
        <v>0</v>
      </c>
      <c r="D1242" s="128"/>
      <c r="E1242" s="121">
        <f t="shared" si="226"/>
        <v>0</v>
      </c>
      <c r="F1242" s="122">
        <f t="shared" si="227"/>
        <v>0</v>
      </c>
      <c r="G1242" s="128"/>
      <c r="IF1242" s="6"/>
      <c r="IG1242" s="6"/>
      <c r="IH1242" s="6"/>
      <c r="II1242" s="6"/>
      <c r="IJ1242" s="6"/>
      <c r="IK1242" s="6"/>
      <c r="IL1242" s="6"/>
      <c r="IM1242" s="6"/>
    </row>
    <row r="1243" s="35" customFormat="1" ht="15" customHeight="1" spans="1:247">
      <c r="A1243" s="123">
        <v>2220203</v>
      </c>
      <c r="B1243" s="126" t="s">
        <v>64</v>
      </c>
      <c r="C1243" s="119">
        <v>0</v>
      </c>
      <c r="D1243" s="128"/>
      <c r="E1243" s="121">
        <f t="shared" si="226"/>
        <v>0</v>
      </c>
      <c r="F1243" s="122">
        <f t="shared" si="227"/>
        <v>0</v>
      </c>
      <c r="G1243" s="128"/>
      <c r="IF1243" s="6"/>
      <c r="IG1243" s="6"/>
      <c r="IH1243" s="6"/>
      <c r="II1243" s="6"/>
      <c r="IJ1243" s="6"/>
      <c r="IK1243" s="6"/>
      <c r="IL1243" s="6"/>
      <c r="IM1243" s="6"/>
    </row>
    <row r="1244" s="35" customFormat="1" ht="15" customHeight="1" spans="1:247">
      <c r="A1244" s="123">
        <v>2220204</v>
      </c>
      <c r="B1244" s="126" t="s">
        <v>1024</v>
      </c>
      <c r="C1244" s="119">
        <v>0</v>
      </c>
      <c r="D1244" s="128"/>
      <c r="E1244" s="121">
        <f t="shared" si="226"/>
        <v>0</v>
      </c>
      <c r="F1244" s="122">
        <f t="shared" si="227"/>
        <v>0</v>
      </c>
      <c r="G1244" s="128"/>
      <c r="IF1244" s="6"/>
      <c r="IG1244" s="6"/>
      <c r="IH1244" s="6"/>
      <c r="II1244" s="6"/>
      <c r="IJ1244" s="6"/>
      <c r="IK1244" s="6"/>
      <c r="IL1244" s="6"/>
      <c r="IM1244" s="6"/>
    </row>
    <row r="1245" s="35" customFormat="1" ht="15" customHeight="1" spans="1:247">
      <c r="A1245" s="123">
        <v>2220205</v>
      </c>
      <c r="B1245" s="126" t="s">
        <v>1025</v>
      </c>
      <c r="C1245" s="119">
        <v>0</v>
      </c>
      <c r="D1245" s="128"/>
      <c r="E1245" s="121">
        <f t="shared" si="226"/>
        <v>0</v>
      </c>
      <c r="F1245" s="122">
        <f t="shared" si="227"/>
        <v>0</v>
      </c>
      <c r="G1245" s="128"/>
      <c r="IF1245" s="6"/>
      <c r="IG1245" s="6"/>
      <c r="IH1245" s="6"/>
      <c r="II1245" s="6"/>
      <c r="IJ1245" s="6"/>
      <c r="IK1245" s="6"/>
      <c r="IL1245" s="6"/>
      <c r="IM1245" s="6"/>
    </row>
    <row r="1246" s="35" customFormat="1" ht="15" customHeight="1" spans="1:247">
      <c r="A1246" s="123">
        <v>2220206</v>
      </c>
      <c r="B1246" s="126" t="s">
        <v>1026</v>
      </c>
      <c r="C1246" s="119">
        <v>0</v>
      </c>
      <c r="D1246" s="128"/>
      <c r="E1246" s="121">
        <f t="shared" si="226"/>
        <v>0</v>
      </c>
      <c r="F1246" s="122">
        <f t="shared" si="227"/>
        <v>0</v>
      </c>
      <c r="G1246" s="128"/>
      <c r="IF1246" s="6"/>
      <c r="IG1246" s="6"/>
      <c r="IH1246" s="6"/>
      <c r="II1246" s="6"/>
      <c r="IJ1246" s="6"/>
      <c r="IK1246" s="6"/>
      <c r="IL1246" s="6"/>
      <c r="IM1246" s="6"/>
    </row>
    <row r="1247" s="35" customFormat="1" ht="15" customHeight="1" spans="1:247">
      <c r="A1247" s="123">
        <v>2220207</v>
      </c>
      <c r="B1247" s="126" t="s">
        <v>1027</v>
      </c>
      <c r="C1247" s="119">
        <v>0</v>
      </c>
      <c r="D1247" s="128"/>
      <c r="E1247" s="121">
        <f t="shared" si="226"/>
        <v>0</v>
      </c>
      <c r="F1247" s="122">
        <f t="shared" si="227"/>
        <v>0</v>
      </c>
      <c r="G1247" s="128"/>
      <c r="IF1247" s="6"/>
      <c r="IG1247" s="6"/>
      <c r="IH1247" s="6"/>
      <c r="II1247" s="6"/>
      <c r="IJ1247" s="6"/>
      <c r="IK1247" s="6"/>
      <c r="IL1247" s="6"/>
      <c r="IM1247" s="6"/>
    </row>
    <row r="1248" s="35" customFormat="1" ht="15" customHeight="1" spans="1:247">
      <c r="A1248" s="123">
        <v>2220209</v>
      </c>
      <c r="B1248" s="126" t="s">
        <v>1028</v>
      </c>
      <c r="C1248" s="119">
        <v>0</v>
      </c>
      <c r="D1248" s="128"/>
      <c r="E1248" s="121">
        <f t="shared" si="226"/>
        <v>0</v>
      </c>
      <c r="F1248" s="122">
        <f t="shared" si="227"/>
        <v>0</v>
      </c>
      <c r="G1248" s="128"/>
      <c r="IF1248" s="6"/>
      <c r="IG1248" s="6"/>
      <c r="IH1248" s="6"/>
      <c r="II1248" s="6"/>
      <c r="IJ1248" s="6"/>
      <c r="IK1248" s="6"/>
      <c r="IL1248" s="6"/>
      <c r="IM1248" s="6"/>
    </row>
    <row r="1249" s="35" customFormat="1" ht="15" customHeight="1" spans="1:247">
      <c r="A1249" s="123">
        <v>2220210</v>
      </c>
      <c r="B1249" s="126" t="s">
        <v>1029</v>
      </c>
      <c r="C1249" s="119">
        <v>0</v>
      </c>
      <c r="D1249" s="128"/>
      <c r="E1249" s="121">
        <f t="shared" si="226"/>
        <v>0</v>
      </c>
      <c r="F1249" s="122">
        <f t="shared" si="227"/>
        <v>0</v>
      </c>
      <c r="G1249" s="128"/>
      <c r="IF1249" s="6"/>
      <c r="IG1249" s="6"/>
      <c r="IH1249" s="6"/>
      <c r="II1249" s="6"/>
      <c r="IJ1249" s="6"/>
      <c r="IK1249" s="6"/>
      <c r="IL1249" s="6"/>
      <c r="IM1249" s="6"/>
    </row>
    <row r="1250" s="35" customFormat="1" ht="15" customHeight="1" spans="1:247">
      <c r="A1250" s="123">
        <v>2220211</v>
      </c>
      <c r="B1250" s="126" t="s">
        <v>1030</v>
      </c>
      <c r="C1250" s="119">
        <v>0</v>
      </c>
      <c r="D1250" s="128"/>
      <c r="E1250" s="121">
        <f t="shared" si="226"/>
        <v>0</v>
      </c>
      <c r="F1250" s="122">
        <f t="shared" si="227"/>
        <v>0</v>
      </c>
      <c r="G1250" s="128"/>
      <c r="IF1250" s="6"/>
      <c r="IG1250" s="6"/>
      <c r="IH1250" s="6"/>
      <c r="II1250" s="6"/>
      <c r="IJ1250" s="6"/>
      <c r="IK1250" s="6"/>
      <c r="IL1250" s="6"/>
      <c r="IM1250" s="6"/>
    </row>
    <row r="1251" s="35" customFormat="1" ht="15" customHeight="1" spans="1:247">
      <c r="A1251" s="123">
        <v>2220212</v>
      </c>
      <c r="B1251" s="126" t="s">
        <v>1031</v>
      </c>
      <c r="C1251" s="119">
        <v>0</v>
      </c>
      <c r="D1251" s="128"/>
      <c r="E1251" s="121">
        <f t="shared" si="226"/>
        <v>0</v>
      </c>
      <c r="F1251" s="122">
        <f t="shared" si="227"/>
        <v>0</v>
      </c>
      <c r="G1251" s="128"/>
      <c r="IF1251" s="6"/>
      <c r="IG1251" s="6"/>
      <c r="IH1251" s="6"/>
      <c r="II1251" s="6"/>
      <c r="IJ1251" s="6"/>
      <c r="IK1251" s="6"/>
      <c r="IL1251" s="6"/>
      <c r="IM1251" s="6"/>
    </row>
    <row r="1252" s="35" customFormat="1" ht="15" customHeight="1" spans="1:247">
      <c r="A1252" s="123">
        <v>2220250</v>
      </c>
      <c r="B1252" s="126" t="s">
        <v>71</v>
      </c>
      <c r="C1252" s="119">
        <v>0</v>
      </c>
      <c r="D1252" s="128"/>
      <c r="E1252" s="121">
        <f t="shared" si="226"/>
        <v>0</v>
      </c>
      <c r="F1252" s="122">
        <f t="shared" si="227"/>
        <v>0</v>
      </c>
      <c r="G1252" s="128"/>
      <c r="IF1252" s="6"/>
      <c r="IG1252" s="6"/>
      <c r="IH1252" s="6"/>
      <c r="II1252" s="6"/>
      <c r="IJ1252" s="6"/>
      <c r="IK1252" s="6"/>
      <c r="IL1252" s="6"/>
      <c r="IM1252" s="6"/>
    </row>
    <row r="1253" s="35" customFormat="1" ht="15" customHeight="1" spans="1:247">
      <c r="A1253" s="123">
        <v>2220299</v>
      </c>
      <c r="B1253" s="126" t="s">
        <v>1032</v>
      </c>
      <c r="C1253" s="119">
        <v>0</v>
      </c>
      <c r="D1253" s="128"/>
      <c r="E1253" s="121">
        <f t="shared" si="226"/>
        <v>0</v>
      </c>
      <c r="F1253" s="122">
        <f t="shared" si="227"/>
        <v>0</v>
      </c>
      <c r="G1253" s="128"/>
      <c r="IF1253" s="6"/>
      <c r="IG1253" s="6"/>
      <c r="IH1253" s="6"/>
      <c r="II1253" s="6"/>
      <c r="IJ1253" s="6"/>
      <c r="IK1253" s="6"/>
      <c r="IL1253" s="6"/>
      <c r="IM1253" s="6"/>
    </row>
    <row r="1254" s="35" customFormat="1" ht="15" customHeight="1" spans="1:247">
      <c r="A1254" s="123">
        <v>22203</v>
      </c>
      <c r="B1254" s="124" t="s">
        <v>1033</v>
      </c>
      <c r="C1254" s="119">
        <f t="shared" ref="C1254:G1254" si="231">SUM(C1255:C1258)</f>
        <v>0</v>
      </c>
      <c r="D1254" s="132">
        <f t="shared" si="231"/>
        <v>0</v>
      </c>
      <c r="E1254" s="121">
        <f t="shared" si="226"/>
        <v>0</v>
      </c>
      <c r="F1254" s="122">
        <f t="shared" si="227"/>
        <v>0</v>
      </c>
      <c r="G1254" s="132">
        <f t="shared" si="231"/>
        <v>0</v>
      </c>
      <c r="IF1254" s="6"/>
      <c r="IG1254" s="6"/>
      <c r="IH1254" s="6"/>
      <c r="II1254" s="6"/>
      <c r="IJ1254" s="6"/>
      <c r="IK1254" s="6"/>
      <c r="IL1254" s="6"/>
      <c r="IM1254" s="6"/>
    </row>
    <row r="1255" s="35" customFormat="1" ht="15" customHeight="1" spans="1:247">
      <c r="A1255" s="123">
        <v>2220301</v>
      </c>
      <c r="B1255" s="126" t="s">
        <v>1034</v>
      </c>
      <c r="C1255" s="119">
        <v>0</v>
      </c>
      <c r="D1255" s="128"/>
      <c r="E1255" s="121">
        <f t="shared" si="226"/>
        <v>0</v>
      </c>
      <c r="F1255" s="122">
        <f t="shared" si="227"/>
        <v>0</v>
      </c>
      <c r="G1255" s="128"/>
      <c r="IF1255" s="6"/>
      <c r="IG1255" s="6"/>
      <c r="IH1255" s="6"/>
      <c r="II1255" s="6"/>
      <c r="IJ1255" s="6"/>
      <c r="IK1255" s="6"/>
      <c r="IL1255" s="6"/>
      <c r="IM1255" s="6"/>
    </row>
    <row r="1256" s="35" customFormat="1" ht="15" customHeight="1" spans="1:247">
      <c r="A1256" s="123">
        <v>2220303</v>
      </c>
      <c r="B1256" s="126" t="s">
        <v>1035</v>
      </c>
      <c r="C1256" s="119">
        <v>0</v>
      </c>
      <c r="D1256" s="128"/>
      <c r="E1256" s="121">
        <f t="shared" si="226"/>
        <v>0</v>
      </c>
      <c r="F1256" s="122">
        <f t="shared" si="227"/>
        <v>0</v>
      </c>
      <c r="G1256" s="128"/>
      <c r="IF1256" s="6"/>
      <c r="IG1256" s="6"/>
      <c r="IH1256" s="6"/>
      <c r="II1256" s="6"/>
      <c r="IJ1256" s="6"/>
      <c r="IK1256" s="6"/>
      <c r="IL1256" s="6"/>
      <c r="IM1256" s="6"/>
    </row>
    <row r="1257" s="35" customFormat="1" ht="15" customHeight="1" spans="1:247">
      <c r="A1257" s="123">
        <v>2220304</v>
      </c>
      <c r="B1257" s="126" t="s">
        <v>1036</v>
      </c>
      <c r="C1257" s="119">
        <v>0</v>
      </c>
      <c r="D1257" s="128"/>
      <c r="E1257" s="121">
        <f t="shared" si="226"/>
        <v>0</v>
      </c>
      <c r="F1257" s="122">
        <f t="shared" si="227"/>
        <v>0</v>
      </c>
      <c r="G1257" s="128"/>
      <c r="IF1257" s="6"/>
      <c r="IG1257" s="6"/>
      <c r="IH1257" s="6"/>
      <c r="II1257" s="6"/>
      <c r="IJ1257" s="6"/>
      <c r="IK1257" s="6"/>
      <c r="IL1257" s="6"/>
      <c r="IM1257" s="6"/>
    </row>
    <row r="1258" s="35" customFormat="1" ht="15" customHeight="1" spans="1:247">
      <c r="A1258" s="123">
        <v>2220399</v>
      </c>
      <c r="B1258" s="126" t="s">
        <v>1037</v>
      </c>
      <c r="C1258" s="119">
        <v>0</v>
      </c>
      <c r="D1258" s="128"/>
      <c r="E1258" s="121">
        <f t="shared" si="226"/>
        <v>0</v>
      </c>
      <c r="F1258" s="122">
        <f t="shared" si="227"/>
        <v>0</v>
      </c>
      <c r="G1258" s="128"/>
      <c r="IF1258" s="6"/>
      <c r="IG1258" s="6"/>
      <c r="IH1258" s="6"/>
      <c r="II1258" s="6"/>
      <c r="IJ1258" s="6"/>
      <c r="IK1258" s="6"/>
      <c r="IL1258" s="6"/>
      <c r="IM1258" s="6"/>
    </row>
    <row r="1259" s="35" customFormat="1" ht="15" customHeight="1" spans="1:247">
      <c r="A1259" s="123">
        <v>22204</v>
      </c>
      <c r="B1259" s="124" t="s">
        <v>1038</v>
      </c>
      <c r="C1259" s="119">
        <f t="shared" ref="C1259:G1259" si="232">SUM(C1260:C1264)</f>
        <v>53</v>
      </c>
      <c r="D1259" s="132">
        <f t="shared" si="232"/>
        <v>0</v>
      </c>
      <c r="E1259" s="121">
        <f t="shared" si="226"/>
        <v>-53</v>
      </c>
      <c r="F1259" s="122">
        <f t="shared" si="227"/>
        <v>-100</v>
      </c>
      <c r="G1259" s="132">
        <f t="shared" si="232"/>
        <v>0</v>
      </c>
      <c r="IF1259" s="6"/>
      <c r="IG1259" s="6"/>
      <c r="IH1259" s="6"/>
      <c r="II1259" s="6"/>
      <c r="IJ1259" s="6"/>
      <c r="IK1259" s="6"/>
      <c r="IL1259" s="6"/>
      <c r="IM1259" s="6"/>
    </row>
    <row r="1260" s="35" customFormat="1" ht="15" customHeight="1" spans="1:247">
      <c r="A1260" s="123">
        <v>2220401</v>
      </c>
      <c r="B1260" s="126" t="s">
        <v>1039</v>
      </c>
      <c r="C1260" s="119">
        <v>53</v>
      </c>
      <c r="D1260" s="128"/>
      <c r="E1260" s="121">
        <f t="shared" si="226"/>
        <v>-53</v>
      </c>
      <c r="F1260" s="122">
        <f t="shared" si="227"/>
        <v>-100</v>
      </c>
      <c r="G1260" s="128"/>
      <c r="IF1260" s="6"/>
      <c r="IG1260" s="6"/>
      <c r="IH1260" s="6"/>
      <c r="II1260" s="6"/>
      <c r="IJ1260" s="6"/>
      <c r="IK1260" s="6"/>
      <c r="IL1260" s="6"/>
      <c r="IM1260" s="6"/>
    </row>
    <row r="1261" s="35" customFormat="1" ht="15" customHeight="1" spans="1:247">
      <c r="A1261" s="123">
        <v>2220402</v>
      </c>
      <c r="B1261" s="126" t="s">
        <v>1040</v>
      </c>
      <c r="C1261" s="119">
        <v>0</v>
      </c>
      <c r="D1261" s="128"/>
      <c r="E1261" s="121">
        <f t="shared" si="226"/>
        <v>0</v>
      </c>
      <c r="F1261" s="122">
        <f t="shared" si="227"/>
        <v>0</v>
      </c>
      <c r="G1261" s="128"/>
      <c r="IF1261" s="6"/>
      <c r="IG1261" s="6"/>
      <c r="IH1261" s="6"/>
      <c r="II1261" s="6"/>
      <c r="IJ1261" s="6"/>
      <c r="IK1261" s="6"/>
      <c r="IL1261" s="6"/>
      <c r="IM1261" s="6"/>
    </row>
    <row r="1262" s="35" customFormat="1" ht="15" customHeight="1" spans="1:247">
      <c r="A1262" s="123">
        <v>2220403</v>
      </c>
      <c r="B1262" s="126" t="s">
        <v>1041</v>
      </c>
      <c r="C1262" s="119">
        <v>0</v>
      </c>
      <c r="D1262" s="128"/>
      <c r="E1262" s="121">
        <f t="shared" si="226"/>
        <v>0</v>
      </c>
      <c r="F1262" s="122">
        <f t="shared" si="227"/>
        <v>0</v>
      </c>
      <c r="G1262" s="128"/>
      <c r="IF1262" s="6"/>
      <c r="IG1262" s="6"/>
      <c r="IH1262" s="6"/>
      <c r="II1262" s="6"/>
      <c r="IJ1262" s="6"/>
      <c r="IK1262" s="6"/>
      <c r="IL1262" s="6"/>
      <c r="IM1262" s="6"/>
    </row>
    <row r="1263" s="35" customFormat="1" ht="15" customHeight="1" spans="1:247">
      <c r="A1263" s="123">
        <v>2220404</v>
      </c>
      <c r="B1263" s="126" t="s">
        <v>1042</v>
      </c>
      <c r="C1263" s="119">
        <v>0</v>
      </c>
      <c r="D1263" s="128"/>
      <c r="E1263" s="121">
        <f t="shared" si="226"/>
        <v>0</v>
      </c>
      <c r="F1263" s="122">
        <f t="shared" si="227"/>
        <v>0</v>
      </c>
      <c r="G1263" s="128"/>
      <c r="IF1263" s="6"/>
      <c r="IG1263" s="6"/>
      <c r="IH1263" s="6"/>
      <c r="II1263" s="6"/>
      <c r="IJ1263" s="6"/>
      <c r="IK1263" s="6"/>
      <c r="IL1263" s="6"/>
      <c r="IM1263" s="6"/>
    </row>
    <row r="1264" s="35" customFormat="1" ht="15" customHeight="1" spans="1:247">
      <c r="A1264" s="123">
        <v>2220499</v>
      </c>
      <c r="B1264" s="126" t="s">
        <v>1043</v>
      </c>
      <c r="C1264" s="119">
        <v>0</v>
      </c>
      <c r="D1264" s="128"/>
      <c r="E1264" s="121">
        <f t="shared" si="226"/>
        <v>0</v>
      </c>
      <c r="F1264" s="122">
        <f t="shared" si="227"/>
        <v>0</v>
      </c>
      <c r="G1264" s="128"/>
      <c r="IF1264" s="6"/>
      <c r="IG1264" s="6"/>
      <c r="IH1264" s="6"/>
      <c r="II1264" s="6"/>
      <c r="IJ1264" s="6"/>
      <c r="IK1264" s="6"/>
      <c r="IL1264" s="6"/>
      <c r="IM1264" s="6"/>
    </row>
    <row r="1265" s="35" customFormat="1" ht="15" customHeight="1" spans="1:247">
      <c r="A1265" s="123">
        <v>22205</v>
      </c>
      <c r="B1265" s="124" t="s">
        <v>1044</v>
      </c>
      <c r="C1265" s="119">
        <f t="shared" ref="C1265:G1265" si="233">SUM(C1266:C1276)</f>
        <v>0</v>
      </c>
      <c r="D1265" s="132">
        <f t="shared" si="233"/>
        <v>0</v>
      </c>
      <c r="E1265" s="121">
        <f t="shared" si="226"/>
        <v>0</v>
      </c>
      <c r="F1265" s="122">
        <f t="shared" si="227"/>
        <v>0</v>
      </c>
      <c r="G1265" s="132">
        <f t="shared" si="233"/>
        <v>0</v>
      </c>
      <c r="IF1265" s="6"/>
      <c r="IG1265" s="6"/>
      <c r="IH1265" s="6"/>
      <c r="II1265" s="6"/>
      <c r="IJ1265" s="6"/>
      <c r="IK1265" s="6"/>
      <c r="IL1265" s="6"/>
      <c r="IM1265" s="6"/>
    </row>
    <row r="1266" s="35" customFormat="1" ht="15" customHeight="1" spans="1:247">
      <c r="A1266" s="123">
        <v>2220501</v>
      </c>
      <c r="B1266" s="126" t="s">
        <v>1045</v>
      </c>
      <c r="C1266" s="119">
        <v>0</v>
      </c>
      <c r="D1266" s="128"/>
      <c r="E1266" s="121">
        <f t="shared" si="226"/>
        <v>0</v>
      </c>
      <c r="F1266" s="122">
        <f t="shared" si="227"/>
        <v>0</v>
      </c>
      <c r="G1266" s="128"/>
      <c r="IF1266" s="6"/>
      <c r="IG1266" s="6"/>
      <c r="IH1266" s="6"/>
      <c r="II1266" s="6"/>
      <c r="IJ1266" s="6"/>
      <c r="IK1266" s="6"/>
      <c r="IL1266" s="6"/>
      <c r="IM1266" s="6"/>
    </row>
    <row r="1267" s="35" customFormat="1" ht="15" customHeight="1" spans="1:247">
      <c r="A1267" s="123">
        <v>2220502</v>
      </c>
      <c r="B1267" s="126" t="s">
        <v>1046</v>
      </c>
      <c r="C1267" s="119">
        <v>0</v>
      </c>
      <c r="D1267" s="128"/>
      <c r="E1267" s="121">
        <f t="shared" si="226"/>
        <v>0</v>
      </c>
      <c r="F1267" s="122">
        <f t="shared" si="227"/>
        <v>0</v>
      </c>
      <c r="G1267" s="128"/>
      <c r="IF1267" s="6"/>
      <c r="IG1267" s="6"/>
      <c r="IH1267" s="6"/>
      <c r="II1267" s="6"/>
      <c r="IJ1267" s="6"/>
      <c r="IK1267" s="6"/>
      <c r="IL1267" s="6"/>
      <c r="IM1267" s="6"/>
    </row>
    <row r="1268" s="35" customFormat="1" ht="15" customHeight="1" spans="1:247">
      <c r="A1268" s="123">
        <v>2220503</v>
      </c>
      <c r="B1268" s="126" t="s">
        <v>1047</v>
      </c>
      <c r="C1268" s="119">
        <v>0</v>
      </c>
      <c r="D1268" s="128"/>
      <c r="E1268" s="121">
        <f t="shared" si="226"/>
        <v>0</v>
      </c>
      <c r="F1268" s="122">
        <f t="shared" si="227"/>
        <v>0</v>
      </c>
      <c r="G1268" s="128"/>
      <c r="IF1268" s="6"/>
      <c r="IG1268" s="6"/>
      <c r="IH1268" s="6"/>
      <c r="II1268" s="6"/>
      <c r="IJ1268" s="6"/>
      <c r="IK1268" s="6"/>
      <c r="IL1268" s="6"/>
      <c r="IM1268" s="6"/>
    </row>
    <row r="1269" s="35" customFormat="1" ht="15" customHeight="1" spans="1:247">
      <c r="A1269" s="123">
        <v>2220504</v>
      </c>
      <c r="B1269" s="126" t="s">
        <v>1048</v>
      </c>
      <c r="C1269" s="119">
        <v>0</v>
      </c>
      <c r="D1269" s="128"/>
      <c r="E1269" s="121">
        <f t="shared" si="226"/>
        <v>0</v>
      </c>
      <c r="F1269" s="122">
        <f t="shared" si="227"/>
        <v>0</v>
      </c>
      <c r="G1269" s="128"/>
      <c r="IF1269" s="6"/>
      <c r="IG1269" s="6"/>
      <c r="IH1269" s="6"/>
      <c r="II1269" s="6"/>
      <c r="IJ1269" s="6"/>
      <c r="IK1269" s="6"/>
      <c r="IL1269" s="6"/>
      <c r="IM1269" s="6"/>
    </row>
    <row r="1270" s="35" customFormat="1" ht="15" customHeight="1" spans="1:247">
      <c r="A1270" s="123">
        <v>2220505</v>
      </c>
      <c r="B1270" s="126" t="s">
        <v>1049</v>
      </c>
      <c r="C1270" s="119">
        <v>0</v>
      </c>
      <c r="D1270" s="128"/>
      <c r="E1270" s="121">
        <f t="shared" si="226"/>
        <v>0</v>
      </c>
      <c r="F1270" s="122">
        <f t="shared" si="227"/>
        <v>0</v>
      </c>
      <c r="G1270" s="128"/>
      <c r="IF1270" s="6"/>
      <c r="IG1270" s="6"/>
      <c r="IH1270" s="6"/>
      <c r="II1270" s="6"/>
      <c r="IJ1270" s="6"/>
      <c r="IK1270" s="6"/>
      <c r="IL1270" s="6"/>
      <c r="IM1270" s="6"/>
    </row>
    <row r="1271" s="35" customFormat="1" ht="15" customHeight="1" spans="1:247">
      <c r="A1271" s="123">
        <v>2220506</v>
      </c>
      <c r="B1271" s="126" t="s">
        <v>1050</v>
      </c>
      <c r="C1271" s="119">
        <v>0</v>
      </c>
      <c r="D1271" s="128"/>
      <c r="E1271" s="121">
        <f t="shared" si="226"/>
        <v>0</v>
      </c>
      <c r="F1271" s="122">
        <f t="shared" si="227"/>
        <v>0</v>
      </c>
      <c r="G1271" s="128"/>
      <c r="IF1271" s="6"/>
      <c r="IG1271" s="6"/>
      <c r="IH1271" s="6"/>
      <c r="II1271" s="6"/>
      <c r="IJ1271" s="6"/>
      <c r="IK1271" s="6"/>
      <c r="IL1271" s="6"/>
      <c r="IM1271" s="6"/>
    </row>
    <row r="1272" s="35" customFormat="1" ht="15" customHeight="1" spans="1:247">
      <c r="A1272" s="123">
        <v>2220507</v>
      </c>
      <c r="B1272" s="126" t="s">
        <v>1051</v>
      </c>
      <c r="C1272" s="119">
        <v>0</v>
      </c>
      <c r="D1272" s="128"/>
      <c r="E1272" s="121">
        <f t="shared" si="226"/>
        <v>0</v>
      </c>
      <c r="F1272" s="122">
        <f t="shared" si="227"/>
        <v>0</v>
      </c>
      <c r="G1272" s="128"/>
      <c r="IF1272" s="6"/>
      <c r="IG1272" s="6"/>
      <c r="IH1272" s="6"/>
      <c r="II1272" s="6"/>
      <c r="IJ1272" s="6"/>
      <c r="IK1272" s="6"/>
      <c r="IL1272" s="6"/>
      <c r="IM1272" s="6"/>
    </row>
    <row r="1273" s="35" customFormat="1" ht="15" customHeight="1" spans="1:247">
      <c r="A1273" s="123">
        <v>2220508</v>
      </c>
      <c r="B1273" s="126" t="s">
        <v>1052</v>
      </c>
      <c r="C1273" s="119">
        <v>0</v>
      </c>
      <c r="D1273" s="128"/>
      <c r="E1273" s="121">
        <f t="shared" si="226"/>
        <v>0</v>
      </c>
      <c r="F1273" s="122">
        <f t="shared" si="227"/>
        <v>0</v>
      </c>
      <c r="G1273" s="128"/>
      <c r="IF1273" s="6"/>
      <c r="IG1273" s="6"/>
      <c r="IH1273" s="6"/>
      <c r="II1273" s="6"/>
      <c r="IJ1273" s="6"/>
      <c r="IK1273" s="6"/>
      <c r="IL1273" s="6"/>
      <c r="IM1273" s="6"/>
    </row>
    <row r="1274" s="35" customFormat="1" ht="15" customHeight="1" spans="1:247">
      <c r="A1274" s="123">
        <v>2220509</v>
      </c>
      <c r="B1274" s="126" t="s">
        <v>1053</v>
      </c>
      <c r="C1274" s="119">
        <v>0</v>
      </c>
      <c r="D1274" s="128"/>
      <c r="E1274" s="121">
        <f t="shared" si="226"/>
        <v>0</v>
      </c>
      <c r="F1274" s="122">
        <f t="shared" si="227"/>
        <v>0</v>
      </c>
      <c r="G1274" s="128"/>
      <c r="IF1274" s="6"/>
      <c r="IG1274" s="6"/>
      <c r="IH1274" s="6"/>
      <c r="II1274" s="6"/>
      <c r="IJ1274" s="6"/>
      <c r="IK1274" s="6"/>
      <c r="IL1274" s="6"/>
      <c r="IM1274" s="6"/>
    </row>
    <row r="1275" s="35" customFormat="1" ht="15" customHeight="1" spans="1:247">
      <c r="A1275" s="123">
        <v>2220510</v>
      </c>
      <c r="B1275" s="126" t="s">
        <v>1054</v>
      </c>
      <c r="C1275" s="119">
        <v>0</v>
      </c>
      <c r="D1275" s="128"/>
      <c r="E1275" s="121">
        <f t="shared" si="226"/>
        <v>0</v>
      </c>
      <c r="F1275" s="122">
        <f t="shared" si="227"/>
        <v>0</v>
      </c>
      <c r="G1275" s="128"/>
      <c r="IF1275" s="6"/>
      <c r="IG1275" s="6"/>
      <c r="IH1275" s="6"/>
      <c r="II1275" s="6"/>
      <c r="IJ1275" s="6"/>
      <c r="IK1275" s="6"/>
      <c r="IL1275" s="6"/>
      <c r="IM1275" s="6"/>
    </row>
    <row r="1276" s="35" customFormat="1" ht="15" customHeight="1" spans="1:247">
      <c r="A1276" s="123">
        <v>2220599</v>
      </c>
      <c r="B1276" s="126" t="s">
        <v>1055</v>
      </c>
      <c r="C1276" s="119">
        <v>0</v>
      </c>
      <c r="D1276" s="128"/>
      <c r="E1276" s="121">
        <f t="shared" si="226"/>
        <v>0</v>
      </c>
      <c r="F1276" s="122">
        <f t="shared" si="227"/>
        <v>0</v>
      </c>
      <c r="G1276" s="128"/>
      <c r="IF1276" s="6"/>
      <c r="IG1276" s="6"/>
      <c r="IH1276" s="6"/>
      <c r="II1276" s="6"/>
      <c r="IJ1276" s="6"/>
      <c r="IK1276" s="6"/>
      <c r="IL1276" s="6"/>
      <c r="IM1276" s="6"/>
    </row>
    <row r="1277" s="35" customFormat="1" ht="15" customHeight="1" spans="1:247">
      <c r="A1277" s="123">
        <v>224</v>
      </c>
      <c r="B1277" s="124" t="s">
        <v>1056</v>
      </c>
      <c r="C1277" s="119">
        <f t="shared" ref="C1277:G1277" si="234">C1278+C1290+C1296+C1302+C1310+C1323+C1327+C1333</f>
        <v>1050</v>
      </c>
      <c r="D1277" s="128">
        <f t="shared" si="234"/>
        <v>1021</v>
      </c>
      <c r="E1277" s="121">
        <f t="shared" si="226"/>
        <v>-29</v>
      </c>
      <c r="F1277" s="122">
        <f t="shared" si="227"/>
        <v>-2.76190476190476</v>
      </c>
      <c r="G1277" s="128">
        <f t="shared" si="234"/>
        <v>1021</v>
      </c>
      <c r="IF1277" s="6"/>
      <c r="IG1277" s="6"/>
      <c r="IH1277" s="6"/>
      <c r="II1277" s="6"/>
      <c r="IJ1277" s="6"/>
      <c r="IK1277" s="6"/>
      <c r="IL1277" s="6"/>
      <c r="IM1277" s="6"/>
    </row>
    <row r="1278" s="35" customFormat="1" ht="15" customHeight="1" spans="1:247">
      <c r="A1278" s="123">
        <v>22401</v>
      </c>
      <c r="B1278" s="124" t="s">
        <v>1057</v>
      </c>
      <c r="C1278" s="119">
        <f t="shared" ref="C1278:G1278" si="235">SUM(C1279:C1289)</f>
        <v>719</v>
      </c>
      <c r="D1278" s="128">
        <f t="shared" si="235"/>
        <v>670</v>
      </c>
      <c r="E1278" s="121">
        <f t="shared" si="226"/>
        <v>-49</v>
      </c>
      <c r="F1278" s="122">
        <f t="shared" si="227"/>
        <v>-6.81502086230876</v>
      </c>
      <c r="G1278" s="128">
        <f t="shared" si="235"/>
        <v>670</v>
      </c>
      <c r="IF1278" s="6"/>
      <c r="IG1278" s="6"/>
      <c r="IH1278" s="6"/>
      <c r="II1278" s="6"/>
      <c r="IJ1278" s="6"/>
      <c r="IK1278" s="6"/>
      <c r="IL1278" s="6"/>
      <c r="IM1278" s="6"/>
    </row>
    <row r="1279" s="35" customFormat="1" ht="15" customHeight="1" spans="1:247">
      <c r="A1279" s="123">
        <v>2240101</v>
      </c>
      <c r="B1279" s="126" t="s">
        <v>62</v>
      </c>
      <c r="C1279" s="119">
        <v>60</v>
      </c>
      <c r="D1279" s="128">
        <v>62</v>
      </c>
      <c r="E1279" s="121">
        <f t="shared" si="226"/>
        <v>2</v>
      </c>
      <c r="F1279" s="122">
        <f t="shared" si="227"/>
        <v>3.33333333333333</v>
      </c>
      <c r="G1279" s="128">
        <v>62</v>
      </c>
      <c r="IF1279" s="6"/>
      <c r="IG1279" s="6"/>
      <c r="IH1279" s="6"/>
      <c r="II1279" s="6"/>
      <c r="IJ1279" s="6"/>
      <c r="IK1279" s="6"/>
      <c r="IL1279" s="6"/>
      <c r="IM1279" s="6"/>
    </row>
    <row r="1280" s="35" customFormat="1" ht="15" customHeight="1" spans="1:247">
      <c r="A1280" s="123">
        <v>2240102</v>
      </c>
      <c r="B1280" s="126" t="s">
        <v>63</v>
      </c>
      <c r="C1280" s="119">
        <v>153</v>
      </c>
      <c r="D1280" s="128">
        <v>171</v>
      </c>
      <c r="E1280" s="121">
        <f t="shared" si="226"/>
        <v>18</v>
      </c>
      <c r="F1280" s="122">
        <f t="shared" si="227"/>
        <v>11.7647058823529</v>
      </c>
      <c r="G1280" s="128">
        <v>171</v>
      </c>
      <c r="IF1280" s="6"/>
      <c r="IG1280" s="6"/>
      <c r="IH1280" s="6"/>
      <c r="II1280" s="6"/>
      <c r="IJ1280" s="6"/>
      <c r="IK1280" s="6"/>
      <c r="IL1280" s="6"/>
      <c r="IM1280" s="6"/>
    </row>
    <row r="1281" s="35" customFormat="1" ht="15" customHeight="1" spans="1:247">
      <c r="A1281" s="123">
        <v>2240103</v>
      </c>
      <c r="B1281" s="126" t="s">
        <v>64</v>
      </c>
      <c r="C1281" s="119">
        <v>0</v>
      </c>
      <c r="D1281" s="128"/>
      <c r="E1281" s="121">
        <f t="shared" si="226"/>
        <v>0</v>
      </c>
      <c r="F1281" s="122">
        <f t="shared" si="227"/>
        <v>0</v>
      </c>
      <c r="G1281" s="128"/>
      <c r="IF1281" s="6"/>
      <c r="IG1281" s="6"/>
      <c r="IH1281" s="6"/>
      <c r="II1281" s="6"/>
      <c r="IJ1281" s="6"/>
      <c r="IK1281" s="6"/>
      <c r="IL1281" s="6"/>
      <c r="IM1281" s="6"/>
    </row>
    <row r="1282" s="35" customFormat="1" ht="15" customHeight="1" spans="1:247">
      <c r="A1282" s="123">
        <v>2240104</v>
      </c>
      <c r="B1282" s="126" t="s">
        <v>1058</v>
      </c>
      <c r="C1282" s="119">
        <v>0</v>
      </c>
      <c r="D1282" s="128"/>
      <c r="E1282" s="121">
        <f t="shared" si="226"/>
        <v>0</v>
      </c>
      <c r="F1282" s="122">
        <f t="shared" si="227"/>
        <v>0</v>
      </c>
      <c r="G1282" s="128"/>
      <c r="IF1282" s="6"/>
      <c r="IG1282" s="6"/>
      <c r="IH1282" s="6"/>
      <c r="II1282" s="6"/>
      <c r="IJ1282" s="6"/>
      <c r="IK1282" s="6"/>
      <c r="IL1282" s="6"/>
      <c r="IM1282" s="6"/>
    </row>
    <row r="1283" s="35" customFormat="1" ht="15" customHeight="1" spans="1:247">
      <c r="A1283" s="123">
        <v>2240105</v>
      </c>
      <c r="B1283" s="126" t="s">
        <v>1059</v>
      </c>
      <c r="C1283" s="119">
        <v>0</v>
      </c>
      <c r="D1283" s="128"/>
      <c r="E1283" s="121">
        <f t="shared" si="226"/>
        <v>0</v>
      </c>
      <c r="F1283" s="122">
        <f t="shared" si="227"/>
        <v>0</v>
      </c>
      <c r="G1283" s="128"/>
      <c r="IF1283" s="6"/>
      <c r="IG1283" s="6"/>
      <c r="IH1283" s="6"/>
      <c r="II1283" s="6"/>
      <c r="IJ1283" s="6"/>
      <c r="IK1283" s="6"/>
      <c r="IL1283" s="6"/>
      <c r="IM1283" s="6"/>
    </row>
    <row r="1284" s="35" customFormat="1" ht="15" customHeight="1" spans="1:247">
      <c r="A1284" s="123">
        <v>2240106</v>
      </c>
      <c r="B1284" s="126" t="s">
        <v>1060</v>
      </c>
      <c r="C1284" s="119">
        <v>0</v>
      </c>
      <c r="D1284" s="128"/>
      <c r="E1284" s="121">
        <f t="shared" si="226"/>
        <v>0</v>
      </c>
      <c r="F1284" s="122">
        <f t="shared" si="227"/>
        <v>0</v>
      </c>
      <c r="G1284" s="128"/>
      <c r="IF1284" s="6"/>
      <c r="IG1284" s="6"/>
      <c r="IH1284" s="6"/>
      <c r="II1284" s="6"/>
      <c r="IJ1284" s="6"/>
      <c r="IK1284" s="6"/>
      <c r="IL1284" s="6"/>
      <c r="IM1284" s="6"/>
    </row>
    <row r="1285" s="35" customFormat="1" ht="15" customHeight="1" spans="1:247">
      <c r="A1285" s="123">
        <v>2240107</v>
      </c>
      <c r="B1285" s="126" t="s">
        <v>1061</v>
      </c>
      <c r="C1285" s="119">
        <v>0</v>
      </c>
      <c r="D1285" s="128"/>
      <c r="E1285" s="121">
        <f t="shared" ref="E1285:E1348" si="236">D1285-C1285</f>
        <v>0</v>
      </c>
      <c r="F1285" s="122">
        <f t="shared" ref="F1285:F1348" si="237">IF(C1285=0,,E1285/C1285*100)</f>
        <v>0</v>
      </c>
      <c r="G1285" s="128"/>
      <c r="IF1285" s="6"/>
      <c r="IG1285" s="6"/>
      <c r="IH1285" s="6"/>
      <c r="II1285" s="6"/>
      <c r="IJ1285" s="6"/>
      <c r="IK1285" s="6"/>
      <c r="IL1285" s="6"/>
      <c r="IM1285" s="6"/>
    </row>
    <row r="1286" s="35" customFormat="1" ht="15" customHeight="1" spans="1:247">
      <c r="A1286" s="123">
        <v>2240108</v>
      </c>
      <c r="B1286" s="126" t="s">
        <v>1062</v>
      </c>
      <c r="C1286" s="119">
        <v>0</v>
      </c>
      <c r="D1286" s="128"/>
      <c r="E1286" s="121">
        <f t="shared" si="236"/>
        <v>0</v>
      </c>
      <c r="F1286" s="122">
        <f t="shared" si="237"/>
        <v>0</v>
      </c>
      <c r="G1286" s="128"/>
      <c r="IF1286" s="6"/>
      <c r="IG1286" s="6"/>
      <c r="IH1286" s="6"/>
      <c r="II1286" s="6"/>
      <c r="IJ1286" s="6"/>
      <c r="IK1286" s="6"/>
      <c r="IL1286" s="6"/>
      <c r="IM1286" s="6"/>
    </row>
    <row r="1287" s="35" customFormat="1" ht="15" customHeight="1" spans="1:247">
      <c r="A1287" s="123">
        <v>2240109</v>
      </c>
      <c r="B1287" s="126" t="s">
        <v>1063</v>
      </c>
      <c r="C1287" s="119">
        <v>0</v>
      </c>
      <c r="D1287" s="128"/>
      <c r="E1287" s="121">
        <f t="shared" si="236"/>
        <v>0</v>
      </c>
      <c r="F1287" s="122">
        <f t="shared" si="237"/>
        <v>0</v>
      </c>
      <c r="G1287" s="128"/>
      <c r="IF1287" s="6"/>
      <c r="IG1287" s="6"/>
      <c r="IH1287" s="6"/>
      <c r="II1287" s="6"/>
      <c r="IJ1287" s="6"/>
      <c r="IK1287" s="6"/>
      <c r="IL1287" s="6"/>
      <c r="IM1287" s="6"/>
    </row>
    <row r="1288" s="35" customFormat="1" ht="15" customHeight="1" spans="1:247">
      <c r="A1288" s="123">
        <v>2240150</v>
      </c>
      <c r="B1288" s="126" t="s">
        <v>71</v>
      </c>
      <c r="C1288" s="119">
        <v>506</v>
      </c>
      <c r="D1288" s="128">
        <v>437</v>
      </c>
      <c r="E1288" s="121">
        <f t="shared" si="236"/>
        <v>-69</v>
      </c>
      <c r="F1288" s="122">
        <f t="shared" si="237"/>
        <v>-13.6363636363636</v>
      </c>
      <c r="G1288" s="128">
        <v>437</v>
      </c>
      <c r="IF1288" s="6"/>
      <c r="IG1288" s="6"/>
      <c r="IH1288" s="6"/>
      <c r="II1288" s="6"/>
      <c r="IJ1288" s="6"/>
      <c r="IK1288" s="6"/>
      <c r="IL1288" s="6"/>
      <c r="IM1288" s="6"/>
    </row>
    <row r="1289" s="35" customFormat="1" ht="15" customHeight="1" spans="1:247">
      <c r="A1289" s="123">
        <v>2240199</v>
      </c>
      <c r="B1289" s="126" t="s">
        <v>1064</v>
      </c>
      <c r="C1289" s="119">
        <v>0</v>
      </c>
      <c r="D1289" s="128"/>
      <c r="E1289" s="121">
        <f t="shared" si="236"/>
        <v>0</v>
      </c>
      <c r="F1289" s="122">
        <f t="shared" si="237"/>
        <v>0</v>
      </c>
      <c r="G1289" s="128"/>
      <c r="IF1289" s="6"/>
      <c r="IG1289" s="6"/>
      <c r="IH1289" s="6"/>
      <c r="II1289" s="6"/>
      <c r="IJ1289" s="6"/>
      <c r="IK1289" s="6"/>
      <c r="IL1289" s="6"/>
      <c r="IM1289" s="6"/>
    </row>
    <row r="1290" s="35" customFormat="1" ht="15" customHeight="1" spans="1:247">
      <c r="A1290" s="123">
        <v>22402</v>
      </c>
      <c r="B1290" s="124" t="s">
        <v>1065</v>
      </c>
      <c r="C1290" s="119">
        <f t="shared" ref="C1290:G1290" si="238">SUM(C1291:C1295)</f>
        <v>331</v>
      </c>
      <c r="D1290" s="128">
        <f t="shared" si="238"/>
        <v>351</v>
      </c>
      <c r="E1290" s="121">
        <f t="shared" si="236"/>
        <v>20</v>
      </c>
      <c r="F1290" s="122">
        <f t="shared" si="237"/>
        <v>6.04229607250755</v>
      </c>
      <c r="G1290" s="128">
        <f t="shared" si="238"/>
        <v>351</v>
      </c>
      <c r="IF1290" s="6"/>
      <c r="IG1290" s="6"/>
      <c r="IH1290" s="6"/>
      <c r="II1290" s="6"/>
      <c r="IJ1290" s="6"/>
      <c r="IK1290" s="6"/>
      <c r="IL1290" s="6"/>
      <c r="IM1290" s="6"/>
    </row>
    <row r="1291" s="35" customFormat="1" ht="15" customHeight="1" spans="1:247">
      <c r="A1291" s="123">
        <v>2240201</v>
      </c>
      <c r="B1291" s="126" t="s">
        <v>62</v>
      </c>
      <c r="C1291" s="119">
        <v>0</v>
      </c>
      <c r="D1291" s="128"/>
      <c r="E1291" s="121">
        <f t="shared" si="236"/>
        <v>0</v>
      </c>
      <c r="F1291" s="122">
        <f t="shared" si="237"/>
        <v>0</v>
      </c>
      <c r="G1291" s="128"/>
      <c r="IF1291" s="6"/>
      <c r="IG1291" s="6"/>
      <c r="IH1291" s="6"/>
      <c r="II1291" s="6"/>
      <c r="IJ1291" s="6"/>
      <c r="IK1291" s="6"/>
      <c r="IL1291" s="6"/>
      <c r="IM1291" s="6"/>
    </row>
    <row r="1292" s="35" customFormat="1" ht="15" customHeight="1" spans="1:247">
      <c r="A1292" s="123">
        <v>2240202</v>
      </c>
      <c r="B1292" s="126" t="s">
        <v>63</v>
      </c>
      <c r="C1292" s="119">
        <v>331</v>
      </c>
      <c r="D1292" s="128">
        <v>351</v>
      </c>
      <c r="E1292" s="121">
        <f t="shared" si="236"/>
        <v>20</v>
      </c>
      <c r="F1292" s="122">
        <f t="shared" si="237"/>
        <v>6.04229607250755</v>
      </c>
      <c r="G1292" s="128">
        <v>351</v>
      </c>
      <c r="IF1292" s="6"/>
      <c r="IG1292" s="6"/>
      <c r="IH1292" s="6"/>
      <c r="II1292" s="6"/>
      <c r="IJ1292" s="6"/>
      <c r="IK1292" s="6"/>
      <c r="IL1292" s="6"/>
      <c r="IM1292" s="6"/>
    </row>
    <row r="1293" s="35" customFormat="1" ht="15" customHeight="1" spans="1:247">
      <c r="A1293" s="123">
        <v>2240203</v>
      </c>
      <c r="B1293" s="126" t="s">
        <v>64</v>
      </c>
      <c r="C1293" s="119">
        <v>0</v>
      </c>
      <c r="D1293" s="128"/>
      <c r="E1293" s="121">
        <f t="shared" si="236"/>
        <v>0</v>
      </c>
      <c r="F1293" s="122">
        <f t="shared" si="237"/>
        <v>0</v>
      </c>
      <c r="G1293" s="128"/>
      <c r="IF1293" s="6"/>
      <c r="IG1293" s="6"/>
      <c r="IH1293" s="6"/>
      <c r="II1293" s="6"/>
      <c r="IJ1293" s="6"/>
      <c r="IK1293" s="6"/>
      <c r="IL1293" s="6"/>
      <c r="IM1293" s="6"/>
    </row>
    <row r="1294" s="35" customFormat="1" ht="15" customHeight="1" spans="1:247">
      <c r="A1294" s="123">
        <v>2240204</v>
      </c>
      <c r="B1294" s="126" t="s">
        <v>1066</v>
      </c>
      <c r="C1294" s="119">
        <v>0</v>
      </c>
      <c r="D1294" s="128"/>
      <c r="E1294" s="121">
        <f t="shared" si="236"/>
        <v>0</v>
      </c>
      <c r="F1294" s="122">
        <f t="shared" si="237"/>
        <v>0</v>
      </c>
      <c r="G1294" s="128"/>
      <c r="IF1294" s="6"/>
      <c r="IG1294" s="6"/>
      <c r="IH1294" s="6"/>
      <c r="II1294" s="6"/>
      <c r="IJ1294" s="6"/>
      <c r="IK1294" s="6"/>
      <c r="IL1294" s="6"/>
      <c r="IM1294" s="6"/>
    </row>
    <row r="1295" s="35" customFormat="1" ht="15" customHeight="1" spans="1:247">
      <c r="A1295" s="123">
        <v>2240299</v>
      </c>
      <c r="B1295" s="126" t="s">
        <v>1067</v>
      </c>
      <c r="C1295" s="119">
        <v>0</v>
      </c>
      <c r="D1295" s="128"/>
      <c r="E1295" s="121">
        <f t="shared" si="236"/>
        <v>0</v>
      </c>
      <c r="F1295" s="122">
        <f t="shared" si="237"/>
        <v>0</v>
      </c>
      <c r="G1295" s="128"/>
      <c r="IF1295" s="6"/>
      <c r="IG1295" s="6"/>
      <c r="IH1295" s="6"/>
      <c r="II1295" s="6"/>
      <c r="IJ1295" s="6"/>
      <c r="IK1295" s="6"/>
      <c r="IL1295" s="6"/>
      <c r="IM1295" s="6"/>
    </row>
    <row r="1296" s="35" customFormat="1" ht="15" customHeight="1" spans="1:247">
      <c r="A1296" s="123">
        <v>22403</v>
      </c>
      <c r="B1296" s="124" t="s">
        <v>1068</v>
      </c>
      <c r="C1296" s="119">
        <f t="shared" ref="C1296:G1296" si="239">SUM(C1297:C1301)</f>
        <v>0</v>
      </c>
      <c r="D1296" s="128">
        <f t="shared" si="239"/>
        <v>0</v>
      </c>
      <c r="E1296" s="121">
        <f t="shared" si="236"/>
        <v>0</v>
      </c>
      <c r="F1296" s="122">
        <f t="shared" si="237"/>
        <v>0</v>
      </c>
      <c r="G1296" s="128">
        <f t="shared" si="239"/>
        <v>0</v>
      </c>
      <c r="IF1296" s="6"/>
      <c r="IG1296" s="6"/>
      <c r="IH1296" s="6"/>
      <c r="II1296" s="6"/>
      <c r="IJ1296" s="6"/>
      <c r="IK1296" s="6"/>
      <c r="IL1296" s="6"/>
      <c r="IM1296" s="6"/>
    </row>
    <row r="1297" s="35" customFormat="1" ht="15" customHeight="1" spans="1:247">
      <c r="A1297" s="123">
        <v>2240301</v>
      </c>
      <c r="B1297" s="126" t="s">
        <v>62</v>
      </c>
      <c r="C1297" s="119">
        <v>0</v>
      </c>
      <c r="D1297" s="128"/>
      <c r="E1297" s="121">
        <f t="shared" si="236"/>
        <v>0</v>
      </c>
      <c r="F1297" s="122">
        <f t="shared" si="237"/>
        <v>0</v>
      </c>
      <c r="G1297" s="128"/>
      <c r="IF1297" s="6"/>
      <c r="IG1297" s="6"/>
      <c r="IH1297" s="6"/>
      <c r="II1297" s="6"/>
      <c r="IJ1297" s="6"/>
      <c r="IK1297" s="6"/>
      <c r="IL1297" s="6"/>
      <c r="IM1297" s="6"/>
    </row>
    <row r="1298" s="35" customFormat="1" ht="15" customHeight="1" spans="1:247">
      <c r="A1298" s="123">
        <v>2240302</v>
      </c>
      <c r="B1298" s="126" t="s">
        <v>63</v>
      </c>
      <c r="C1298" s="119">
        <v>0</v>
      </c>
      <c r="D1298" s="128"/>
      <c r="E1298" s="121">
        <f t="shared" si="236"/>
        <v>0</v>
      </c>
      <c r="F1298" s="122">
        <f t="shared" si="237"/>
        <v>0</v>
      </c>
      <c r="G1298" s="128"/>
      <c r="IF1298" s="6"/>
      <c r="IG1298" s="6"/>
      <c r="IH1298" s="6"/>
      <c r="II1298" s="6"/>
      <c r="IJ1298" s="6"/>
      <c r="IK1298" s="6"/>
      <c r="IL1298" s="6"/>
      <c r="IM1298" s="6"/>
    </row>
    <row r="1299" s="35" customFormat="1" ht="15" customHeight="1" spans="1:247">
      <c r="A1299" s="123">
        <v>2240303</v>
      </c>
      <c r="B1299" s="126" t="s">
        <v>64</v>
      </c>
      <c r="C1299" s="119">
        <v>0</v>
      </c>
      <c r="D1299" s="128"/>
      <c r="E1299" s="121">
        <f t="shared" si="236"/>
        <v>0</v>
      </c>
      <c r="F1299" s="122">
        <f t="shared" si="237"/>
        <v>0</v>
      </c>
      <c r="G1299" s="128"/>
      <c r="IF1299" s="6"/>
      <c r="IG1299" s="6"/>
      <c r="IH1299" s="6"/>
      <c r="II1299" s="6"/>
      <c r="IJ1299" s="6"/>
      <c r="IK1299" s="6"/>
      <c r="IL1299" s="6"/>
      <c r="IM1299" s="6"/>
    </row>
    <row r="1300" s="35" customFormat="1" ht="15" customHeight="1" spans="1:247">
      <c r="A1300" s="123">
        <v>2240304</v>
      </c>
      <c r="B1300" s="126" t="s">
        <v>1069</v>
      </c>
      <c r="C1300" s="119">
        <v>0</v>
      </c>
      <c r="D1300" s="128"/>
      <c r="E1300" s="121">
        <f t="shared" si="236"/>
        <v>0</v>
      </c>
      <c r="F1300" s="122">
        <f t="shared" si="237"/>
        <v>0</v>
      </c>
      <c r="G1300" s="128"/>
      <c r="IF1300" s="6"/>
      <c r="IG1300" s="6"/>
      <c r="IH1300" s="6"/>
      <c r="II1300" s="6"/>
      <c r="IJ1300" s="6"/>
      <c r="IK1300" s="6"/>
      <c r="IL1300" s="6"/>
      <c r="IM1300" s="6"/>
    </row>
    <row r="1301" s="35" customFormat="1" ht="15" customHeight="1" spans="1:247">
      <c r="A1301" s="123">
        <v>2240399</v>
      </c>
      <c r="B1301" s="126" t="s">
        <v>1070</v>
      </c>
      <c r="C1301" s="119">
        <v>0</v>
      </c>
      <c r="D1301" s="128"/>
      <c r="E1301" s="121">
        <f t="shared" si="236"/>
        <v>0</v>
      </c>
      <c r="F1301" s="122">
        <f t="shared" si="237"/>
        <v>0</v>
      </c>
      <c r="G1301" s="128"/>
      <c r="IF1301" s="6"/>
      <c r="IG1301" s="6"/>
      <c r="IH1301" s="6"/>
      <c r="II1301" s="6"/>
      <c r="IJ1301" s="6"/>
      <c r="IK1301" s="6"/>
      <c r="IL1301" s="6"/>
      <c r="IM1301" s="6"/>
    </row>
    <row r="1302" s="35" customFormat="1" ht="15" customHeight="1" spans="1:247">
      <c r="A1302" s="123">
        <v>22404</v>
      </c>
      <c r="B1302" s="124" t="s">
        <v>1071</v>
      </c>
      <c r="C1302" s="119">
        <f t="shared" ref="C1302:G1302" si="240">SUM(C1303:C1309)</f>
        <v>0</v>
      </c>
      <c r="D1302" s="128">
        <f t="shared" si="240"/>
        <v>0</v>
      </c>
      <c r="E1302" s="121">
        <f t="shared" si="236"/>
        <v>0</v>
      </c>
      <c r="F1302" s="122">
        <f t="shared" si="237"/>
        <v>0</v>
      </c>
      <c r="G1302" s="128">
        <f t="shared" si="240"/>
        <v>0</v>
      </c>
      <c r="IF1302" s="6"/>
      <c r="IG1302" s="6"/>
      <c r="IH1302" s="6"/>
      <c r="II1302" s="6"/>
      <c r="IJ1302" s="6"/>
      <c r="IK1302" s="6"/>
      <c r="IL1302" s="6"/>
      <c r="IM1302" s="6"/>
    </row>
    <row r="1303" s="35" customFormat="1" ht="15" customHeight="1" spans="1:247">
      <c r="A1303" s="123">
        <v>2240401</v>
      </c>
      <c r="B1303" s="126" t="s">
        <v>62</v>
      </c>
      <c r="C1303" s="119"/>
      <c r="D1303" s="128"/>
      <c r="E1303" s="121">
        <f t="shared" si="236"/>
        <v>0</v>
      </c>
      <c r="F1303" s="122">
        <f t="shared" si="237"/>
        <v>0</v>
      </c>
      <c r="G1303" s="128"/>
      <c r="IF1303" s="6"/>
      <c r="IG1303" s="6"/>
      <c r="IH1303" s="6"/>
      <c r="II1303" s="6"/>
      <c r="IJ1303" s="6"/>
      <c r="IK1303" s="6"/>
      <c r="IL1303" s="6"/>
      <c r="IM1303" s="6"/>
    </row>
    <row r="1304" s="35" customFormat="1" ht="15" customHeight="1" spans="1:247">
      <c r="A1304" s="123">
        <v>2240402</v>
      </c>
      <c r="B1304" s="126" t="s">
        <v>63</v>
      </c>
      <c r="C1304" s="119"/>
      <c r="D1304" s="128"/>
      <c r="E1304" s="121">
        <f t="shared" si="236"/>
        <v>0</v>
      </c>
      <c r="F1304" s="122">
        <f t="shared" si="237"/>
        <v>0</v>
      </c>
      <c r="G1304" s="128"/>
      <c r="IF1304" s="6"/>
      <c r="IG1304" s="6"/>
      <c r="IH1304" s="6"/>
      <c r="II1304" s="6"/>
      <c r="IJ1304" s="6"/>
      <c r="IK1304" s="6"/>
      <c r="IL1304" s="6"/>
      <c r="IM1304" s="6"/>
    </row>
    <row r="1305" s="35" customFormat="1" ht="15" customHeight="1" spans="1:247">
      <c r="A1305" s="123">
        <v>2240403</v>
      </c>
      <c r="B1305" s="126" t="s">
        <v>64</v>
      </c>
      <c r="C1305" s="119"/>
      <c r="D1305" s="128"/>
      <c r="E1305" s="121">
        <f t="shared" si="236"/>
        <v>0</v>
      </c>
      <c r="F1305" s="122">
        <f t="shared" si="237"/>
        <v>0</v>
      </c>
      <c r="G1305" s="128"/>
      <c r="IF1305" s="6"/>
      <c r="IG1305" s="6"/>
      <c r="IH1305" s="6"/>
      <c r="II1305" s="6"/>
      <c r="IJ1305" s="6"/>
      <c r="IK1305" s="6"/>
      <c r="IL1305" s="6"/>
      <c r="IM1305" s="6"/>
    </row>
    <row r="1306" s="35" customFormat="1" ht="15" customHeight="1" spans="1:247">
      <c r="A1306" s="123">
        <v>2240404</v>
      </c>
      <c r="B1306" s="126" t="s">
        <v>1072</v>
      </c>
      <c r="C1306" s="119"/>
      <c r="D1306" s="128"/>
      <c r="E1306" s="121">
        <f t="shared" si="236"/>
        <v>0</v>
      </c>
      <c r="F1306" s="122">
        <f t="shared" si="237"/>
        <v>0</v>
      </c>
      <c r="G1306" s="128"/>
      <c r="IF1306" s="6"/>
      <c r="IG1306" s="6"/>
      <c r="IH1306" s="6"/>
      <c r="II1306" s="6"/>
      <c r="IJ1306" s="6"/>
      <c r="IK1306" s="6"/>
      <c r="IL1306" s="6"/>
      <c r="IM1306" s="6"/>
    </row>
    <row r="1307" s="35" customFormat="1" ht="15" customHeight="1" spans="1:247">
      <c r="A1307" s="123">
        <v>2240405</v>
      </c>
      <c r="B1307" s="126" t="s">
        <v>1073</v>
      </c>
      <c r="C1307" s="119"/>
      <c r="D1307" s="128"/>
      <c r="E1307" s="121">
        <f t="shared" si="236"/>
        <v>0</v>
      </c>
      <c r="F1307" s="122">
        <f t="shared" si="237"/>
        <v>0</v>
      </c>
      <c r="G1307" s="128"/>
      <c r="IF1307" s="6"/>
      <c r="IG1307" s="6"/>
      <c r="IH1307" s="6"/>
      <c r="II1307" s="6"/>
      <c r="IJ1307" s="6"/>
      <c r="IK1307" s="6"/>
      <c r="IL1307" s="6"/>
      <c r="IM1307" s="6"/>
    </row>
    <row r="1308" s="35" customFormat="1" ht="15" customHeight="1" spans="1:247">
      <c r="A1308" s="123">
        <v>2240450</v>
      </c>
      <c r="B1308" s="126" t="s">
        <v>71</v>
      </c>
      <c r="C1308" s="119"/>
      <c r="D1308" s="128"/>
      <c r="E1308" s="121">
        <f t="shared" si="236"/>
        <v>0</v>
      </c>
      <c r="F1308" s="122">
        <f t="shared" si="237"/>
        <v>0</v>
      </c>
      <c r="G1308" s="128"/>
      <c r="IF1308" s="6"/>
      <c r="IG1308" s="6"/>
      <c r="IH1308" s="6"/>
      <c r="II1308" s="6"/>
      <c r="IJ1308" s="6"/>
      <c r="IK1308" s="6"/>
      <c r="IL1308" s="6"/>
      <c r="IM1308" s="6"/>
    </row>
    <row r="1309" s="35" customFormat="1" ht="15" customHeight="1" spans="1:247">
      <c r="A1309" s="123">
        <v>2240499</v>
      </c>
      <c r="B1309" s="126" t="s">
        <v>1074</v>
      </c>
      <c r="C1309" s="119"/>
      <c r="D1309" s="128"/>
      <c r="E1309" s="121">
        <f t="shared" si="236"/>
        <v>0</v>
      </c>
      <c r="F1309" s="122">
        <f t="shared" si="237"/>
        <v>0</v>
      </c>
      <c r="G1309" s="128"/>
      <c r="IF1309" s="6"/>
      <c r="IG1309" s="6"/>
      <c r="IH1309" s="6"/>
      <c r="II1309" s="6"/>
      <c r="IJ1309" s="6"/>
      <c r="IK1309" s="6"/>
      <c r="IL1309" s="6"/>
      <c r="IM1309" s="6"/>
    </row>
    <row r="1310" s="35" customFormat="1" ht="15" customHeight="1" spans="1:247">
      <c r="A1310" s="123">
        <v>22405</v>
      </c>
      <c r="B1310" s="124" t="s">
        <v>1075</v>
      </c>
      <c r="C1310" s="119">
        <f t="shared" ref="C1310:G1310" si="241">SUM(C1311:C1322)</f>
        <v>0</v>
      </c>
      <c r="D1310" s="128">
        <f t="shared" si="241"/>
        <v>0</v>
      </c>
      <c r="E1310" s="121">
        <f t="shared" si="236"/>
        <v>0</v>
      </c>
      <c r="F1310" s="122">
        <f t="shared" si="237"/>
        <v>0</v>
      </c>
      <c r="G1310" s="128">
        <f t="shared" si="241"/>
        <v>0</v>
      </c>
      <c r="IF1310" s="6"/>
      <c r="IG1310" s="6"/>
      <c r="IH1310" s="6"/>
      <c r="II1310" s="6"/>
      <c r="IJ1310" s="6"/>
      <c r="IK1310" s="6"/>
      <c r="IL1310" s="6"/>
      <c r="IM1310" s="6"/>
    </row>
    <row r="1311" s="35" customFormat="1" ht="15" customHeight="1" spans="1:247">
      <c r="A1311" s="123">
        <v>2240501</v>
      </c>
      <c r="B1311" s="126" t="s">
        <v>62</v>
      </c>
      <c r="C1311" s="119"/>
      <c r="D1311" s="128"/>
      <c r="E1311" s="121">
        <f t="shared" si="236"/>
        <v>0</v>
      </c>
      <c r="F1311" s="122">
        <f t="shared" si="237"/>
        <v>0</v>
      </c>
      <c r="G1311" s="128"/>
      <c r="IF1311" s="6"/>
      <c r="IG1311" s="6"/>
      <c r="IH1311" s="6"/>
      <c r="II1311" s="6"/>
      <c r="IJ1311" s="6"/>
      <c r="IK1311" s="6"/>
      <c r="IL1311" s="6"/>
      <c r="IM1311" s="6"/>
    </row>
    <row r="1312" s="35" customFormat="1" ht="15" customHeight="1" spans="1:247">
      <c r="A1312" s="123">
        <v>2240502</v>
      </c>
      <c r="B1312" s="126" t="s">
        <v>63</v>
      </c>
      <c r="C1312" s="119"/>
      <c r="D1312" s="128"/>
      <c r="E1312" s="121">
        <f t="shared" si="236"/>
        <v>0</v>
      </c>
      <c r="F1312" s="122">
        <f t="shared" si="237"/>
        <v>0</v>
      </c>
      <c r="G1312" s="128"/>
      <c r="IF1312" s="6"/>
      <c r="IG1312" s="6"/>
      <c r="IH1312" s="6"/>
      <c r="II1312" s="6"/>
      <c r="IJ1312" s="6"/>
      <c r="IK1312" s="6"/>
      <c r="IL1312" s="6"/>
      <c r="IM1312" s="6"/>
    </row>
    <row r="1313" s="35" customFormat="1" ht="15" customHeight="1" spans="1:247">
      <c r="A1313" s="123">
        <v>2240503</v>
      </c>
      <c r="B1313" s="126" t="s">
        <v>64</v>
      </c>
      <c r="C1313" s="119">
        <v>0</v>
      </c>
      <c r="D1313" s="128"/>
      <c r="E1313" s="121">
        <f t="shared" si="236"/>
        <v>0</v>
      </c>
      <c r="F1313" s="122">
        <f t="shared" si="237"/>
        <v>0</v>
      </c>
      <c r="G1313" s="128"/>
      <c r="IF1313" s="6"/>
      <c r="IG1313" s="6"/>
      <c r="IH1313" s="6"/>
      <c r="II1313" s="6"/>
      <c r="IJ1313" s="6"/>
      <c r="IK1313" s="6"/>
      <c r="IL1313" s="6"/>
      <c r="IM1313" s="6"/>
    </row>
    <row r="1314" s="35" customFormat="1" ht="15" customHeight="1" spans="1:247">
      <c r="A1314" s="123">
        <v>2240504</v>
      </c>
      <c r="B1314" s="126" t="s">
        <v>1076</v>
      </c>
      <c r="C1314" s="119">
        <v>0</v>
      </c>
      <c r="D1314" s="128"/>
      <c r="E1314" s="121">
        <f t="shared" si="236"/>
        <v>0</v>
      </c>
      <c r="F1314" s="122">
        <f t="shared" si="237"/>
        <v>0</v>
      </c>
      <c r="G1314" s="128"/>
      <c r="IF1314" s="6"/>
      <c r="IG1314" s="6"/>
      <c r="IH1314" s="6"/>
      <c r="II1314" s="6"/>
      <c r="IJ1314" s="6"/>
      <c r="IK1314" s="6"/>
      <c r="IL1314" s="6"/>
      <c r="IM1314" s="6"/>
    </row>
    <row r="1315" s="35" customFormat="1" ht="15" customHeight="1" spans="1:247">
      <c r="A1315" s="123">
        <v>2240505</v>
      </c>
      <c r="B1315" s="126" t="s">
        <v>1077</v>
      </c>
      <c r="C1315" s="119">
        <v>0</v>
      </c>
      <c r="D1315" s="128"/>
      <c r="E1315" s="121">
        <f t="shared" si="236"/>
        <v>0</v>
      </c>
      <c r="F1315" s="122">
        <f t="shared" si="237"/>
        <v>0</v>
      </c>
      <c r="G1315" s="128"/>
      <c r="IF1315" s="6"/>
      <c r="IG1315" s="6"/>
      <c r="IH1315" s="6"/>
      <c r="II1315" s="6"/>
      <c r="IJ1315" s="6"/>
      <c r="IK1315" s="6"/>
      <c r="IL1315" s="6"/>
      <c r="IM1315" s="6"/>
    </row>
    <row r="1316" s="35" customFormat="1" ht="15" customHeight="1" spans="1:247">
      <c r="A1316" s="123">
        <v>2240506</v>
      </c>
      <c r="B1316" s="126" t="s">
        <v>1078</v>
      </c>
      <c r="C1316" s="119">
        <v>0</v>
      </c>
      <c r="D1316" s="128"/>
      <c r="E1316" s="121">
        <f t="shared" si="236"/>
        <v>0</v>
      </c>
      <c r="F1316" s="122">
        <f t="shared" si="237"/>
        <v>0</v>
      </c>
      <c r="G1316" s="128"/>
      <c r="IF1316" s="6"/>
      <c r="IG1316" s="6"/>
      <c r="IH1316" s="6"/>
      <c r="II1316" s="6"/>
      <c r="IJ1316" s="6"/>
      <c r="IK1316" s="6"/>
      <c r="IL1316" s="6"/>
      <c r="IM1316" s="6"/>
    </row>
    <row r="1317" s="35" customFormat="1" ht="15" customHeight="1" spans="1:247">
      <c r="A1317" s="123">
        <v>2240507</v>
      </c>
      <c r="B1317" s="126" t="s">
        <v>1079</v>
      </c>
      <c r="C1317" s="119">
        <v>0</v>
      </c>
      <c r="D1317" s="128"/>
      <c r="E1317" s="121">
        <f t="shared" si="236"/>
        <v>0</v>
      </c>
      <c r="F1317" s="122">
        <f t="shared" si="237"/>
        <v>0</v>
      </c>
      <c r="G1317" s="128"/>
      <c r="IF1317" s="6"/>
      <c r="IG1317" s="6"/>
      <c r="IH1317" s="6"/>
      <c r="II1317" s="6"/>
      <c r="IJ1317" s="6"/>
      <c r="IK1317" s="6"/>
      <c r="IL1317" s="6"/>
      <c r="IM1317" s="6"/>
    </row>
    <row r="1318" s="35" customFormat="1" ht="15" customHeight="1" spans="1:247">
      <c r="A1318" s="123">
        <v>2240508</v>
      </c>
      <c r="B1318" s="126" t="s">
        <v>1080</v>
      </c>
      <c r="C1318" s="119">
        <v>0</v>
      </c>
      <c r="D1318" s="128"/>
      <c r="E1318" s="121">
        <f t="shared" si="236"/>
        <v>0</v>
      </c>
      <c r="F1318" s="122">
        <f t="shared" si="237"/>
        <v>0</v>
      </c>
      <c r="G1318" s="128"/>
      <c r="IF1318" s="6"/>
      <c r="IG1318" s="6"/>
      <c r="IH1318" s="6"/>
      <c r="II1318" s="6"/>
      <c r="IJ1318" s="6"/>
      <c r="IK1318" s="6"/>
      <c r="IL1318" s="6"/>
      <c r="IM1318" s="6"/>
    </row>
    <row r="1319" s="35" customFormat="1" ht="15" customHeight="1" spans="1:247">
      <c r="A1319" s="123">
        <v>2240509</v>
      </c>
      <c r="B1319" s="126" t="s">
        <v>1081</v>
      </c>
      <c r="C1319" s="119">
        <v>0</v>
      </c>
      <c r="D1319" s="128"/>
      <c r="E1319" s="121">
        <f t="shared" si="236"/>
        <v>0</v>
      </c>
      <c r="F1319" s="122">
        <f t="shared" si="237"/>
        <v>0</v>
      </c>
      <c r="G1319" s="128"/>
      <c r="IF1319" s="6"/>
      <c r="IG1319" s="6"/>
      <c r="IH1319" s="6"/>
      <c r="II1319" s="6"/>
      <c r="IJ1319" s="6"/>
      <c r="IK1319" s="6"/>
      <c r="IL1319" s="6"/>
      <c r="IM1319" s="6"/>
    </row>
    <row r="1320" s="35" customFormat="1" ht="15" customHeight="1" spans="1:247">
      <c r="A1320" s="123">
        <v>2240510</v>
      </c>
      <c r="B1320" s="126" t="s">
        <v>1082</v>
      </c>
      <c r="C1320" s="119">
        <v>0</v>
      </c>
      <c r="D1320" s="128"/>
      <c r="E1320" s="121">
        <f t="shared" si="236"/>
        <v>0</v>
      </c>
      <c r="F1320" s="122">
        <f t="shared" si="237"/>
        <v>0</v>
      </c>
      <c r="G1320" s="128"/>
      <c r="IF1320" s="6"/>
      <c r="IG1320" s="6"/>
      <c r="IH1320" s="6"/>
      <c r="II1320" s="6"/>
      <c r="IJ1320" s="6"/>
      <c r="IK1320" s="6"/>
      <c r="IL1320" s="6"/>
      <c r="IM1320" s="6"/>
    </row>
    <row r="1321" s="35" customFormat="1" ht="15" customHeight="1" spans="1:247">
      <c r="A1321" s="123">
        <v>2240550</v>
      </c>
      <c r="B1321" s="126" t="s">
        <v>1083</v>
      </c>
      <c r="C1321" s="119">
        <v>0</v>
      </c>
      <c r="D1321" s="128"/>
      <c r="E1321" s="121">
        <f t="shared" si="236"/>
        <v>0</v>
      </c>
      <c r="F1321" s="122">
        <f t="shared" si="237"/>
        <v>0</v>
      </c>
      <c r="G1321" s="128"/>
      <c r="IF1321" s="6"/>
      <c r="IG1321" s="6"/>
      <c r="IH1321" s="6"/>
      <c r="II1321" s="6"/>
      <c r="IJ1321" s="6"/>
      <c r="IK1321" s="6"/>
      <c r="IL1321" s="6"/>
      <c r="IM1321" s="6"/>
    </row>
    <row r="1322" s="35" customFormat="1" ht="15" customHeight="1" spans="1:247">
      <c r="A1322" s="123">
        <v>2240599</v>
      </c>
      <c r="B1322" s="126" t="s">
        <v>1084</v>
      </c>
      <c r="C1322" s="119">
        <v>0</v>
      </c>
      <c r="D1322" s="128"/>
      <c r="E1322" s="121">
        <f t="shared" si="236"/>
        <v>0</v>
      </c>
      <c r="F1322" s="122">
        <f t="shared" si="237"/>
        <v>0</v>
      </c>
      <c r="G1322" s="128"/>
      <c r="IF1322" s="6"/>
      <c r="IG1322" s="6"/>
      <c r="IH1322" s="6"/>
      <c r="II1322" s="6"/>
      <c r="IJ1322" s="6"/>
      <c r="IK1322" s="6"/>
      <c r="IL1322" s="6"/>
      <c r="IM1322" s="6"/>
    </row>
    <row r="1323" s="35" customFormat="1" ht="15" customHeight="1" spans="1:247">
      <c r="A1323" s="123">
        <v>22406</v>
      </c>
      <c r="B1323" s="124" t="s">
        <v>1085</v>
      </c>
      <c r="C1323" s="119">
        <f t="shared" ref="C1323:G1323" si="242">SUM(C1324:C1326)</f>
        <v>0</v>
      </c>
      <c r="D1323" s="128">
        <f t="shared" si="242"/>
        <v>0</v>
      </c>
      <c r="E1323" s="121">
        <f t="shared" si="236"/>
        <v>0</v>
      </c>
      <c r="F1323" s="122">
        <f t="shared" si="237"/>
        <v>0</v>
      </c>
      <c r="G1323" s="128">
        <f t="shared" si="242"/>
        <v>0</v>
      </c>
      <c r="IF1323" s="6"/>
      <c r="IG1323" s="6"/>
      <c r="IH1323" s="6"/>
      <c r="II1323" s="6"/>
      <c r="IJ1323" s="6"/>
      <c r="IK1323" s="6"/>
      <c r="IL1323" s="6"/>
      <c r="IM1323" s="6"/>
    </row>
    <row r="1324" s="35" customFormat="1" ht="15" customHeight="1" spans="1:247">
      <c r="A1324" s="123">
        <v>2240601</v>
      </c>
      <c r="B1324" s="126" t="s">
        <v>1086</v>
      </c>
      <c r="C1324" s="119">
        <v>0</v>
      </c>
      <c r="D1324" s="128"/>
      <c r="E1324" s="121">
        <f t="shared" si="236"/>
        <v>0</v>
      </c>
      <c r="F1324" s="122">
        <f t="shared" si="237"/>
        <v>0</v>
      </c>
      <c r="G1324" s="128"/>
      <c r="IF1324" s="6"/>
      <c r="IG1324" s="6"/>
      <c r="IH1324" s="6"/>
      <c r="II1324" s="6"/>
      <c r="IJ1324" s="6"/>
      <c r="IK1324" s="6"/>
      <c r="IL1324" s="6"/>
      <c r="IM1324" s="6"/>
    </row>
    <row r="1325" s="35" customFormat="1" ht="15" customHeight="1" spans="1:247">
      <c r="A1325" s="123">
        <v>2240602</v>
      </c>
      <c r="B1325" s="126" t="s">
        <v>1087</v>
      </c>
      <c r="C1325" s="119">
        <v>0</v>
      </c>
      <c r="D1325" s="128"/>
      <c r="E1325" s="121">
        <f t="shared" si="236"/>
        <v>0</v>
      </c>
      <c r="F1325" s="122">
        <f t="shared" si="237"/>
        <v>0</v>
      </c>
      <c r="G1325" s="128"/>
      <c r="IF1325" s="6"/>
      <c r="IG1325" s="6"/>
      <c r="IH1325" s="6"/>
      <c r="II1325" s="6"/>
      <c r="IJ1325" s="6"/>
      <c r="IK1325" s="6"/>
      <c r="IL1325" s="6"/>
      <c r="IM1325" s="6"/>
    </row>
    <row r="1326" s="35" customFormat="1" ht="15" customHeight="1" spans="1:247">
      <c r="A1326" s="123">
        <v>2240699</v>
      </c>
      <c r="B1326" s="126" t="s">
        <v>1088</v>
      </c>
      <c r="C1326" s="119">
        <v>0</v>
      </c>
      <c r="D1326" s="128"/>
      <c r="E1326" s="121">
        <f t="shared" si="236"/>
        <v>0</v>
      </c>
      <c r="F1326" s="122">
        <f t="shared" si="237"/>
        <v>0</v>
      </c>
      <c r="G1326" s="128"/>
      <c r="IF1326" s="6"/>
      <c r="IG1326" s="6"/>
      <c r="IH1326" s="6"/>
      <c r="II1326" s="6"/>
      <c r="IJ1326" s="6"/>
      <c r="IK1326" s="6"/>
      <c r="IL1326" s="6"/>
      <c r="IM1326" s="6"/>
    </row>
    <row r="1327" s="35" customFormat="1" ht="15" customHeight="1" spans="1:247">
      <c r="A1327" s="123">
        <v>22407</v>
      </c>
      <c r="B1327" s="124" t="s">
        <v>1089</v>
      </c>
      <c r="C1327" s="119">
        <f t="shared" ref="C1327:G1327" si="243">SUM(C1328:C1332)</f>
        <v>0</v>
      </c>
      <c r="D1327" s="128">
        <f t="shared" si="243"/>
        <v>0</v>
      </c>
      <c r="E1327" s="121">
        <f t="shared" si="236"/>
        <v>0</v>
      </c>
      <c r="F1327" s="122">
        <f t="shared" si="237"/>
        <v>0</v>
      </c>
      <c r="G1327" s="128">
        <f t="shared" si="243"/>
        <v>0</v>
      </c>
      <c r="IF1327" s="6"/>
      <c r="IG1327" s="6"/>
      <c r="IH1327" s="6"/>
      <c r="II1327" s="6"/>
      <c r="IJ1327" s="6"/>
      <c r="IK1327" s="6"/>
      <c r="IL1327" s="6"/>
      <c r="IM1327" s="6"/>
    </row>
    <row r="1328" s="35" customFormat="1" ht="15" customHeight="1" spans="1:247">
      <c r="A1328" s="123">
        <v>2240701</v>
      </c>
      <c r="B1328" s="126" t="s">
        <v>1090</v>
      </c>
      <c r="C1328" s="119">
        <v>0</v>
      </c>
      <c r="D1328" s="128"/>
      <c r="E1328" s="121">
        <f t="shared" si="236"/>
        <v>0</v>
      </c>
      <c r="F1328" s="122">
        <f t="shared" si="237"/>
        <v>0</v>
      </c>
      <c r="G1328" s="128"/>
      <c r="IF1328" s="6"/>
      <c r="IG1328" s="6"/>
      <c r="IH1328" s="6"/>
      <c r="II1328" s="6"/>
      <c r="IJ1328" s="6"/>
      <c r="IK1328" s="6"/>
      <c r="IL1328" s="6"/>
      <c r="IM1328" s="6"/>
    </row>
    <row r="1329" s="35" customFormat="1" ht="15" customHeight="1" spans="1:247">
      <c r="A1329" s="123">
        <v>2240702</v>
      </c>
      <c r="B1329" s="126" t="s">
        <v>1091</v>
      </c>
      <c r="C1329" s="119">
        <v>0</v>
      </c>
      <c r="D1329" s="128"/>
      <c r="E1329" s="121">
        <f t="shared" si="236"/>
        <v>0</v>
      </c>
      <c r="F1329" s="122">
        <f t="shared" si="237"/>
        <v>0</v>
      </c>
      <c r="G1329" s="128"/>
      <c r="IF1329" s="6"/>
      <c r="IG1329" s="6"/>
      <c r="IH1329" s="6"/>
      <c r="II1329" s="6"/>
      <c r="IJ1329" s="6"/>
      <c r="IK1329" s="6"/>
      <c r="IL1329" s="6"/>
      <c r="IM1329" s="6"/>
    </row>
    <row r="1330" s="35" customFormat="1" ht="15" customHeight="1" spans="1:247">
      <c r="A1330" s="123">
        <v>2240703</v>
      </c>
      <c r="B1330" s="126" t="s">
        <v>1092</v>
      </c>
      <c r="C1330" s="119">
        <v>0</v>
      </c>
      <c r="D1330" s="128"/>
      <c r="E1330" s="121">
        <f t="shared" si="236"/>
        <v>0</v>
      </c>
      <c r="F1330" s="122">
        <f t="shared" si="237"/>
        <v>0</v>
      </c>
      <c r="G1330" s="128"/>
      <c r="IF1330" s="6"/>
      <c r="IG1330" s="6"/>
      <c r="IH1330" s="6"/>
      <c r="II1330" s="6"/>
      <c r="IJ1330" s="6"/>
      <c r="IK1330" s="6"/>
      <c r="IL1330" s="6"/>
      <c r="IM1330" s="6"/>
    </row>
    <row r="1331" s="35" customFormat="1" ht="15" customHeight="1" spans="1:247">
      <c r="A1331" s="123">
        <v>2240704</v>
      </c>
      <c r="B1331" s="126" t="s">
        <v>1093</v>
      </c>
      <c r="C1331" s="119">
        <v>0</v>
      </c>
      <c r="D1331" s="128"/>
      <c r="E1331" s="121">
        <f t="shared" si="236"/>
        <v>0</v>
      </c>
      <c r="F1331" s="122">
        <f t="shared" si="237"/>
        <v>0</v>
      </c>
      <c r="G1331" s="128"/>
      <c r="IF1331" s="6"/>
      <c r="IG1331" s="6"/>
      <c r="IH1331" s="6"/>
      <c r="II1331" s="6"/>
      <c r="IJ1331" s="6"/>
      <c r="IK1331" s="6"/>
      <c r="IL1331" s="6"/>
      <c r="IM1331" s="6"/>
    </row>
    <row r="1332" s="35" customFormat="1" ht="15" customHeight="1" spans="1:247">
      <c r="A1332" s="123">
        <v>2240799</v>
      </c>
      <c r="B1332" s="126" t="s">
        <v>1094</v>
      </c>
      <c r="C1332" s="119">
        <v>0</v>
      </c>
      <c r="D1332" s="128"/>
      <c r="E1332" s="121">
        <f t="shared" si="236"/>
        <v>0</v>
      </c>
      <c r="F1332" s="122">
        <f t="shared" si="237"/>
        <v>0</v>
      </c>
      <c r="G1332" s="128"/>
      <c r="IF1332" s="6"/>
      <c r="IG1332" s="6"/>
      <c r="IH1332" s="6"/>
      <c r="II1332" s="6"/>
      <c r="IJ1332" s="6"/>
      <c r="IK1332" s="6"/>
      <c r="IL1332" s="6"/>
      <c r="IM1332" s="6"/>
    </row>
    <row r="1333" s="35" customFormat="1" ht="15" customHeight="1" spans="1:247">
      <c r="A1333" s="123">
        <v>22499</v>
      </c>
      <c r="B1333" s="124" t="s">
        <v>1095</v>
      </c>
      <c r="C1333" s="119">
        <v>0</v>
      </c>
      <c r="D1333" s="128"/>
      <c r="E1333" s="121">
        <f t="shared" si="236"/>
        <v>0</v>
      </c>
      <c r="F1333" s="122">
        <f t="shared" si="237"/>
        <v>0</v>
      </c>
      <c r="G1333" s="128"/>
      <c r="IF1333" s="6"/>
      <c r="IG1333" s="6"/>
      <c r="IH1333" s="6"/>
      <c r="II1333" s="6"/>
      <c r="IJ1333" s="6"/>
      <c r="IK1333" s="6"/>
      <c r="IL1333" s="6"/>
      <c r="IM1333" s="6"/>
    </row>
    <row r="1334" s="35" customFormat="1" ht="15" customHeight="1" spans="1:247">
      <c r="A1334" s="123">
        <v>227</v>
      </c>
      <c r="B1334" s="124" t="s">
        <v>1096</v>
      </c>
      <c r="C1334" s="119">
        <v>2000</v>
      </c>
      <c r="D1334" s="128">
        <v>2000</v>
      </c>
      <c r="E1334" s="121">
        <f t="shared" si="236"/>
        <v>0</v>
      </c>
      <c r="F1334" s="122">
        <f t="shared" si="237"/>
        <v>0</v>
      </c>
      <c r="G1334" s="128">
        <v>2000</v>
      </c>
      <c r="IF1334" s="6"/>
      <c r="IG1334" s="6"/>
      <c r="IH1334" s="6"/>
      <c r="II1334" s="6"/>
      <c r="IJ1334" s="6"/>
      <c r="IK1334" s="6"/>
      <c r="IL1334" s="6"/>
      <c r="IM1334" s="6"/>
    </row>
    <row r="1335" s="35" customFormat="1" ht="15" customHeight="1" spans="1:247">
      <c r="A1335" s="123">
        <v>229</v>
      </c>
      <c r="B1335" s="124" t="s">
        <v>1097</v>
      </c>
      <c r="C1335" s="119">
        <f t="shared" ref="C1335:G1335" si="244">C1336+C1337</f>
        <v>3500</v>
      </c>
      <c r="D1335" s="132">
        <f t="shared" si="244"/>
        <v>9603</v>
      </c>
      <c r="E1335" s="121">
        <f t="shared" si="236"/>
        <v>6103</v>
      </c>
      <c r="F1335" s="122">
        <f t="shared" si="237"/>
        <v>174.371428571429</v>
      </c>
      <c r="G1335" s="132">
        <f t="shared" si="244"/>
        <v>9603</v>
      </c>
      <c r="IF1335" s="6"/>
      <c r="IG1335" s="6"/>
      <c r="IH1335" s="6"/>
      <c r="II1335" s="6"/>
      <c r="IJ1335" s="6"/>
      <c r="IK1335" s="6"/>
      <c r="IL1335" s="6"/>
      <c r="IM1335" s="6"/>
    </row>
    <row r="1336" s="35" customFormat="1" ht="15" customHeight="1" spans="1:247">
      <c r="A1336" s="123">
        <v>22902</v>
      </c>
      <c r="B1336" s="124" t="s">
        <v>1098</v>
      </c>
      <c r="C1336" s="119">
        <v>3500</v>
      </c>
      <c r="D1336" s="128">
        <v>9603</v>
      </c>
      <c r="E1336" s="121">
        <f t="shared" si="236"/>
        <v>6103</v>
      </c>
      <c r="F1336" s="122">
        <f t="shared" si="237"/>
        <v>174.371428571429</v>
      </c>
      <c r="G1336" s="128">
        <v>9603</v>
      </c>
      <c r="IF1336" s="6"/>
      <c r="IG1336" s="6"/>
      <c r="IH1336" s="6"/>
      <c r="II1336" s="6"/>
      <c r="IJ1336" s="6"/>
      <c r="IK1336" s="6"/>
      <c r="IL1336" s="6"/>
      <c r="IM1336" s="6"/>
    </row>
    <row r="1337" s="35" customFormat="1" ht="15" customHeight="1" spans="1:247">
      <c r="A1337" s="123">
        <v>22999</v>
      </c>
      <c r="B1337" s="124" t="s">
        <v>1099</v>
      </c>
      <c r="C1337" s="119">
        <f t="shared" ref="C1337:G1337" si="245">C1338</f>
        <v>0</v>
      </c>
      <c r="D1337" s="132">
        <f t="shared" si="245"/>
        <v>0</v>
      </c>
      <c r="E1337" s="121">
        <f t="shared" si="236"/>
        <v>0</v>
      </c>
      <c r="F1337" s="122">
        <f t="shared" si="237"/>
        <v>0</v>
      </c>
      <c r="G1337" s="132">
        <f t="shared" si="245"/>
        <v>0</v>
      </c>
      <c r="IF1337" s="6"/>
      <c r="IG1337" s="6"/>
      <c r="IH1337" s="6"/>
      <c r="II1337" s="6"/>
      <c r="IJ1337" s="6"/>
      <c r="IK1337" s="6"/>
      <c r="IL1337" s="6"/>
      <c r="IM1337" s="6"/>
    </row>
    <row r="1338" s="35" customFormat="1" ht="15" customHeight="1" spans="1:247">
      <c r="A1338" s="123">
        <v>2299901</v>
      </c>
      <c r="B1338" s="126" t="s">
        <v>1100</v>
      </c>
      <c r="C1338" s="119">
        <v>0</v>
      </c>
      <c r="D1338" s="128"/>
      <c r="E1338" s="121">
        <f t="shared" si="236"/>
        <v>0</v>
      </c>
      <c r="F1338" s="122">
        <f t="shared" si="237"/>
        <v>0</v>
      </c>
      <c r="G1338" s="128"/>
      <c r="IF1338" s="6"/>
      <c r="IG1338" s="6"/>
      <c r="IH1338" s="6"/>
      <c r="II1338" s="6"/>
      <c r="IJ1338" s="6"/>
      <c r="IK1338" s="6"/>
      <c r="IL1338" s="6"/>
      <c r="IM1338" s="6"/>
    </row>
    <row r="1339" s="35" customFormat="1" ht="15" customHeight="1" spans="1:247">
      <c r="A1339" s="123">
        <v>232</v>
      </c>
      <c r="B1339" s="124" t="s">
        <v>1101</v>
      </c>
      <c r="C1339" s="119">
        <f t="shared" ref="C1339:G1339" si="246">C1340+C1341+C1342</f>
        <v>3771</v>
      </c>
      <c r="D1339" s="132">
        <f t="shared" si="246"/>
        <v>4520</v>
      </c>
      <c r="E1339" s="121">
        <f t="shared" si="236"/>
        <v>749</v>
      </c>
      <c r="F1339" s="122">
        <f t="shared" si="237"/>
        <v>19.8621055422965</v>
      </c>
      <c r="G1339" s="132">
        <f t="shared" si="246"/>
        <v>4520</v>
      </c>
      <c r="IF1339" s="6"/>
      <c r="IG1339" s="6"/>
      <c r="IH1339" s="6"/>
      <c r="II1339" s="6"/>
      <c r="IJ1339" s="6"/>
      <c r="IK1339" s="6"/>
      <c r="IL1339" s="6"/>
      <c r="IM1339" s="6"/>
    </row>
    <row r="1340" s="35" customFormat="1" ht="15" customHeight="1" spans="1:247">
      <c r="A1340" s="123">
        <v>23201</v>
      </c>
      <c r="B1340" s="124" t="s">
        <v>1102</v>
      </c>
      <c r="C1340" s="119">
        <v>0</v>
      </c>
      <c r="D1340" s="128"/>
      <c r="E1340" s="121">
        <f t="shared" si="236"/>
        <v>0</v>
      </c>
      <c r="F1340" s="122">
        <f t="shared" si="237"/>
        <v>0</v>
      </c>
      <c r="G1340" s="128"/>
      <c r="IF1340" s="6"/>
      <c r="IG1340" s="6"/>
      <c r="IH1340" s="6"/>
      <c r="II1340" s="6"/>
      <c r="IJ1340" s="6"/>
      <c r="IK1340" s="6"/>
      <c r="IL1340" s="6"/>
      <c r="IM1340" s="6"/>
    </row>
    <row r="1341" s="35" customFormat="1" ht="15" customHeight="1" spans="1:247">
      <c r="A1341" s="123">
        <v>23202</v>
      </c>
      <c r="B1341" s="124" t="s">
        <v>1103</v>
      </c>
      <c r="C1341" s="119">
        <v>0</v>
      </c>
      <c r="D1341" s="128"/>
      <c r="E1341" s="121">
        <f t="shared" si="236"/>
        <v>0</v>
      </c>
      <c r="F1341" s="122">
        <f t="shared" si="237"/>
        <v>0</v>
      </c>
      <c r="G1341" s="128"/>
      <c r="IF1341" s="6"/>
      <c r="IG1341" s="6"/>
      <c r="IH1341" s="6"/>
      <c r="II1341" s="6"/>
      <c r="IJ1341" s="6"/>
      <c r="IK1341" s="6"/>
      <c r="IL1341" s="6"/>
      <c r="IM1341" s="6"/>
    </row>
    <row r="1342" s="35" customFormat="1" ht="15" customHeight="1" spans="1:247">
      <c r="A1342" s="123">
        <v>23203</v>
      </c>
      <c r="B1342" s="124" t="s">
        <v>1104</v>
      </c>
      <c r="C1342" s="119">
        <v>3771</v>
      </c>
      <c r="D1342" s="132">
        <f>SUM(D1343:D1346)</f>
        <v>4520</v>
      </c>
      <c r="E1342" s="121">
        <f t="shared" si="236"/>
        <v>749</v>
      </c>
      <c r="F1342" s="122">
        <f t="shared" si="237"/>
        <v>19.8621055422965</v>
      </c>
      <c r="G1342" s="132">
        <f>SUM(G1343:G1346)</f>
        <v>4520</v>
      </c>
      <c r="IF1342" s="6"/>
      <c r="IG1342" s="6"/>
      <c r="IH1342" s="6"/>
      <c r="II1342" s="6"/>
      <c r="IJ1342" s="6"/>
      <c r="IK1342" s="6"/>
      <c r="IL1342" s="6"/>
      <c r="IM1342" s="6"/>
    </row>
    <row r="1343" s="35" customFormat="1" ht="15" customHeight="1" spans="1:247">
      <c r="A1343" s="123">
        <v>2320301</v>
      </c>
      <c r="B1343" s="126" t="s">
        <v>1105</v>
      </c>
      <c r="C1343" s="119">
        <v>3771</v>
      </c>
      <c r="D1343" s="128">
        <v>4520</v>
      </c>
      <c r="E1343" s="121">
        <f t="shared" si="236"/>
        <v>749</v>
      </c>
      <c r="F1343" s="122">
        <f t="shared" si="237"/>
        <v>19.8621055422965</v>
      </c>
      <c r="G1343" s="128">
        <v>4520</v>
      </c>
      <c r="IF1343" s="6"/>
      <c r="IG1343" s="6"/>
      <c r="IH1343" s="6"/>
      <c r="II1343" s="6"/>
      <c r="IJ1343" s="6"/>
      <c r="IK1343" s="6"/>
      <c r="IL1343" s="6"/>
      <c r="IM1343" s="6"/>
    </row>
    <row r="1344" s="35" customFormat="1" ht="15" customHeight="1" spans="1:247">
      <c r="A1344" s="123">
        <v>2320302</v>
      </c>
      <c r="B1344" s="126" t="s">
        <v>1106</v>
      </c>
      <c r="C1344" s="119">
        <v>0</v>
      </c>
      <c r="D1344" s="128"/>
      <c r="E1344" s="121">
        <f t="shared" si="236"/>
        <v>0</v>
      </c>
      <c r="F1344" s="122">
        <f t="shared" si="237"/>
        <v>0</v>
      </c>
      <c r="G1344" s="128"/>
      <c r="IF1344" s="6"/>
      <c r="IG1344" s="6"/>
      <c r="IH1344" s="6"/>
      <c r="II1344" s="6"/>
      <c r="IJ1344" s="6"/>
      <c r="IK1344" s="6"/>
      <c r="IL1344" s="6"/>
      <c r="IM1344" s="6"/>
    </row>
    <row r="1345" s="35" customFormat="1" ht="15" customHeight="1" spans="1:247">
      <c r="A1345" s="123">
        <v>2320303</v>
      </c>
      <c r="B1345" s="126" t="s">
        <v>1107</v>
      </c>
      <c r="C1345" s="119">
        <v>0</v>
      </c>
      <c r="D1345" s="128"/>
      <c r="E1345" s="121">
        <f t="shared" si="236"/>
        <v>0</v>
      </c>
      <c r="F1345" s="122">
        <f t="shared" si="237"/>
        <v>0</v>
      </c>
      <c r="G1345" s="128"/>
      <c r="IF1345" s="6"/>
      <c r="IG1345" s="6"/>
      <c r="IH1345" s="6"/>
      <c r="II1345" s="6"/>
      <c r="IJ1345" s="6"/>
      <c r="IK1345" s="6"/>
      <c r="IL1345" s="6"/>
      <c r="IM1345" s="6"/>
    </row>
    <row r="1346" s="35" customFormat="1" ht="15" customHeight="1" spans="1:247">
      <c r="A1346" s="123">
        <v>2320304</v>
      </c>
      <c r="B1346" s="126" t="s">
        <v>1108</v>
      </c>
      <c r="C1346" s="119">
        <v>0</v>
      </c>
      <c r="D1346" s="128"/>
      <c r="E1346" s="121">
        <f t="shared" si="236"/>
        <v>0</v>
      </c>
      <c r="F1346" s="122">
        <f t="shared" si="237"/>
        <v>0</v>
      </c>
      <c r="G1346" s="128"/>
      <c r="IF1346" s="6"/>
      <c r="IG1346" s="6"/>
      <c r="IH1346" s="6"/>
      <c r="II1346" s="6"/>
      <c r="IJ1346" s="6"/>
      <c r="IK1346" s="6"/>
      <c r="IL1346" s="6"/>
      <c r="IM1346" s="6"/>
    </row>
    <row r="1347" s="35" customFormat="1" ht="15" customHeight="1" spans="1:247">
      <c r="A1347" s="123">
        <v>233</v>
      </c>
      <c r="B1347" s="124" t="s">
        <v>1109</v>
      </c>
      <c r="C1347" s="119">
        <f t="shared" ref="C1347:G1347" si="247">SUM(C1348:C1350)</f>
        <v>0</v>
      </c>
      <c r="D1347" s="137">
        <f t="shared" si="247"/>
        <v>0</v>
      </c>
      <c r="E1347" s="121">
        <f t="shared" si="236"/>
        <v>0</v>
      </c>
      <c r="F1347" s="122">
        <f t="shared" si="237"/>
        <v>0</v>
      </c>
      <c r="G1347" s="137">
        <f t="shared" si="247"/>
        <v>0</v>
      </c>
      <c r="IF1347" s="6"/>
      <c r="IG1347" s="6"/>
      <c r="IH1347" s="6"/>
      <c r="II1347" s="6"/>
      <c r="IJ1347" s="6"/>
      <c r="IK1347" s="6"/>
      <c r="IL1347" s="6"/>
      <c r="IM1347" s="6"/>
    </row>
    <row r="1348" s="35" customFormat="1" ht="15" customHeight="1" spans="1:247">
      <c r="A1348" s="123">
        <v>23301</v>
      </c>
      <c r="B1348" s="124" t="s">
        <v>1110</v>
      </c>
      <c r="C1348" s="119">
        <v>0</v>
      </c>
      <c r="D1348" s="128"/>
      <c r="E1348" s="121">
        <f t="shared" si="236"/>
        <v>0</v>
      </c>
      <c r="F1348" s="122">
        <f t="shared" si="237"/>
        <v>0</v>
      </c>
      <c r="G1348" s="128"/>
      <c r="IF1348" s="6"/>
      <c r="IG1348" s="6"/>
      <c r="IH1348" s="6"/>
      <c r="II1348" s="6"/>
      <c r="IJ1348" s="6"/>
      <c r="IK1348" s="6"/>
      <c r="IL1348" s="6"/>
      <c r="IM1348" s="6"/>
    </row>
    <row r="1349" s="35" customFormat="1" ht="15" customHeight="1" spans="1:247">
      <c r="A1349" s="123">
        <v>23302</v>
      </c>
      <c r="B1349" s="124" t="s">
        <v>1111</v>
      </c>
      <c r="C1349" s="119">
        <v>0</v>
      </c>
      <c r="D1349" s="128"/>
      <c r="E1349" s="121">
        <f>D1349-C1349</f>
        <v>0</v>
      </c>
      <c r="F1349" s="122">
        <f>IF(C1349=0,,E1349/C1349*100)</f>
        <v>0</v>
      </c>
      <c r="G1349" s="128"/>
      <c r="IF1349" s="6"/>
      <c r="IG1349" s="6"/>
      <c r="IH1349" s="6"/>
      <c r="II1349" s="6"/>
      <c r="IJ1349" s="6"/>
      <c r="IK1349" s="6"/>
      <c r="IL1349" s="6"/>
      <c r="IM1349" s="6"/>
    </row>
    <row r="1350" s="35" customFormat="1" ht="15" customHeight="1" spans="1:247">
      <c r="A1350" s="123">
        <v>23303</v>
      </c>
      <c r="B1350" s="124" t="s">
        <v>1112</v>
      </c>
      <c r="C1350" s="119">
        <v>0</v>
      </c>
      <c r="D1350" s="128"/>
      <c r="E1350" s="121">
        <f>D1350-C1350</f>
        <v>0</v>
      </c>
      <c r="F1350" s="122">
        <f>IF(C1350=0,,E1350/C1350*100)</f>
        <v>0</v>
      </c>
      <c r="G1350" s="128"/>
      <c r="IF1350" s="6"/>
      <c r="IG1350" s="6"/>
      <c r="IH1350" s="6"/>
      <c r="II1350" s="6"/>
      <c r="IJ1350" s="6"/>
      <c r="IK1350" s="6"/>
      <c r="IL1350" s="6"/>
      <c r="IM1350" s="6"/>
    </row>
    <row r="1351" s="35" customFormat="1" ht="15.75" customHeight="1" spans="3:247">
      <c r="C1351" s="102"/>
      <c r="D1351" s="103"/>
      <c r="E1351" s="98"/>
      <c r="F1351" s="104"/>
      <c r="G1351" s="103"/>
      <c r="IF1351" s="6"/>
      <c r="IG1351" s="6"/>
      <c r="IH1351" s="6"/>
      <c r="II1351" s="6"/>
      <c r="IJ1351" s="6"/>
      <c r="IK1351" s="6"/>
      <c r="IL1351" s="6"/>
      <c r="IM1351" s="6"/>
    </row>
    <row r="1352" s="35" customFormat="1" ht="15.75" customHeight="1" spans="3:247">
      <c r="C1352" s="102"/>
      <c r="D1352" s="103"/>
      <c r="E1352" s="98"/>
      <c r="F1352" s="104"/>
      <c r="G1352" s="103"/>
      <c r="IF1352" s="6"/>
      <c r="IG1352" s="6"/>
      <c r="IH1352" s="6"/>
      <c r="II1352" s="6"/>
      <c r="IJ1352" s="6"/>
      <c r="IK1352" s="6"/>
      <c r="IL1352" s="6"/>
      <c r="IM1352" s="6"/>
    </row>
    <row r="1353" s="35" customFormat="1" ht="15.75" customHeight="1" spans="3:247">
      <c r="C1353" s="102"/>
      <c r="D1353" s="103"/>
      <c r="E1353" s="98"/>
      <c r="F1353" s="104"/>
      <c r="G1353" s="103"/>
      <c r="IF1353" s="6"/>
      <c r="IG1353" s="6"/>
      <c r="IH1353" s="6"/>
      <c r="II1353" s="6"/>
      <c r="IJ1353" s="6"/>
      <c r="IK1353" s="6"/>
      <c r="IL1353" s="6"/>
      <c r="IM1353" s="6"/>
    </row>
    <row r="1354" s="35" customFormat="1" ht="15.75" customHeight="1" spans="3:247">
      <c r="C1354" s="102"/>
      <c r="D1354" s="103"/>
      <c r="E1354" s="98"/>
      <c r="F1354" s="104"/>
      <c r="G1354" s="103"/>
      <c r="IF1354" s="6"/>
      <c r="IG1354" s="6"/>
      <c r="IH1354" s="6"/>
      <c r="II1354" s="6"/>
      <c r="IJ1354" s="6"/>
      <c r="IK1354" s="6"/>
      <c r="IL1354" s="6"/>
      <c r="IM1354" s="6"/>
    </row>
    <row r="1355" s="35" customFormat="1" ht="15.75" customHeight="1" spans="3:247">
      <c r="C1355" s="102"/>
      <c r="D1355" s="103"/>
      <c r="E1355" s="98"/>
      <c r="F1355" s="104"/>
      <c r="G1355" s="103"/>
      <c r="IF1355" s="6"/>
      <c r="IG1355" s="6"/>
      <c r="IH1355" s="6"/>
      <c r="II1355" s="6"/>
      <c r="IJ1355" s="6"/>
      <c r="IK1355" s="6"/>
      <c r="IL1355" s="6"/>
      <c r="IM1355" s="6"/>
    </row>
    <row r="1356" s="35" customFormat="1" ht="15.75" customHeight="1" spans="3:247">
      <c r="C1356" s="102"/>
      <c r="D1356" s="103"/>
      <c r="E1356" s="98"/>
      <c r="F1356" s="104"/>
      <c r="G1356" s="103"/>
      <c r="IF1356" s="6"/>
      <c r="IG1356" s="6"/>
      <c r="IH1356" s="6"/>
      <c r="II1356" s="6"/>
      <c r="IJ1356" s="6"/>
      <c r="IK1356" s="6"/>
      <c r="IL1356" s="6"/>
      <c r="IM1356" s="6"/>
    </row>
    <row r="1357" s="35" customFormat="1" ht="15.75" customHeight="1" spans="3:247">
      <c r="C1357" s="102"/>
      <c r="D1357" s="103"/>
      <c r="E1357" s="98"/>
      <c r="F1357" s="104"/>
      <c r="G1357" s="103"/>
      <c r="IF1357" s="6"/>
      <c r="IG1357" s="6"/>
      <c r="IH1357" s="6"/>
      <c r="II1357" s="6"/>
      <c r="IJ1357" s="6"/>
      <c r="IK1357" s="6"/>
      <c r="IL1357" s="6"/>
      <c r="IM1357" s="6"/>
    </row>
    <row r="1358" s="35" customFormat="1" ht="15.75" customHeight="1" spans="3:247">
      <c r="C1358" s="102"/>
      <c r="D1358" s="103"/>
      <c r="E1358" s="98"/>
      <c r="F1358" s="104"/>
      <c r="G1358" s="103"/>
      <c r="IF1358" s="6"/>
      <c r="IG1358" s="6"/>
      <c r="IH1358" s="6"/>
      <c r="II1358" s="6"/>
      <c r="IJ1358" s="6"/>
      <c r="IK1358" s="6"/>
      <c r="IL1358" s="6"/>
      <c r="IM1358" s="6"/>
    </row>
    <row r="1359" s="35" customFormat="1" ht="15.75" customHeight="1" spans="3:247">
      <c r="C1359" s="102"/>
      <c r="D1359" s="103"/>
      <c r="E1359" s="98"/>
      <c r="F1359" s="104"/>
      <c r="G1359" s="103"/>
      <c r="IF1359" s="6"/>
      <c r="IG1359" s="6"/>
      <c r="IH1359" s="6"/>
      <c r="II1359" s="6"/>
      <c r="IJ1359" s="6"/>
      <c r="IK1359" s="6"/>
      <c r="IL1359" s="6"/>
      <c r="IM1359" s="6"/>
    </row>
    <row r="1360" s="35" customFormat="1" ht="15.75" customHeight="1" spans="3:247">
      <c r="C1360" s="102"/>
      <c r="D1360" s="103"/>
      <c r="E1360" s="98"/>
      <c r="F1360" s="104"/>
      <c r="G1360" s="103"/>
      <c r="IF1360" s="6"/>
      <c r="IG1360" s="6"/>
      <c r="IH1360" s="6"/>
      <c r="II1360" s="6"/>
      <c r="IJ1360" s="6"/>
      <c r="IK1360" s="6"/>
      <c r="IL1360" s="6"/>
      <c r="IM1360" s="6"/>
    </row>
    <row r="1361" s="35" customFormat="1" ht="15.75" customHeight="1" spans="3:247">
      <c r="C1361" s="102"/>
      <c r="D1361" s="103"/>
      <c r="E1361" s="98"/>
      <c r="F1361" s="104"/>
      <c r="G1361" s="103"/>
      <c r="IF1361" s="6"/>
      <c r="IG1361" s="6"/>
      <c r="IH1361" s="6"/>
      <c r="II1361" s="6"/>
      <c r="IJ1361" s="6"/>
      <c r="IK1361" s="6"/>
      <c r="IL1361" s="6"/>
      <c r="IM1361" s="6"/>
    </row>
    <row r="1362" s="35" customFormat="1" ht="15.75" customHeight="1" spans="3:247">
      <c r="C1362" s="102"/>
      <c r="D1362" s="103"/>
      <c r="E1362" s="98"/>
      <c r="F1362" s="104"/>
      <c r="G1362" s="103"/>
      <c r="IF1362" s="6"/>
      <c r="IG1362" s="6"/>
      <c r="IH1362" s="6"/>
      <c r="II1362" s="6"/>
      <c r="IJ1362" s="6"/>
      <c r="IK1362" s="6"/>
      <c r="IL1362" s="6"/>
      <c r="IM1362" s="6"/>
    </row>
    <row r="1363" s="35" customFormat="1" ht="15.75" customHeight="1" spans="3:247">
      <c r="C1363" s="102"/>
      <c r="D1363" s="103"/>
      <c r="E1363" s="98"/>
      <c r="F1363" s="104"/>
      <c r="G1363" s="103"/>
      <c r="IF1363" s="6"/>
      <c r="IG1363" s="6"/>
      <c r="IH1363" s="6"/>
      <c r="II1363" s="6"/>
      <c r="IJ1363" s="6"/>
      <c r="IK1363" s="6"/>
      <c r="IL1363" s="6"/>
      <c r="IM1363" s="6"/>
    </row>
    <row r="1364" s="35" customFormat="1" ht="15.75" customHeight="1" spans="3:247">
      <c r="C1364" s="102"/>
      <c r="D1364" s="103"/>
      <c r="E1364" s="98"/>
      <c r="F1364" s="104"/>
      <c r="G1364" s="103"/>
      <c r="IF1364" s="6"/>
      <c r="IG1364" s="6"/>
      <c r="IH1364" s="6"/>
      <c r="II1364" s="6"/>
      <c r="IJ1364" s="6"/>
      <c r="IK1364" s="6"/>
      <c r="IL1364" s="6"/>
      <c r="IM1364" s="6"/>
    </row>
    <row r="1365" s="35" customFormat="1" ht="15.75" customHeight="1" spans="3:247">
      <c r="C1365" s="102"/>
      <c r="D1365" s="103"/>
      <c r="E1365" s="98"/>
      <c r="F1365" s="104"/>
      <c r="G1365" s="103"/>
      <c r="IF1365" s="6"/>
      <c r="IG1365" s="6"/>
      <c r="IH1365" s="6"/>
      <c r="II1365" s="6"/>
      <c r="IJ1365" s="6"/>
      <c r="IK1365" s="6"/>
      <c r="IL1365" s="6"/>
      <c r="IM1365" s="6"/>
    </row>
    <row r="1366" s="35" customFormat="1" ht="15.75" customHeight="1" spans="3:247">
      <c r="C1366" s="102"/>
      <c r="D1366" s="103"/>
      <c r="E1366" s="98"/>
      <c r="F1366" s="104"/>
      <c r="G1366" s="103"/>
      <c r="IF1366" s="6"/>
      <c r="IG1366" s="6"/>
      <c r="IH1366" s="6"/>
      <c r="II1366" s="6"/>
      <c r="IJ1366" s="6"/>
      <c r="IK1366" s="6"/>
      <c r="IL1366" s="6"/>
      <c r="IM1366" s="6"/>
    </row>
    <row r="1367" s="35" customFormat="1" ht="15.75" customHeight="1" spans="3:247">
      <c r="C1367" s="102"/>
      <c r="D1367" s="103"/>
      <c r="E1367" s="98"/>
      <c r="F1367" s="104"/>
      <c r="G1367" s="103"/>
      <c r="IF1367" s="6"/>
      <c r="IG1367" s="6"/>
      <c r="IH1367" s="6"/>
      <c r="II1367" s="6"/>
      <c r="IJ1367" s="6"/>
      <c r="IK1367" s="6"/>
      <c r="IL1367" s="6"/>
      <c r="IM1367" s="6"/>
    </row>
    <row r="1368" s="35" customFormat="1" ht="15.75" customHeight="1" spans="3:247">
      <c r="C1368" s="102"/>
      <c r="D1368" s="103"/>
      <c r="E1368" s="98"/>
      <c r="F1368" s="104"/>
      <c r="G1368" s="103"/>
      <c r="IF1368" s="6"/>
      <c r="IG1368" s="6"/>
      <c r="IH1368" s="6"/>
      <c r="II1368" s="6"/>
      <c r="IJ1368" s="6"/>
      <c r="IK1368" s="6"/>
      <c r="IL1368" s="6"/>
      <c r="IM1368" s="6"/>
    </row>
    <row r="1369" s="35" customFormat="1" ht="15.75" customHeight="1" spans="3:247">
      <c r="C1369" s="102"/>
      <c r="D1369" s="103"/>
      <c r="E1369" s="98"/>
      <c r="F1369" s="104"/>
      <c r="G1369" s="103"/>
      <c r="IF1369" s="6"/>
      <c r="IG1369" s="6"/>
      <c r="IH1369" s="6"/>
      <c r="II1369" s="6"/>
      <c r="IJ1369" s="6"/>
      <c r="IK1369" s="6"/>
      <c r="IL1369" s="6"/>
      <c r="IM1369" s="6"/>
    </row>
    <row r="1370" s="35" customFormat="1" ht="15.75" customHeight="1" spans="3:247">
      <c r="C1370" s="102"/>
      <c r="D1370" s="103"/>
      <c r="E1370" s="98"/>
      <c r="F1370" s="104"/>
      <c r="G1370" s="103"/>
      <c r="IF1370" s="6"/>
      <c r="IG1370" s="6"/>
      <c r="IH1370" s="6"/>
      <c r="II1370" s="6"/>
      <c r="IJ1370" s="6"/>
      <c r="IK1370" s="6"/>
      <c r="IL1370" s="6"/>
      <c r="IM1370" s="6"/>
    </row>
    <row r="1371" s="35" customFormat="1" ht="15.75" customHeight="1" spans="3:247">
      <c r="C1371" s="102"/>
      <c r="D1371" s="103"/>
      <c r="E1371" s="98"/>
      <c r="F1371" s="104"/>
      <c r="G1371" s="103"/>
      <c r="IF1371" s="6"/>
      <c r="IG1371" s="6"/>
      <c r="IH1371" s="6"/>
      <c r="II1371" s="6"/>
      <c r="IJ1371" s="6"/>
      <c r="IK1371" s="6"/>
      <c r="IL1371" s="6"/>
      <c r="IM1371" s="6"/>
    </row>
    <row r="1372" s="35" customFormat="1" ht="15.75" customHeight="1" spans="3:247">
      <c r="C1372" s="102"/>
      <c r="D1372" s="103"/>
      <c r="E1372" s="98"/>
      <c r="F1372" s="104"/>
      <c r="G1372" s="103"/>
      <c r="IF1372" s="6"/>
      <c r="IG1372" s="6"/>
      <c r="IH1372" s="6"/>
      <c r="II1372" s="6"/>
      <c r="IJ1372" s="6"/>
      <c r="IK1372" s="6"/>
      <c r="IL1372" s="6"/>
      <c r="IM1372" s="6"/>
    </row>
    <row r="1373" s="35" customFormat="1" ht="15.75" customHeight="1" spans="3:247">
      <c r="C1373" s="102"/>
      <c r="D1373" s="103"/>
      <c r="E1373" s="98"/>
      <c r="F1373" s="104"/>
      <c r="G1373" s="103"/>
      <c r="IF1373" s="6"/>
      <c r="IG1373" s="6"/>
      <c r="IH1373" s="6"/>
      <c r="II1373" s="6"/>
      <c r="IJ1373" s="6"/>
      <c r="IK1373" s="6"/>
      <c r="IL1373" s="6"/>
      <c r="IM1373" s="6"/>
    </row>
    <row r="1374" s="35" customFormat="1" ht="15.75" customHeight="1" spans="3:247">
      <c r="C1374" s="102"/>
      <c r="D1374" s="103"/>
      <c r="E1374" s="98"/>
      <c r="F1374" s="104"/>
      <c r="G1374" s="103"/>
      <c r="IF1374" s="6"/>
      <c r="IG1374" s="6"/>
      <c r="IH1374" s="6"/>
      <c r="II1374" s="6"/>
      <c r="IJ1374" s="6"/>
      <c r="IK1374" s="6"/>
      <c r="IL1374" s="6"/>
      <c r="IM1374" s="6"/>
    </row>
    <row r="1375" s="35" customFormat="1" ht="15.75" customHeight="1" spans="3:247">
      <c r="C1375" s="102"/>
      <c r="D1375" s="103"/>
      <c r="E1375" s="98"/>
      <c r="F1375" s="104"/>
      <c r="G1375" s="103"/>
      <c r="IF1375" s="6"/>
      <c r="IG1375" s="6"/>
      <c r="IH1375" s="6"/>
      <c r="II1375" s="6"/>
      <c r="IJ1375" s="6"/>
      <c r="IK1375" s="6"/>
      <c r="IL1375" s="6"/>
      <c r="IM1375" s="6"/>
    </row>
    <row r="1376" s="35" customFormat="1" ht="15.75" customHeight="1" spans="3:247">
      <c r="C1376" s="102"/>
      <c r="D1376" s="103"/>
      <c r="E1376" s="98"/>
      <c r="F1376" s="104"/>
      <c r="G1376" s="103"/>
      <c r="IF1376" s="6"/>
      <c r="IG1376" s="6"/>
      <c r="IH1376" s="6"/>
      <c r="II1376" s="6"/>
      <c r="IJ1376" s="6"/>
      <c r="IK1376" s="6"/>
      <c r="IL1376" s="6"/>
      <c r="IM1376" s="6"/>
    </row>
    <row r="1377" s="35" customFormat="1" ht="15.75" customHeight="1" spans="3:247">
      <c r="C1377" s="102"/>
      <c r="D1377" s="103"/>
      <c r="E1377" s="98"/>
      <c r="F1377" s="104"/>
      <c r="G1377" s="103"/>
      <c r="IF1377" s="6"/>
      <c r="IG1377" s="6"/>
      <c r="IH1377" s="6"/>
      <c r="II1377" s="6"/>
      <c r="IJ1377" s="6"/>
      <c r="IK1377" s="6"/>
      <c r="IL1377" s="6"/>
      <c r="IM1377" s="6"/>
    </row>
    <row r="1378" s="35" customFormat="1" ht="15.75" customHeight="1" spans="3:247">
      <c r="C1378" s="102"/>
      <c r="D1378" s="103"/>
      <c r="E1378" s="98"/>
      <c r="F1378" s="104"/>
      <c r="G1378" s="103"/>
      <c r="IF1378" s="6"/>
      <c r="IG1378" s="6"/>
      <c r="IH1378" s="6"/>
      <c r="II1378" s="6"/>
      <c r="IJ1378" s="6"/>
      <c r="IK1378" s="6"/>
      <c r="IL1378" s="6"/>
      <c r="IM1378" s="6"/>
    </row>
    <row r="1379" s="35" customFormat="1" ht="15.75" customHeight="1" spans="3:247">
      <c r="C1379" s="102"/>
      <c r="D1379" s="103"/>
      <c r="E1379" s="98"/>
      <c r="F1379" s="104"/>
      <c r="G1379" s="103"/>
      <c r="IF1379" s="6"/>
      <c r="IG1379" s="6"/>
      <c r="IH1379" s="6"/>
      <c r="II1379" s="6"/>
      <c r="IJ1379" s="6"/>
      <c r="IK1379" s="6"/>
      <c r="IL1379" s="6"/>
      <c r="IM1379" s="6"/>
    </row>
    <row r="1380" s="35" customFormat="1" ht="15.75" customHeight="1" spans="3:247">
      <c r="C1380" s="102"/>
      <c r="D1380" s="103"/>
      <c r="E1380" s="98"/>
      <c r="F1380" s="104"/>
      <c r="G1380" s="103"/>
      <c r="IF1380" s="6"/>
      <c r="IG1380" s="6"/>
      <c r="IH1380" s="6"/>
      <c r="II1380" s="6"/>
      <c r="IJ1380" s="6"/>
      <c r="IK1380" s="6"/>
      <c r="IL1380" s="6"/>
      <c r="IM1380" s="6"/>
    </row>
    <row r="1381" s="35" customFormat="1" ht="15.75" customHeight="1" spans="3:247">
      <c r="C1381" s="102"/>
      <c r="D1381" s="103"/>
      <c r="E1381" s="98"/>
      <c r="F1381" s="104"/>
      <c r="G1381" s="103"/>
      <c r="IF1381" s="6"/>
      <c r="IG1381" s="6"/>
      <c r="IH1381" s="6"/>
      <c r="II1381" s="6"/>
      <c r="IJ1381" s="6"/>
      <c r="IK1381" s="6"/>
      <c r="IL1381" s="6"/>
      <c r="IM1381" s="6"/>
    </row>
    <row r="1382" s="35" customFormat="1" ht="15.75" customHeight="1" spans="3:247">
      <c r="C1382" s="102"/>
      <c r="D1382" s="103"/>
      <c r="E1382" s="98"/>
      <c r="F1382" s="104"/>
      <c r="G1382" s="103"/>
      <c r="IF1382" s="6"/>
      <c r="IG1382" s="6"/>
      <c r="IH1382" s="6"/>
      <c r="II1382" s="6"/>
      <c r="IJ1382" s="6"/>
      <c r="IK1382" s="6"/>
      <c r="IL1382" s="6"/>
      <c r="IM1382" s="6"/>
    </row>
    <row r="1383" s="35" customFormat="1" ht="15.75" customHeight="1" spans="3:247">
      <c r="C1383" s="102"/>
      <c r="D1383" s="103"/>
      <c r="E1383" s="98"/>
      <c r="F1383" s="104"/>
      <c r="G1383" s="103"/>
      <c r="IF1383" s="6"/>
      <c r="IG1383" s="6"/>
      <c r="IH1383" s="6"/>
      <c r="II1383" s="6"/>
      <c r="IJ1383" s="6"/>
      <c r="IK1383" s="6"/>
      <c r="IL1383" s="6"/>
      <c r="IM1383" s="6"/>
    </row>
    <row r="1384" s="35" customFormat="1" ht="15.75" customHeight="1" spans="3:247">
      <c r="C1384" s="102"/>
      <c r="D1384" s="103"/>
      <c r="E1384" s="98"/>
      <c r="F1384" s="104"/>
      <c r="G1384" s="103"/>
      <c r="IF1384" s="6"/>
      <c r="IG1384" s="6"/>
      <c r="IH1384" s="6"/>
      <c r="II1384" s="6"/>
      <c r="IJ1384" s="6"/>
      <c r="IK1384" s="6"/>
      <c r="IL1384" s="6"/>
      <c r="IM1384" s="6"/>
    </row>
    <row r="1385" s="35" customFormat="1" ht="15.75" customHeight="1" spans="3:247">
      <c r="C1385" s="102"/>
      <c r="D1385" s="103"/>
      <c r="E1385" s="98"/>
      <c r="F1385" s="104"/>
      <c r="G1385" s="103"/>
      <c r="IF1385" s="6"/>
      <c r="IG1385" s="6"/>
      <c r="IH1385" s="6"/>
      <c r="II1385" s="6"/>
      <c r="IJ1385" s="6"/>
      <c r="IK1385" s="6"/>
      <c r="IL1385" s="6"/>
      <c r="IM1385" s="6"/>
    </row>
    <row r="1386" s="35" customFormat="1" ht="15.75" customHeight="1" spans="3:247">
      <c r="C1386" s="102"/>
      <c r="D1386" s="103"/>
      <c r="E1386" s="98"/>
      <c r="F1386" s="104"/>
      <c r="G1386" s="103"/>
      <c r="IF1386" s="6"/>
      <c r="IG1386" s="6"/>
      <c r="IH1386" s="6"/>
      <c r="II1386" s="6"/>
      <c r="IJ1386" s="6"/>
      <c r="IK1386" s="6"/>
      <c r="IL1386" s="6"/>
      <c r="IM1386" s="6"/>
    </row>
    <row r="1387" s="35" customFormat="1" ht="15.75" customHeight="1" spans="3:247">
      <c r="C1387" s="102"/>
      <c r="D1387" s="103"/>
      <c r="E1387" s="98"/>
      <c r="F1387" s="104"/>
      <c r="G1387" s="103"/>
      <c r="IF1387" s="6"/>
      <c r="IG1387" s="6"/>
      <c r="IH1387" s="6"/>
      <c r="II1387" s="6"/>
      <c r="IJ1387" s="6"/>
      <c r="IK1387" s="6"/>
      <c r="IL1387" s="6"/>
      <c r="IM1387" s="6"/>
    </row>
    <row r="1388" s="35" customFormat="1" ht="15.75" customHeight="1" spans="3:247">
      <c r="C1388" s="102"/>
      <c r="D1388" s="103"/>
      <c r="E1388" s="98"/>
      <c r="F1388" s="104"/>
      <c r="G1388" s="103"/>
      <c r="IF1388" s="6"/>
      <c r="IG1388" s="6"/>
      <c r="IH1388" s="6"/>
      <c r="II1388" s="6"/>
      <c r="IJ1388" s="6"/>
      <c r="IK1388" s="6"/>
      <c r="IL1388" s="6"/>
      <c r="IM1388" s="6"/>
    </row>
    <row r="1389" s="35" customFormat="1" ht="15.75" customHeight="1" spans="3:247">
      <c r="C1389" s="102"/>
      <c r="D1389" s="103"/>
      <c r="E1389" s="98"/>
      <c r="F1389" s="104"/>
      <c r="G1389" s="103"/>
      <c r="IF1389" s="6"/>
      <c r="IG1389" s="6"/>
      <c r="IH1389" s="6"/>
      <c r="II1389" s="6"/>
      <c r="IJ1389" s="6"/>
      <c r="IK1389" s="6"/>
      <c r="IL1389" s="6"/>
      <c r="IM1389" s="6"/>
    </row>
    <row r="1390" s="35" customFormat="1" ht="15.75" customHeight="1" spans="3:247">
      <c r="C1390" s="102"/>
      <c r="D1390" s="103"/>
      <c r="E1390" s="98"/>
      <c r="F1390" s="104"/>
      <c r="G1390" s="103"/>
      <c r="IF1390" s="6"/>
      <c r="IG1390" s="6"/>
      <c r="IH1390" s="6"/>
      <c r="II1390" s="6"/>
      <c r="IJ1390" s="6"/>
      <c r="IK1390" s="6"/>
      <c r="IL1390" s="6"/>
      <c r="IM1390" s="6"/>
    </row>
    <row r="1391" s="35" customFormat="1" ht="15.75" customHeight="1" spans="3:247">
      <c r="C1391" s="102"/>
      <c r="D1391" s="103"/>
      <c r="E1391" s="98"/>
      <c r="F1391" s="104"/>
      <c r="G1391" s="103"/>
      <c r="IF1391" s="6"/>
      <c r="IG1391" s="6"/>
      <c r="IH1391" s="6"/>
      <c r="II1391" s="6"/>
      <c r="IJ1391" s="6"/>
      <c r="IK1391" s="6"/>
      <c r="IL1391" s="6"/>
      <c r="IM1391" s="6"/>
    </row>
    <row r="1392" s="35" customFormat="1" ht="15.75" customHeight="1" spans="3:247">
      <c r="C1392" s="102"/>
      <c r="D1392" s="103"/>
      <c r="E1392" s="98"/>
      <c r="F1392" s="104"/>
      <c r="G1392" s="103"/>
      <c r="IF1392" s="6"/>
      <c r="IG1392" s="6"/>
      <c r="IH1392" s="6"/>
      <c r="II1392" s="6"/>
      <c r="IJ1392" s="6"/>
      <c r="IK1392" s="6"/>
      <c r="IL1392" s="6"/>
      <c r="IM1392" s="6"/>
    </row>
    <row r="1393" s="35" customFormat="1" ht="15.75" customHeight="1" spans="3:247">
      <c r="C1393" s="102"/>
      <c r="D1393" s="103"/>
      <c r="E1393" s="98"/>
      <c r="F1393" s="104"/>
      <c r="G1393" s="103"/>
      <c r="IF1393" s="6"/>
      <c r="IG1393" s="6"/>
      <c r="IH1393" s="6"/>
      <c r="II1393" s="6"/>
      <c r="IJ1393" s="6"/>
      <c r="IK1393" s="6"/>
      <c r="IL1393" s="6"/>
      <c r="IM1393" s="6"/>
    </row>
    <row r="1394" s="35" customFormat="1" ht="15.75" customHeight="1" spans="3:247">
      <c r="C1394" s="102"/>
      <c r="D1394" s="103"/>
      <c r="E1394" s="98"/>
      <c r="F1394" s="104"/>
      <c r="G1394" s="103"/>
      <c r="IF1394" s="6"/>
      <c r="IG1394" s="6"/>
      <c r="IH1394" s="6"/>
      <c r="II1394" s="6"/>
      <c r="IJ1394" s="6"/>
      <c r="IK1394" s="6"/>
      <c r="IL1394" s="6"/>
      <c r="IM1394" s="6"/>
    </row>
    <row r="1395" s="35" customFormat="1" ht="15.75" customHeight="1" spans="3:247">
      <c r="C1395" s="102"/>
      <c r="D1395" s="103"/>
      <c r="E1395" s="98"/>
      <c r="F1395" s="104"/>
      <c r="G1395" s="103"/>
      <c r="IF1395" s="6"/>
      <c r="IG1395" s="6"/>
      <c r="IH1395" s="6"/>
      <c r="II1395" s="6"/>
      <c r="IJ1395" s="6"/>
      <c r="IK1395" s="6"/>
      <c r="IL1395" s="6"/>
      <c r="IM1395" s="6"/>
    </row>
    <row r="1396" s="35" customFormat="1" ht="15.75" customHeight="1" spans="3:247">
      <c r="C1396" s="102"/>
      <c r="D1396" s="103"/>
      <c r="E1396" s="98"/>
      <c r="F1396" s="104"/>
      <c r="G1396" s="103"/>
      <c r="IF1396" s="6"/>
      <c r="IG1396" s="6"/>
      <c r="IH1396" s="6"/>
      <c r="II1396" s="6"/>
      <c r="IJ1396" s="6"/>
      <c r="IK1396" s="6"/>
      <c r="IL1396" s="6"/>
      <c r="IM1396" s="6"/>
    </row>
    <row r="1397" s="35" customFormat="1" ht="15.75" customHeight="1" spans="3:247">
      <c r="C1397" s="102"/>
      <c r="D1397" s="103"/>
      <c r="E1397" s="98"/>
      <c r="F1397" s="104"/>
      <c r="G1397" s="103"/>
      <c r="IF1397" s="6"/>
      <c r="IG1397" s="6"/>
      <c r="IH1397" s="6"/>
      <c r="II1397" s="6"/>
      <c r="IJ1397" s="6"/>
      <c r="IK1397" s="6"/>
      <c r="IL1397" s="6"/>
      <c r="IM1397" s="6"/>
    </row>
    <row r="1398" s="35" customFormat="1" ht="15.75" customHeight="1" spans="3:247">
      <c r="C1398" s="102"/>
      <c r="D1398" s="103"/>
      <c r="E1398" s="98"/>
      <c r="F1398" s="104"/>
      <c r="G1398" s="103"/>
      <c r="IF1398" s="6"/>
      <c r="IG1398" s="6"/>
      <c r="IH1398" s="6"/>
      <c r="II1398" s="6"/>
      <c r="IJ1398" s="6"/>
      <c r="IK1398" s="6"/>
      <c r="IL1398" s="6"/>
      <c r="IM1398" s="6"/>
    </row>
    <row r="1399" s="35" customFormat="1" ht="15.75" customHeight="1" spans="3:247">
      <c r="C1399" s="102"/>
      <c r="D1399" s="103"/>
      <c r="E1399" s="98"/>
      <c r="F1399" s="104"/>
      <c r="G1399" s="103"/>
      <c r="IF1399" s="6"/>
      <c r="IG1399" s="6"/>
      <c r="IH1399" s="6"/>
      <c r="II1399" s="6"/>
      <c r="IJ1399" s="6"/>
      <c r="IK1399" s="6"/>
      <c r="IL1399" s="6"/>
      <c r="IM1399" s="6"/>
    </row>
    <row r="1400" s="35" customFormat="1" ht="15.75" customHeight="1" spans="3:247">
      <c r="C1400" s="102"/>
      <c r="D1400" s="103"/>
      <c r="E1400" s="98"/>
      <c r="F1400" s="104"/>
      <c r="G1400" s="103"/>
      <c r="IF1400" s="6"/>
      <c r="IG1400" s="6"/>
      <c r="IH1400" s="6"/>
      <c r="II1400" s="6"/>
      <c r="IJ1400" s="6"/>
      <c r="IK1400" s="6"/>
      <c r="IL1400" s="6"/>
      <c r="IM1400" s="6"/>
    </row>
    <row r="1401" s="35" customFormat="1" ht="15.75" customHeight="1" spans="3:247">
      <c r="C1401" s="102"/>
      <c r="D1401" s="103"/>
      <c r="E1401" s="98"/>
      <c r="F1401" s="104"/>
      <c r="G1401" s="103"/>
      <c r="IF1401" s="6"/>
      <c r="IG1401" s="6"/>
      <c r="IH1401" s="6"/>
      <c r="II1401" s="6"/>
      <c r="IJ1401" s="6"/>
      <c r="IK1401" s="6"/>
      <c r="IL1401" s="6"/>
      <c r="IM1401" s="6"/>
    </row>
    <row r="1402" s="35" customFormat="1" ht="15.75" customHeight="1" spans="3:247">
      <c r="C1402" s="102"/>
      <c r="D1402" s="103"/>
      <c r="E1402" s="98"/>
      <c r="F1402" s="104"/>
      <c r="G1402" s="103"/>
      <c r="IF1402" s="6"/>
      <c r="IG1402" s="6"/>
      <c r="IH1402" s="6"/>
      <c r="II1402" s="6"/>
      <c r="IJ1402" s="6"/>
      <c r="IK1402" s="6"/>
      <c r="IL1402" s="6"/>
      <c r="IM1402" s="6"/>
    </row>
    <row r="1403" s="35" customFormat="1" ht="15.75" customHeight="1" spans="3:247">
      <c r="C1403" s="102"/>
      <c r="D1403" s="103"/>
      <c r="E1403" s="98"/>
      <c r="F1403" s="104"/>
      <c r="G1403" s="103"/>
      <c r="IF1403" s="6"/>
      <c r="IG1403" s="6"/>
      <c r="IH1403" s="6"/>
      <c r="II1403" s="6"/>
      <c r="IJ1403" s="6"/>
      <c r="IK1403" s="6"/>
      <c r="IL1403" s="6"/>
      <c r="IM1403" s="6"/>
    </row>
    <row r="1404" s="35" customFormat="1" ht="15.75" customHeight="1" spans="3:247">
      <c r="C1404" s="102"/>
      <c r="D1404" s="103"/>
      <c r="E1404" s="98"/>
      <c r="F1404" s="104"/>
      <c r="G1404" s="103"/>
      <c r="IF1404" s="6"/>
      <c r="IG1404" s="6"/>
      <c r="IH1404" s="6"/>
      <c r="II1404" s="6"/>
      <c r="IJ1404" s="6"/>
      <c r="IK1404" s="6"/>
      <c r="IL1404" s="6"/>
      <c r="IM1404" s="6"/>
    </row>
    <row r="1405" s="35" customFormat="1" ht="15.75" customHeight="1" spans="3:247">
      <c r="C1405" s="102"/>
      <c r="D1405" s="103"/>
      <c r="E1405" s="98"/>
      <c r="F1405" s="104"/>
      <c r="G1405" s="103"/>
      <c r="IF1405" s="6"/>
      <c r="IG1405" s="6"/>
      <c r="IH1405" s="6"/>
      <c r="II1405" s="6"/>
      <c r="IJ1405" s="6"/>
      <c r="IK1405" s="6"/>
      <c r="IL1405" s="6"/>
      <c r="IM1405" s="6"/>
    </row>
    <row r="1406" s="35" customFormat="1" ht="15.75" customHeight="1" spans="3:247">
      <c r="C1406" s="102"/>
      <c r="D1406" s="103"/>
      <c r="E1406" s="98"/>
      <c r="F1406" s="104"/>
      <c r="G1406" s="103"/>
      <c r="IF1406" s="6"/>
      <c r="IG1406" s="6"/>
      <c r="IH1406" s="6"/>
      <c r="II1406" s="6"/>
      <c r="IJ1406" s="6"/>
      <c r="IK1406" s="6"/>
      <c r="IL1406" s="6"/>
      <c r="IM1406" s="6"/>
    </row>
    <row r="1407" s="35" customFormat="1" ht="15.75" customHeight="1" spans="3:247">
      <c r="C1407" s="102"/>
      <c r="D1407" s="103"/>
      <c r="E1407" s="98"/>
      <c r="F1407" s="104"/>
      <c r="G1407" s="103"/>
      <c r="IF1407" s="6"/>
      <c r="IG1407" s="6"/>
      <c r="IH1407" s="6"/>
      <c r="II1407" s="6"/>
      <c r="IJ1407" s="6"/>
      <c r="IK1407" s="6"/>
      <c r="IL1407" s="6"/>
      <c r="IM1407" s="6"/>
    </row>
    <row r="1408" s="35" customFormat="1" ht="15.75" customHeight="1" spans="3:247">
      <c r="C1408" s="102"/>
      <c r="D1408" s="103"/>
      <c r="E1408" s="98"/>
      <c r="F1408" s="104"/>
      <c r="G1408" s="103"/>
      <c r="IF1408" s="6"/>
      <c r="IG1408" s="6"/>
      <c r="IH1408" s="6"/>
      <c r="II1408" s="6"/>
      <c r="IJ1408" s="6"/>
      <c r="IK1408" s="6"/>
      <c r="IL1408" s="6"/>
      <c r="IM1408" s="6"/>
    </row>
    <row r="1409" s="35" customFormat="1" ht="15.75" customHeight="1" spans="3:247">
      <c r="C1409" s="102"/>
      <c r="D1409" s="103"/>
      <c r="E1409" s="98"/>
      <c r="F1409" s="104"/>
      <c r="G1409" s="103"/>
      <c r="IF1409" s="6"/>
      <c r="IG1409" s="6"/>
      <c r="IH1409" s="6"/>
      <c r="II1409" s="6"/>
      <c r="IJ1409" s="6"/>
      <c r="IK1409" s="6"/>
      <c r="IL1409" s="6"/>
      <c r="IM1409" s="6"/>
    </row>
    <row r="1410" s="35" customFormat="1" ht="15.75" customHeight="1" spans="3:247">
      <c r="C1410" s="102"/>
      <c r="D1410" s="103"/>
      <c r="E1410" s="98"/>
      <c r="F1410" s="104"/>
      <c r="G1410" s="103"/>
      <c r="IF1410" s="6"/>
      <c r="IG1410" s="6"/>
      <c r="IH1410" s="6"/>
      <c r="II1410" s="6"/>
      <c r="IJ1410" s="6"/>
      <c r="IK1410" s="6"/>
      <c r="IL1410" s="6"/>
      <c r="IM1410" s="6"/>
    </row>
    <row r="1411" s="35" customFormat="1" ht="15.75" customHeight="1" spans="3:247">
      <c r="C1411" s="102"/>
      <c r="D1411" s="103"/>
      <c r="E1411" s="98"/>
      <c r="F1411" s="104"/>
      <c r="G1411" s="103"/>
      <c r="IF1411" s="6"/>
      <c r="IG1411" s="6"/>
      <c r="IH1411" s="6"/>
      <c r="II1411" s="6"/>
      <c r="IJ1411" s="6"/>
      <c r="IK1411" s="6"/>
      <c r="IL1411" s="6"/>
      <c r="IM1411" s="6"/>
    </row>
    <row r="1412" s="35" customFormat="1" ht="15.75" customHeight="1" spans="3:247">
      <c r="C1412" s="102"/>
      <c r="D1412" s="103"/>
      <c r="E1412" s="98"/>
      <c r="F1412" s="104"/>
      <c r="G1412" s="103"/>
      <c r="IF1412" s="6"/>
      <c r="IG1412" s="6"/>
      <c r="IH1412" s="6"/>
      <c r="II1412" s="6"/>
      <c r="IJ1412" s="6"/>
      <c r="IK1412" s="6"/>
      <c r="IL1412" s="6"/>
      <c r="IM1412" s="6"/>
    </row>
    <row r="1413" s="35" customFormat="1" ht="15.75" customHeight="1" spans="3:247">
      <c r="C1413" s="102"/>
      <c r="D1413" s="103"/>
      <c r="E1413" s="98"/>
      <c r="F1413" s="104"/>
      <c r="G1413" s="103"/>
      <c r="IF1413" s="6"/>
      <c r="IG1413" s="6"/>
      <c r="IH1413" s="6"/>
      <c r="II1413" s="6"/>
      <c r="IJ1413" s="6"/>
      <c r="IK1413" s="6"/>
      <c r="IL1413" s="6"/>
      <c r="IM1413" s="6"/>
    </row>
    <row r="1414" s="35" customFormat="1" ht="15.75" customHeight="1" spans="3:247">
      <c r="C1414" s="102"/>
      <c r="D1414" s="103"/>
      <c r="E1414" s="98"/>
      <c r="F1414" s="104"/>
      <c r="G1414" s="103"/>
      <c r="IF1414" s="6"/>
      <c r="IG1414" s="6"/>
      <c r="IH1414" s="6"/>
      <c r="II1414" s="6"/>
      <c r="IJ1414" s="6"/>
      <c r="IK1414" s="6"/>
      <c r="IL1414" s="6"/>
      <c r="IM1414" s="6"/>
    </row>
    <row r="1415" s="35" customFormat="1" ht="15.75" customHeight="1" spans="3:247">
      <c r="C1415" s="102"/>
      <c r="D1415" s="103"/>
      <c r="E1415" s="98"/>
      <c r="F1415" s="104"/>
      <c r="G1415" s="103"/>
      <c r="IF1415" s="6"/>
      <c r="IG1415" s="6"/>
      <c r="IH1415" s="6"/>
      <c r="II1415" s="6"/>
      <c r="IJ1415" s="6"/>
      <c r="IK1415" s="6"/>
      <c r="IL1415" s="6"/>
      <c r="IM1415" s="6"/>
    </row>
    <row r="1416" s="35" customFormat="1" ht="15.75" customHeight="1" spans="3:247">
      <c r="C1416" s="102"/>
      <c r="D1416" s="103"/>
      <c r="E1416" s="98"/>
      <c r="F1416" s="104"/>
      <c r="G1416" s="103"/>
      <c r="IF1416" s="6"/>
      <c r="IG1416" s="6"/>
      <c r="IH1416" s="6"/>
      <c r="II1416" s="6"/>
      <c r="IJ1416" s="6"/>
      <c r="IK1416" s="6"/>
      <c r="IL1416" s="6"/>
      <c r="IM1416" s="6"/>
    </row>
    <row r="1417" s="35" customFormat="1" ht="15.75" customHeight="1" spans="3:247">
      <c r="C1417" s="102"/>
      <c r="D1417" s="103"/>
      <c r="E1417" s="98"/>
      <c r="F1417" s="104"/>
      <c r="G1417" s="103"/>
      <c r="IF1417" s="6"/>
      <c r="IG1417" s="6"/>
      <c r="IH1417" s="6"/>
      <c r="II1417" s="6"/>
      <c r="IJ1417" s="6"/>
      <c r="IK1417" s="6"/>
      <c r="IL1417" s="6"/>
      <c r="IM1417" s="6"/>
    </row>
    <row r="1418" s="35" customFormat="1" ht="15.75" customHeight="1" spans="3:247">
      <c r="C1418" s="102"/>
      <c r="D1418" s="103"/>
      <c r="E1418" s="98"/>
      <c r="F1418" s="104"/>
      <c r="G1418" s="103"/>
      <c r="IF1418" s="6"/>
      <c r="IG1418" s="6"/>
      <c r="IH1418" s="6"/>
      <c r="II1418" s="6"/>
      <c r="IJ1418" s="6"/>
      <c r="IK1418" s="6"/>
      <c r="IL1418" s="6"/>
      <c r="IM1418" s="6"/>
    </row>
    <row r="1419" s="35" customFormat="1" ht="15.75" customHeight="1" spans="3:247">
      <c r="C1419" s="102"/>
      <c r="D1419" s="103"/>
      <c r="E1419" s="98"/>
      <c r="F1419" s="104"/>
      <c r="G1419" s="103"/>
      <c r="IF1419" s="6"/>
      <c r="IG1419" s="6"/>
      <c r="IH1419" s="6"/>
      <c r="II1419" s="6"/>
      <c r="IJ1419" s="6"/>
      <c r="IK1419" s="6"/>
      <c r="IL1419" s="6"/>
      <c r="IM1419" s="6"/>
    </row>
    <row r="1420" s="35" customFormat="1" ht="15.75" customHeight="1" spans="3:247">
      <c r="C1420" s="102"/>
      <c r="D1420" s="103"/>
      <c r="E1420" s="98"/>
      <c r="F1420" s="104"/>
      <c r="G1420" s="103"/>
      <c r="IF1420" s="6"/>
      <c r="IG1420" s="6"/>
      <c r="IH1420" s="6"/>
      <c r="II1420" s="6"/>
      <c r="IJ1420" s="6"/>
      <c r="IK1420" s="6"/>
      <c r="IL1420" s="6"/>
      <c r="IM1420" s="6"/>
    </row>
    <row r="1421" s="35" customFormat="1" ht="15.75" customHeight="1" spans="3:247">
      <c r="C1421" s="102"/>
      <c r="D1421" s="103"/>
      <c r="E1421" s="98"/>
      <c r="F1421" s="104"/>
      <c r="G1421" s="103"/>
      <c r="IF1421" s="6"/>
      <c r="IG1421" s="6"/>
      <c r="IH1421" s="6"/>
      <c r="II1421" s="6"/>
      <c r="IJ1421" s="6"/>
      <c r="IK1421" s="6"/>
      <c r="IL1421" s="6"/>
      <c r="IM1421" s="6"/>
    </row>
    <row r="1422" s="35" customFormat="1" ht="15.75" customHeight="1" spans="3:247">
      <c r="C1422" s="102"/>
      <c r="D1422" s="103"/>
      <c r="E1422" s="98"/>
      <c r="F1422" s="104"/>
      <c r="G1422" s="103"/>
      <c r="IF1422" s="6"/>
      <c r="IG1422" s="6"/>
      <c r="IH1422" s="6"/>
      <c r="II1422" s="6"/>
      <c r="IJ1422" s="6"/>
      <c r="IK1422" s="6"/>
      <c r="IL1422" s="6"/>
      <c r="IM1422" s="6"/>
    </row>
    <row r="1423" s="35" customFormat="1" ht="15.75" customHeight="1" spans="3:247">
      <c r="C1423" s="102"/>
      <c r="D1423" s="103"/>
      <c r="E1423" s="98"/>
      <c r="F1423" s="104"/>
      <c r="G1423" s="103"/>
      <c r="IF1423" s="6"/>
      <c r="IG1423" s="6"/>
      <c r="IH1423" s="6"/>
      <c r="II1423" s="6"/>
      <c r="IJ1423" s="6"/>
      <c r="IK1423" s="6"/>
      <c r="IL1423" s="6"/>
      <c r="IM1423" s="6"/>
    </row>
    <row r="1424" s="35" customFormat="1" ht="15.75" customHeight="1" spans="3:247">
      <c r="C1424" s="102"/>
      <c r="D1424" s="103"/>
      <c r="E1424" s="98"/>
      <c r="F1424" s="104"/>
      <c r="G1424" s="103"/>
      <c r="IF1424" s="6"/>
      <c r="IG1424" s="6"/>
      <c r="IH1424" s="6"/>
      <c r="II1424" s="6"/>
      <c r="IJ1424" s="6"/>
      <c r="IK1424" s="6"/>
      <c r="IL1424" s="6"/>
      <c r="IM1424" s="6"/>
    </row>
    <row r="1425" s="35" customFormat="1" ht="15.75" customHeight="1" spans="3:247">
      <c r="C1425" s="102"/>
      <c r="D1425" s="103"/>
      <c r="E1425" s="98"/>
      <c r="F1425" s="104"/>
      <c r="G1425" s="103"/>
      <c r="IF1425" s="6"/>
      <c r="IG1425" s="6"/>
      <c r="IH1425" s="6"/>
      <c r="II1425" s="6"/>
      <c r="IJ1425" s="6"/>
      <c r="IK1425" s="6"/>
      <c r="IL1425" s="6"/>
      <c r="IM1425" s="6"/>
    </row>
    <row r="1426" s="35" customFormat="1" ht="15.75" customHeight="1" spans="3:247">
      <c r="C1426" s="102"/>
      <c r="D1426" s="103"/>
      <c r="E1426" s="98"/>
      <c r="F1426" s="104"/>
      <c r="G1426" s="103"/>
      <c r="IF1426" s="6"/>
      <c r="IG1426" s="6"/>
      <c r="IH1426" s="6"/>
      <c r="II1426" s="6"/>
      <c r="IJ1426" s="6"/>
      <c r="IK1426" s="6"/>
      <c r="IL1426" s="6"/>
      <c r="IM1426" s="6"/>
    </row>
    <row r="1427" s="35" customFormat="1" ht="15.75" customHeight="1" spans="3:247">
      <c r="C1427" s="102"/>
      <c r="D1427" s="103"/>
      <c r="E1427" s="98"/>
      <c r="F1427" s="104"/>
      <c r="G1427" s="103"/>
      <c r="IF1427" s="6"/>
      <c r="IG1427" s="6"/>
      <c r="IH1427" s="6"/>
      <c r="II1427" s="6"/>
      <c r="IJ1427" s="6"/>
      <c r="IK1427" s="6"/>
      <c r="IL1427" s="6"/>
      <c r="IM1427" s="6"/>
    </row>
    <row r="1428" s="35" customFormat="1" ht="15.75" customHeight="1" spans="3:247">
      <c r="C1428" s="102"/>
      <c r="D1428" s="103"/>
      <c r="E1428" s="98"/>
      <c r="F1428" s="104"/>
      <c r="G1428" s="103"/>
      <c r="IF1428" s="6"/>
      <c r="IG1428" s="6"/>
      <c r="IH1428" s="6"/>
      <c r="II1428" s="6"/>
      <c r="IJ1428" s="6"/>
      <c r="IK1428" s="6"/>
      <c r="IL1428" s="6"/>
      <c r="IM1428" s="6"/>
    </row>
    <row r="1429" s="35" customFormat="1" ht="15.75" customHeight="1" spans="3:247">
      <c r="C1429" s="102"/>
      <c r="D1429" s="103"/>
      <c r="E1429" s="98"/>
      <c r="F1429" s="104"/>
      <c r="G1429" s="103"/>
      <c r="IF1429" s="6"/>
      <c r="IG1429" s="6"/>
      <c r="IH1429" s="6"/>
      <c r="II1429" s="6"/>
      <c r="IJ1429" s="6"/>
      <c r="IK1429" s="6"/>
      <c r="IL1429" s="6"/>
      <c r="IM1429" s="6"/>
    </row>
    <row r="1430" s="35" customFormat="1" ht="15.75" customHeight="1" spans="3:247">
      <c r="C1430" s="102"/>
      <c r="D1430" s="103"/>
      <c r="E1430" s="98"/>
      <c r="F1430" s="104"/>
      <c r="G1430" s="103"/>
      <c r="IF1430" s="6"/>
      <c r="IG1430" s="6"/>
      <c r="IH1430" s="6"/>
      <c r="II1430" s="6"/>
      <c r="IJ1430" s="6"/>
      <c r="IK1430" s="6"/>
      <c r="IL1430" s="6"/>
      <c r="IM1430" s="6"/>
    </row>
    <row r="1431" s="35" customFormat="1" ht="15.75" customHeight="1" spans="3:247">
      <c r="C1431" s="102"/>
      <c r="D1431" s="103"/>
      <c r="E1431" s="98"/>
      <c r="F1431" s="104"/>
      <c r="G1431" s="103"/>
      <c r="IF1431" s="6"/>
      <c r="IG1431" s="6"/>
      <c r="IH1431" s="6"/>
      <c r="II1431" s="6"/>
      <c r="IJ1431" s="6"/>
      <c r="IK1431" s="6"/>
      <c r="IL1431" s="6"/>
      <c r="IM1431" s="6"/>
    </row>
    <row r="1432" s="35" customFormat="1" ht="15.75" customHeight="1" spans="3:247">
      <c r="C1432" s="102"/>
      <c r="D1432" s="103"/>
      <c r="E1432" s="98"/>
      <c r="F1432" s="104"/>
      <c r="G1432" s="103"/>
      <c r="IF1432" s="6"/>
      <c r="IG1432" s="6"/>
      <c r="IH1432" s="6"/>
      <c r="II1432" s="6"/>
      <c r="IJ1432" s="6"/>
      <c r="IK1432" s="6"/>
      <c r="IL1432" s="6"/>
      <c r="IM1432" s="6"/>
    </row>
    <row r="1433" s="35" customFormat="1" ht="15.75" customHeight="1" spans="3:247">
      <c r="C1433" s="102"/>
      <c r="D1433" s="103"/>
      <c r="E1433" s="98"/>
      <c r="F1433" s="104"/>
      <c r="G1433" s="103"/>
      <c r="IF1433" s="6"/>
      <c r="IG1433" s="6"/>
      <c r="IH1433" s="6"/>
      <c r="II1433" s="6"/>
      <c r="IJ1433" s="6"/>
      <c r="IK1433" s="6"/>
      <c r="IL1433" s="6"/>
      <c r="IM1433" s="6"/>
    </row>
    <row r="1434" s="35" customFormat="1" ht="15.75" customHeight="1" spans="3:247">
      <c r="C1434" s="102"/>
      <c r="D1434" s="103"/>
      <c r="E1434" s="98"/>
      <c r="F1434" s="104"/>
      <c r="G1434" s="103"/>
      <c r="IF1434" s="6"/>
      <c r="IG1434" s="6"/>
      <c r="IH1434" s="6"/>
      <c r="II1434" s="6"/>
      <c r="IJ1434" s="6"/>
      <c r="IK1434" s="6"/>
      <c r="IL1434" s="6"/>
      <c r="IM1434" s="6"/>
    </row>
    <row r="1435" s="35" customFormat="1" ht="15.75" customHeight="1" spans="3:247">
      <c r="C1435" s="102"/>
      <c r="D1435" s="103"/>
      <c r="E1435" s="98"/>
      <c r="F1435" s="104"/>
      <c r="G1435" s="103"/>
      <c r="IF1435" s="6"/>
      <c r="IG1435" s="6"/>
      <c r="IH1435" s="6"/>
      <c r="II1435" s="6"/>
      <c r="IJ1435" s="6"/>
      <c r="IK1435" s="6"/>
      <c r="IL1435" s="6"/>
      <c r="IM1435" s="6"/>
    </row>
    <row r="1436" s="35" customFormat="1" ht="15.75" customHeight="1" spans="3:247">
      <c r="C1436" s="102"/>
      <c r="D1436" s="103"/>
      <c r="E1436" s="98"/>
      <c r="F1436" s="104"/>
      <c r="G1436" s="103"/>
      <c r="IF1436" s="6"/>
      <c r="IG1436" s="6"/>
      <c r="IH1436" s="6"/>
      <c r="II1436" s="6"/>
      <c r="IJ1436" s="6"/>
      <c r="IK1436" s="6"/>
      <c r="IL1436" s="6"/>
      <c r="IM1436" s="6"/>
    </row>
    <row r="1437" s="35" customFormat="1" ht="15.75" customHeight="1" spans="3:247">
      <c r="C1437" s="102"/>
      <c r="D1437" s="103"/>
      <c r="E1437" s="98"/>
      <c r="F1437" s="104"/>
      <c r="G1437" s="103"/>
      <c r="IF1437" s="6"/>
      <c r="IG1437" s="6"/>
      <c r="IH1437" s="6"/>
      <c r="II1437" s="6"/>
      <c r="IJ1437" s="6"/>
      <c r="IK1437" s="6"/>
      <c r="IL1437" s="6"/>
      <c r="IM1437" s="6"/>
    </row>
    <row r="1438" s="35" customFormat="1" ht="15.75" customHeight="1" spans="3:247">
      <c r="C1438" s="102"/>
      <c r="D1438" s="103"/>
      <c r="E1438" s="98"/>
      <c r="F1438" s="104"/>
      <c r="G1438" s="103"/>
      <c r="IF1438" s="6"/>
      <c r="IG1438" s="6"/>
      <c r="IH1438" s="6"/>
      <c r="II1438" s="6"/>
      <c r="IJ1438" s="6"/>
      <c r="IK1438" s="6"/>
      <c r="IL1438" s="6"/>
      <c r="IM1438" s="6"/>
    </row>
    <row r="1439" s="35" customFormat="1" ht="15.75" customHeight="1" spans="3:247">
      <c r="C1439" s="102"/>
      <c r="D1439" s="103"/>
      <c r="E1439" s="98"/>
      <c r="F1439" s="104"/>
      <c r="G1439" s="103"/>
      <c r="IF1439" s="6"/>
      <c r="IG1439" s="6"/>
      <c r="IH1439" s="6"/>
      <c r="II1439" s="6"/>
      <c r="IJ1439" s="6"/>
      <c r="IK1439" s="6"/>
      <c r="IL1439" s="6"/>
      <c r="IM1439" s="6"/>
    </row>
    <row r="1440" s="35" customFormat="1" ht="15.75" customHeight="1" spans="3:247">
      <c r="C1440" s="102"/>
      <c r="D1440" s="103"/>
      <c r="E1440" s="98"/>
      <c r="F1440" s="104"/>
      <c r="G1440" s="103"/>
      <c r="IF1440" s="6"/>
      <c r="IG1440" s="6"/>
      <c r="IH1440" s="6"/>
      <c r="II1440" s="6"/>
      <c r="IJ1440" s="6"/>
      <c r="IK1440" s="6"/>
      <c r="IL1440" s="6"/>
      <c r="IM1440" s="6"/>
    </row>
    <row r="1441" s="35" customFormat="1" ht="15.75" customHeight="1" spans="3:247">
      <c r="C1441" s="102"/>
      <c r="D1441" s="103"/>
      <c r="E1441" s="98"/>
      <c r="F1441" s="104"/>
      <c r="G1441" s="103"/>
      <c r="IF1441" s="6"/>
      <c r="IG1441" s="6"/>
      <c r="IH1441" s="6"/>
      <c r="II1441" s="6"/>
      <c r="IJ1441" s="6"/>
      <c r="IK1441" s="6"/>
      <c r="IL1441" s="6"/>
      <c r="IM1441" s="6"/>
    </row>
    <row r="1442" s="35" customFormat="1" ht="15.75" customHeight="1" spans="3:247">
      <c r="C1442" s="102"/>
      <c r="D1442" s="103"/>
      <c r="E1442" s="98"/>
      <c r="F1442" s="104"/>
      <c r="G1442" s="103"/>
      <c r="IF1442" s="6"/>
      <c r="IG1442" s="6"/>
      <c r="IH1442" s="6"/>
      <c r="II1442" s="6"/>
      <c r="IJ1442" s="6"/>
      <c r="IK1442" s="6"/>
      <c r="IL1442" s="6"/>
      <c r="IM1442" s="6"/>
    </row>
    <row r="1443" s="35" customFormat="1" ht="15.75" customHeight="1" spans="3:247">
      <c r="C1443" s="102"/>
      <c r="D1443" s="103"/>
      <c r="E1443" s="98"/>
      <c r="F1443" s="104"/>
      <c r="G1443" s="103"/>
      <c r="IF1443" s="6"/>
      <c r="IG1443" s="6"/>
      <c r="IH1443" s="6"/>
      <c r="II1443" s="6"/>
      <c r="IJ1443" s="6"/>
      <c r="IK1443" s="6"/>
      <c r="IL1443" s="6"/>
      <c r="IM1443" s="6"/>
    </row>
    <row r="1444" s="35" customFormat="1" ht="15.75" customHeight="1" spans="3:247">
      <c r="C1444" s="102"/>
      <c r="D1444" s="103"/>
      <c r="E1444" s="98"/>
      <c r="F1444" s="104"/>
      <c r="G1444" s="103"/>
      <c r="IF1444" s="6"/>
      <c r="IG1444" s="6"/>
      <c r="IH1444" s="6"/>
      <c r="II1444" s="6"/>
      <c r="IJ1444" s="6"/>
      <c r="IK1444" s="6"/>
      <c r="IL1444" s="6"/>
      <c r="IM1444" s="6"/>
    </row>
    <row r="1445" s="35" customFormat="1" ht="15.75" customHeight="1" spans="3:247">
      <c r="C1445" s="102"/>
      <c r="D1445" s="103"/>
      <c r="E1445" s="98"/>
      <c r="F1445" s="104"/>
      <c r="G1445" s="103"/>
      <c r="IF1445" s="6"/>
      <c r="IG1445" s="6"/>
      <c r="IH1445" s="6"/>
      <c r="II1445" s="6"/>
      <c r="IJ1445" s="6"/>
      <c r="IK1445" s="6"/>
      <c r="IL1445" s="6"/>
      <c r="IM1445" s="6"/>
    </row>
    <row r="1446" s="35" customFormat="1" ht="15.75" customHeight="1" spans="3:247">
      <c r="C1446" s="102"/>
      <c r="D1446" s="103"/>
      <c r="E1446" s="98"/>
      <c r="F1446" s="104"/>
      <c r="G1446" s="103"/>
      <c r="IF1446" s="6"/>
      <c r="IG1446" s="6"/>
      <c r="IH1446" s="6"/>
      <c r="II1446" s="6"/>
      <c r="IJ1446" s="6"/>
      <c r="IK1446" s="6"/>
      <c r="IL1446" s="6"/>
      <c r="IM1446" s="6"/>
    </row>
    <row r="1447" s="35" customFormat="1" ht="15.75" customHeight="1" spans="3:247">
      <c r="C1447" s="102"/>
      <c r="D1447" s="103"/>
      <c r="E1447" s="98"/>
      <c r="F1447" s="104"/>
      <c r="G1447" s="103"/>
      <c r="IF1447" s="6"/>
      <c r="IG1447" s="6"/>
      <c r="IH1447" s="6"/>
      <c r="II1447" s="6"/>
      <c r="IJ1447" s="6"/>
      <c r="IK1447" s="6"/>
      <c r="IL1447" s="6"/>
      <c r="IM1447" s="6"/>
    </row>
    <row r="1448" s="35" customFormat="1" ht="15.75" customHeight="1" spans="3:247">
      <c r="C1448" s="102"/>
      <c r="D1448" s="103"/>
      <c r="E1448" s="98"/>
      <c r="F1448" s="104"/>
      <c r="G1448" s="103"/>
      <c r="IF1448" s="6"/>
      <c r="IG1448" s="6"/>
      <c r="IH1448" s="6"/>
      <c r="II1448" s="6"/>
      <c r="IJ1448" s="6"/>
      <c r="IK1448" s="6"/>
      <c r="IL1448" s="6"/>
      <c r="IM1448" s="6"/>
    </row>
    <row r="1449" s="35" customFormat="1" ht="15.75" customHeight="1" spans="3:247">
      <c r="C1449" s="102"/>
      <c r="D1449" s="103"/>
      <c r="E1449" s="98"/>
      <c r="F1449" s="104"/>
      <c r="G1449" s="103"/>
      <c r="IF1449" s="6"/>
      <c r="IG1449" s="6"/>
      <c r="IH1449" s="6"/>
      <c r="II1449" s="6"/>
      <c r="IJ1449" s="6"/>
      <c r="IK1449" s="6"/>
      <c r="IL1449" s="6"/>
      <c r="IM1449" s="6"/>
    </row>
    <row r="1450" s="35" customFormat="1" ht="15.75" customHeight="1" spans="3:247">
      <c r="C1450" s="102"/>
      <c r="D1450" s="103"/>
      <c r="E1450" s="98"/>
      <c r="F1450" s="104"/>
      <c r="G1450" s="103"/>
      <c r="IF1450" s="6"/>
      <c r="IG1450" s="6"/>
      <c r="IH1450" s="6"/>
      <c r="II1450" s="6"/>
      <c r="IJ1450" s="6"/>
      <c r="IK1450" s="6"/>
      <c r="IL1450" s="6"/>
      <c r="IM1450" s="6"/>
    </row>
    <row r="1451" s="35" customFormat="1" ht="15.75" customHeight="1" spans="3:247">
      <c r="C1451" s="102"/>
      <c r="D1451" s="103"/>
      <c r="E1451" s="98"/>
      <c r="F1451" s="104"/>
      <c r="G1451" s="103"/>
      <c r="IF1451" s="6"/>
      <c r="IG1451" s="6"/>
      <c r="IH1451" s="6"/>
      <c r="II1451" s="6"/>
      <c r="IJ1451" s="6"/>
      <c r="IK1451" s="6"/>
      <c r="IL1451" s="6"/>
      <c r="IM1451" s="6"/>
    </row>
    <row r="1452" s="35" customFormat="1" ht="15.75" customHeight="1" spans="3:247">
      <c r="C1452" s="102"/>
      <c r="D1452" s="103"/>
      <c r="E1452" s="98"/>
      <c r="F1452" s="104"/>
      <c r="G1452" s="103"/>
      <c r="IF1452" s="6"/>
      <c r="IG1452" s="6"/>
      <c r="IH1452" s="6"/>
      <c r="II1452" s="6"/>
      <c r="IJ1452" s="6"/>
      <c r="IK1452" s="6"/>
      <c r="IL1452" s="6"/>
      <c r="IM1452" s="6"/>
    </row>
    <row r="1453" s="35" customFormat="1" ht="15.75" customHeight="1" spans="3:247">
      <c r="C1453" s="102"/>
      <c r="D1453" s="103"/>
      <c r="E1453" s="98"/>
      <c r="F1453" s="104"/>
      <c r="G1453" s="103"/>
      <c r="IF1453" s="6"/>
      <c r="IG1453" s="6"/>
      <c r="IH1453" s="6"/>
      <c r="II1453" s="6"/>
      <c r="IJ1453" s="6"/>
      <c r="IK1453" s="6"/>
      <c r="IL1453" s="6"/>
      <c r="IM1453" s="6"/>
    </row>
    <row r="1454" s="35" customFormat="1" ht="15.75" customHeight="1" spans="3:247">
      <c r="C1454" s="102"/>
      <c r="D1454" s="103"/>
      <c r="E1454" s="98"/>
      <c r="F1454" s="104"/>
      <c r="G1454" s="103"/>
      <c r="IF1454" s="6"/>
      <c r="IG1454" s="6"/>
      <c r="IH1454" s="6"/>
      <c r="II1454" s="6"/>
      <c r="IJ1454" s="6"/>
      <c r="IK1454" s="6"/>
      <c r="IL1454" s="6"/>
      <c r="IM1454" s="6"/>
    </row>
    <row r="1455" s="35" customFormat="1" ht="15.75" customHeight="1" spans="3:247">
      <c r="C1455" s="102"/>
      <c r="D1455" s="103"/>
      <c r="E1455" s="98"/>
      <c r="F1455" s="104"/>
      <c r="G1455" s="103"/>
      <c r="IF1455" s="6"/>
      <c r="IG1455" s="6"/>
      <c r="IH1455" s="6"/>
      <c r="II1455" s="6"/>
      <c r="IJ1455" s="6"/>
      <c r="IK1455" s="6"/>
      <c r="IL1455" s="6"/>
      <c r="IM1455" s="6"/>
    </row>
    <row r="1456" s="35" customFormat="1" ht="15.75" customHeight="1" spans="3:247">
      <c r="C1456" s="102"/>
      <c r="D1456" s="103"/>
      <c r="E1456" s="98"/>
      <c r="F1456" s="104"/>
      <c r="G1456" s="103"/>
      <c r="IF1456" s="6"/>
      <c r="IG1456" s="6"/>
      <c r="IH1456" s="6"/>
      <c r="II1456" s="6"/>
      <c r="IJ1456" s="6"/>
      <c r="IK1456" s="6"/>
      <c r="IL1456" s="6"/>
      <c r="IM1456" s="6"/>
    </row>
    <row r="1457" s="35" customFormat="1" ht="15.75" customHeight="1" spans="3:247">
      <c r="C1457" s="102"/>
      <c r="D1457" s="103"/>
      <c r="E1457" s="98"/>
      <c r="F1457" s="104"/>
      <c r="G1457" s="103"/>
      <c r="IF1457" s="6"/>
      <c r="IG1457" s="6"/>
      <c r="IH1457" s="6"/>
      <c r="II1457" s="6"/>
      <c r="IJ1457" s="6"/>
      <c r="IK1457" s="6"/>
      <c r="IL1457" s="6"/>
      <c r="IM1457" s="6"/>
    </row>
    <row r="1458" s="35" customFormat="1" ht="15.75" customHeight="1" spans="3:247">
      <c r="C1458" s="102"/>
      <c r="D1458" s="103"/>
      <c r="E1458" s="98"/>
      <c r="F1458" s="104"/>
      <c r="G1458" s="103"/>
      <c r="IF1458" s="6"/>
      <c r="IG1458" s="6"/>
      <c r="IH1458" s="6"/>
      <c r="II1458" s="6"/>
      <c r="IJ1458" s="6"/>
      <c r="IK1458" s="6"/>
      <c r="IL1458" s="6"/>
      <c r="IM1458" s="6"/>
    </row>
    <row r="1459" s="35" customFormat="1" ht="15.75" customHeight="1" spans="3:247">
      <c r="C1459" s="102"/>
      <c r="D1459" s="103"/>
      <c r="E1459" s="98"/>
      <c r="F1459" s="104"/>
      <c r="G1459" s="103"/>
      <c r="IF1459" s="6"/>
      <c r="IG1459" s="6"/>
      <c r="IH1459" s="6"/>
      <c r="II1459" s="6"/>
      <c r="IJ1459" s="6"/>
      <c r="IK1459" s="6"/>
      <c r="IL1459" s="6"/>
      <c r="IM1459" s="6"/>
    </row>
    <row r="1460" s="35" customFormat="1" ht="15.75" customHeight="1" spans="3:247">
      <c r="C1460" s="102"/>
      <c r="D1460" s="103"/>
      <c r="E1460" s="98"/>
      <c r="F1460" s="104"/>
      <c r="G1460" s="103"/>
      <c r="IF1460" s="6"/>
      <c r="IG1460" s="6"/>
      <c r="IH1460" s="6"/>
      <c r="II1460" s="6"/>
      <c r="IJ1460" s="6"/>
      <c r="IK1460" s="6"/>
      <c r="IL1460" s="6"/>
      <c r="IM1460" s="6"/>
    </row>
    <row r="1461" s="35" customFormat="1" ht="15.75" customHeight="1" spans="3:247">
      <c r="C1461" s="102"/>
      <c r="D1461" s="103"/>
      <c r="E1461" s="98"/>
      <c r="F1461" s="104"/>
      <c r="G1461" s="103"/>
      <c r="IF1461" s="6"/>
      <c r="IG1461" s="6"/>
      <c r="IH1461" s="6"/>
      <c r="II1461" s="6"/>
      <c r="IJ1461" s="6"/>
      <c r="IK1461" s="6"/>
      <c r="IL1461" s="6"/>
      <c r="IM1461" s="6"/>
    </row>
    <row r="1462" s="35" customFormat="1" ht="15.75" customHeight="1" spans="3:247">
      <c r="C1462" s="102"/>
      <c r="D1462" s="103"/>
      <c r="E1462" s="98"/>
      <c r="F1462" s="104"/>
      <c r="G1462" s="103"/>
      <c r="IF1462" s="6"/>
      <c r="IG1462" s="6"/>
      <c r="IH1462" s="6"/>
      <c r="II1462" s="6"/>
      <c r="IJ1462" s="6"/>
      <c r="IK1462" s="6"/>
      <c r="IL1462" s="6"/>
      <c r="IM1462" s="6"/>
    </row>
    <row r="1463" s="35" customFormat="1" ht="15.75" customHeight="1" spans="3:247">
      <c r="C1463" s="102"/>
      <c r="D1463" s="103"/>
      <c r="E1463" s="98"/>
      <c r="F1463" s="104"/>
      <c r="G1463" s="103"/>
      <c r="IF1463" s="6"/>
      <c r="IG1463" s="6"/>
      <c r="IH1463" s="6"/>
      <c r="II1463" s="6"/>
      <c r="IJ1463" s="6"/>
      <c r="IK1463" s="6"/>
      <c r="IL1463" s="6"/>
      <c r="IM1463" s="6"/>
    </row>
    <row r="1464" s="35" customFormat="1" ht="15.75" customHeight="1" spans="3:247">
      <c r="C1464" s="102"/>
      <c r="D1464" s="103"/>
      <c r="E1464" s="98"/>
      <c r="F1464" s="104"/>
      <c r="G1464" s="103"/>
      <c r="IF1464" s="6"/>
      <c r="IG1464" s="6"/>
      <c r="IH1464" s="6"/>
      <c r="II1464" s="6"/>
      <c r="IJ1464" s="6"/>
      <c r="IK1464" s="6"/>
      <c r="IL1464" s="6"/>
      <c r="IM1464" s="6"/>
    </row>
    <row r="1465" s="35" customFormat="1" ht="15.75" customHeight="1" spans="3:247">
      <c r="C1465" s="102"/>
      <c r="D1465" s="103"/>
      <c r="E1465" s="98"/>
      <c r="F1465" s="104"/>
      <c r="G1465" s="103"/>
      <c r="IF1465" s="6"/>
      <c r="IG1465" s="6"/>
      <c r="IH1465" s="6"/>
      <c r="II1465" s="6"/>
      <c r="IJ1465" s="6"/>
      <c r="IK1465" s="6"/>
      <c r="IL1465" s="6"/>
      <c r="IM1465" s="6"/>
    </row>
    <row r="1466" s="35" customFormat="1" ht="15.75" customHeight="1" spans="3:247">
      <c r="C1466" s="102"/>
      <c r="D1466" s="103"/>
      <c r="E1466" s="98"/>
      <c r="F1466" s="104"/>
      <c r="G1466" s="103"/>
      <c r="IF1466" s="6"/>
      <c r="IG1466" s="6"/>
      <c r="IH1466" s="6"/>
      <c r="II1466" s="6"/>
      <c r="IJ1466" s="6"/>
      <c r="IK1466" s="6"/>
      <c r="IL1466" s="6"/>
      <c r="IM1466" s="6"/>
    </row>
    <row r="1467" s="35" customFormat="1" ht="15.75" customHeight="1" spans="3:247">
      <c r="C1467" s="102"/>
      <c r="D1467" s="103"/>
      <c r="E1467" s="98"/>
      <c r="F1467" s="104"/>
      <c r="G1467" s="103"/>
      <c r="IF1467" s="6"/>
      <c r="IG1467" s="6"/>
      <c r="IH1467" s="6"/>
      <c r="II1467" s="6"/>
      <c r="IJ1467" s="6"/>
      <c r="IK1467" s="6"/>
      <c r="IL1467" s="6"/>
      <c r="IM1467" s="6"/>
    </row>
    <row r="1468" s="35" customFormat="1" ht="15.75" customHeight="1" spans="3:247">
      <c r="C1468" s="102"/>
      <c r="D1468" s="103"/>
      <c r="E1468" s="98"/>
      <c r="F1468" s="104"/>
      <c r="G1468" s="103"/>
      <c r="IF1468" s="6"/>
      <c r="IG1468" s="6"/>
      <c r="IH1468" s="6"/>
      <c r="II1468" s="6"/>
      <c r="IJ1468" s="6"/>
      <c r="IK1468" s="6"/>
      <c r="IL1468" s="6"/>
      <c r="IM1468" s="6"/>
    </row>
    <row r="1469" s="35" customFormat="1" ht="15.75" customHeight="1" spans="3:247">
      <c r="C1469" s="102"/>
      <c r="D1469" s="103"/>
      <c r="E1469" s="98"/>
      <c r="F1469" s="104"/>
      <c r="G1469" s="103"/>
      <c r="IF1469" s="6"/>
      <c r="IG1469" s="6"/>
      <c r="IH1469" s="6"/>
      <c r="II1469" s="6"/>
      <c r="IJ1469" s="6"/>
      <c r="IK1469" s="6"/>
      <c r="IL1469" s="6"/>
      <c r="IM1469" s="6"/>
    </row>
    <row r="1470" s="35" customFormat="1" ht="15.75" customHeight="1" spans="3:247">
      <c r="C1470" s="102"/>
      <c r="D1470" s="103"/>
      <c r="E1470" s="98"/>
      <c r="F1470" s="104"/>
      <c r="G1470" s="103"/>
      <c r="IF1470" s="6"/>
      <c r="IG1470" s="6"/>
      <c r="IH1470" s="6"/>
      <c r="II1470" s="6"/>
      <c r="IJ1470" s="6"/>
      <c r="IK1470" s="6"/>
      <c r="IL1470" s="6"/>
      <c r="IM1470" s="6"/>
    </row>
    <row r="1471" s="35" customFormat="1" ht="15.75" customHeight="1" spans="3:247">
      <c r="C1471" s="102"/>
      <c r="D1471" s="103"/>
      <c r="E1471" s="98"/>
      <c r="F1471" s="104"/>
      <c r="G1471" s="103"/>
      <c r="IF1471" s="6"/>
      <c r="IG1471" s="6"/>
      <c r="IH1471" s="6"/>
      <c r="II1471" s="6"/>
      <c r="IJ1471" s="6"/>
      <c r="IK1471" s="6"/>
      <c r="IL1471" s="6"/>
      <c r="IM1471" s="6"/>
    </row>
    <row r="1472" s="35" customFormat="1" ht="15.75" customHeight="1" spans="3:247">
      <c r="C1472" s="102"/>
      <c r="D1472" s="103"/>
      <c r="E1472" s="98"/>
      <c r="F1472" s="104"/>
      <c r="G1472" s="103"/>
      <c r="IF1472" s="6"/>
      <c r="IG1472" s="6"/>
      <c r="IH1472" s="6"/>
      <c r="II1472" s="6"/>
      <c r="IJ1472" s="6"/>
      <c r="IK1472" s="6"/>
      <c r="IL1472" s="6"/>
      <c r="IM1472" s="6"/>
    </row>
    <row r="1473" s="35" customFormat="1" ht="15.75" customHeight="1" spans="3:247">
      <c r="C1473" s="102"/>
      <c r="D1473" s="103"/>
      <c r="E1473" s="98"/>
      <c r="F1473" s="104"/>
      <c r="G1473" s="103"/>
      <c r="IF1473" s="6"/>
      <c r="IG1473" s="6"/>
      <c r="IH1473" s="6"/>
      <c r="II1473" s="6"/>
      <c r="IJ1473" s="6"/>
      <c r="IK1473" s="6"/>
      <c r="IL1473" s="6"/>
      <c r="IM1473" s="6"/>
    </row>
    <row r="1474" s="35" customFormat="1" ht="15.75" customHeight="1" spans="3:247">
      <c r="C1474" s="102"/>
      <c r="D1474" s="103"/>
      <c r="E1474" s="98"/>
      <c r="F1474" s="104"/>
      <c r="G1474" s="103"/>
      <c r="IF1474" s="6"/>
      <c r="IG1474" s="6"/>
      <c r="IH1474" s="6"/>
      <c r="II1474" s="6"/>
      <c r="IJ1474" s="6"/>
      <c r="IK1474" s="6"/>
      <c r="IL1474" s="6"/>
      <c r="IM1474" s="6"/>
    </row>
    <row r="1475" s="35" customFormat="1" ht="15.75" customHeight="1" spans="3:247">
      <c r="C1475" s="102"/>
      <c r="D1475" s="103"/>
      <c r="E1475" s="98"/>
      <c r="F1475" s="104"/>
      <c r="G1475" s="103"/>
      <c r="IF1475" s="6"/>
      <c r="IG1475" s="6"/>
      <c r="IH1475" s="6"/>
      <c r="II1475" s="6"/>
      <c r="IJ1475" s="6"/>
      <c r="IK1475" s="6"/>
      <c r="IL1475" s="6"/>
      <c r="IM1475" s="6"/>
    </row>
    <row r="1476" s="35" customFormat="1" ht="15.75" customHeight="1" spans="3:247">
      <c r="C1476" s="102"/>
      <c r="D1476" s="103"/>
      <c r="E1476" s="98"/>
      <c r="F1476" s="104"/>
      <c r="G1476" s="103"/>
      <c r="IF1476" s="6"/>
      <c r="IG1476" s="6"/>
      <c r="IH1476" s="6"/>
      <c r="II1476" s="6"/>
      <c r="IJ1476" s="6"/>
      <c r="IK1476" s="6"/>
      <c r="IL1476" s="6"/>
      <c r="IM1476" s="6"/>
    </row>
    <row r="1477" s="35" customFormat="1" ht="15.75" customHeight="1" spans="3:247">
      <c r="C1477" s="102"/>
      <c r="D1477" s="103"/>
      <c r="E1477" s="98"/>
      <c r="F1477" s="104"/>
      <c r="G1477" s="103"/>
      <c r="IF1477" s="6"/>
      <c r="IG1477" s="6"/>
      <c r="IH1477" s="6"/>
      <c r="II1477" s="6"/>
      <c r="IJ1477" s="6"/>
      <c r="IK1477" s="6"/>
      <c r="IL1477" s="6"/>
      <c r="IM1477" s="6"/>
    </row>
    <row r="1478" s="35" customFormat="1" ht="15.75" customHeight="1" spans="3:247">
      <c r="C1478" s="102"/>
      <c r="D1478" s="103"/>
      <c r="E1478" s="98"/>
      <c r="F1478" s="104"/>
      <c r="G1478" s="103"/>
      <c r="IF1478" s="6"/>
      <c r="IG1478" s="6"/>
      <c r="IH1478" s="6"/>
      <c r="II1478" s="6"/>
      <c r="IJ1478" s="6"/>
      <c r="IK1478" s="6"/>
      <c r="IL1478" s="6"/>
      <c r="IM1478" s="6"/>
    </row>
    <row r="1479" s="35" customFormat="1" ht="15.75" customHeight="1" spans="3:247">
      <c r="C1479" s="102"/>
      <c r="D1479" s="103"/>
      <c r="E1479" s="98"/>
      <c r="F1479" s="104"/>
      <c r="G1479" s="103"/>
      <c r="IF1479" s="6"/>
      <c r="IG1479" s="6"/>
      <c r="IH1479" s="6"/>
      <c r="II1479" s="6"/>
      <c r="IJ1479" s="6"/>
      <c r="IK1479" s="6"/>
      <c r="IL1479" s="6"/>
      <c r="IM1479" s="6"/>
    </row>
    <row r="1480" s="35" customFormat="1" ht="15.75" customHeight="1" spans="3:247">
      <c r="C1480" s="102"/>
      <c r="D1480" s="103"/>
      <c r="E1480" s="98"/>
      <c r="F1480" s="104"/>
      <c r="G1480" s="103"/>
      <c r="IF1480" s="6"/>
      <c r="IG1480" s="6"/>
      <c r="IH1480" s="6"/>
      <c r="II1480" s="6"/>
      <c r="IJ1480" s="6"/>
      <c r="IK1480" s="6"/>
      <c r="IL1480" s="6"/>
      <c r="IM1480" s="6"/>
    </row>
    <row r="1481" s="35" customFormat="1" ht="15.75" customHeight="1" spans="3:247">
      <c r="C1481" s="102"/>
      <c r="D1481" s="103"/>
      <c r="E1481" s="98"/>
      <c r="F1481" s="104"/>
      <c r="G1481" s="103"/>
      <c r="IF1481" s="6"/>
      <c r="IG1481" s="6"/>
      <c r="IH1481" s="6"/>
      <c r="II1481" s="6"/>
      <c r="IJ1481" s="6"/>
      <c r="IK1481" s="6"/>
      <c r="IL1481" s="6"/>
      <c r="IM1481" s="6"/>
    </row>
    <row r="1482" s="35" customFormat="1" ht="15.75" customHeight="1" spans="3:247">
      <c r="C1482" s="102"/>
      <c r="D1482" s="103"/>
      <c r="E1482" s="98"/>
      <c r="F1482" s="104"/>
      <c r="G1482" s="103"/>
      <c r="IF1482" s="6"/>
      <c r="IG1482" s="6"/>
      <c r="IH1482" s="6"/>
      <c r="II1482" s="6"/>
      <c r="IJ1482" s="6"/>
      <c r="IK1482" s="6"/>
      <c r="IL1482" s="6"/>
      <c r="IM1482" s="6"/>
    </row>
    <row r="1483" s="35" customFormat="1" ht="15.75" customHeight="1" spans="3:247">
      <c r="C1483" s="102"/>
      <c r="D1483" s="103"/>
      <c r="E1483" s="98"/>
      <c r="F1483" s="104"/>
      <c r="G1483" s="103"/>
      <c r="IF1483" s="6"/>
      <c r="IG1483" s="6"/>
      <c r="IH1483" s="6"/>
      <c r="II1483" s="6"/>
      <c r="IJ1483" s="6"/>
      <c r="IK1483" s="6"/>
      <c r="IL1483" s="6"/>
      <c r="IM1483" s="6"/>
    </row>
    <row r="1484" s="35" customFormat="1" ht="15.75" customHeight="1" spans="3:247">
      <c r="C1484" s="102"/>
      <c r="D1484" s="103"/>
      <c r="E1484" s="98"/>
      <c r="F1484" s="104"/>
      <c r="G1484" s="103"/>
      <c r="IF1484" s="6"/>
      <c r="IG1484" s="6"/>
      <c r="IH1484" s="6"/>
      <c r="II1484" s="6"/>
      <c r="IJ1484" s="6"/>
      <c r="IK1484" s="6"/>
      <c r="IL1484" s="6"/>
      <c r="IM1484" s="6"/>
    </row>
    <row r="1485" s="35" customFormat="1" ht="15.75" customHeight="1" spans="3:247">
      <c r="C1485" s="102"/>
      <c r="D1485" s="103"/>
      <c r="E1485" s="98"/>
      <c r="F1485" s="104"/>
      <c r="G1485" s="103"/>
      <c r="IF1485" s="6"/>
      <c r="IG1485" s="6"/>
      <c r="IH1485" s="6"/>
      <c r="II1485" s="6"/>
      <c r="IJ1485" s="6"/>
      <c r="IK1485" s="6"/>
      <c r="IL1485" s="6"/>
      <c r="IM1485" s="6"/>
    </row>
    <row r="1486" s="35" customFormat="1" ht="15.75" customHeight="1" spans="3:247">
      <c r="C1486" s="102"/>
      <c r="D1486" s="103"/>
      <c r="E1486" s="98"/>
      <c r="F1486" s="104"/>
      <c r="G1486" s="103"/>
      <c r="IF1486" s="6"/>
      <c r="IG1486" s="6"/>
      <c r="IH1486" s="6"/>
      <c r="II1486" s="6"/>
      <c r="IJ1486" s="6"/>
      <c r="IK1486" s="6"/>
      <c r="IL1486" s="6"/>
      <c r="IM1486" s="6"/>
    </row>
    <row r="1487" s="35" customFormat="1" ht="15.75" customHeight="1" spans="3:247">
      <c r="C1487" s="102"/>
      <c r="D1487" s="103"/>
      <c r="E1487" s="98"/>
      <c r="F1487" s="104"/>
      <c r="G1487" s="103"/>
      <c r="IF1487" s="6"/>
      <c r="IG1487" s="6"/>
      <c r="IH1487" s="6"/>
      <c r="II1487" s="6"/>
      <c r="IJ1487" s="6"/>
      <c r="IK1487" s="6"/>
      <c r="IL1487" s="6"/>
      <c r="IM1487" s="6"/>
    </row>
    <row r="1488" s="35" customFormat="1" ht="15.75" customHeight="1" spans="3:247">
      <c r="C1488" s="102"/>
      <c r="D1488" s="103"/>
      <c r="E1488" s="98"/>
      <c r="F1488" s="104"/>
      <c r="G1488" s="103"/>
      <c r="IF1488" s="6"/>
      <c r="IG1488" s="6"/>
      <c r="IH1488" s="6"/>
      <c r="II1488" s="6"/>
      <c r="IJ1488" s="6"/>
      <c r="IK1488" s="6"/>
      <c r="IL1488" s="6"/>
      <c r="IM1488" s="6"/>
    </row>
    <row r="1489" s="35" customFormat="1" ht="15.75" customHeight="1" spans="3:247">
      <c r="C1489" s="102"/>
      <c r="D1489" s="103"/>
      <c r="E1489" s="98"/>
      <c r="F1489" s="104"/>
      <c r="G1489" s="103"/>
      <c r="IF1489" s="6"/>
      <c r="IG1489" s="6"/>
      <c r="IH1489" s="6"/>
      <c r="II1489" s="6"/>
      <c r="IJ1489" s="6"/>
      <c r="IK1489" s="6"/>
      <c r="IL1489" s="6"/>
      <c r="IM1489" s="6"/>
    </row>
    <row r="1490" s="35" customFormat="1" ht="15.75" customHeight="1" spans="3:247">
      <c r="C1490" s="102"/>
      <c r="D1490" s="103"/>
      <c r="E1490" s="98"/>
      <c r="F1490" s="104"/>
      <c r="G1490" s="103"/>
      <c r="IF1490" s="6"/>
      <c r="IG1490" s="6"/>
      <c r="IH1490" s="6"/>
      <c r="II1490" s="6"/>
      <c r="IJ1490" s="6"/>
      <c r="IK1490" s="6"/>
      <c r="IL1490" s="6"/>
      <c r="IM1490" s="6"/>
    </row>
    <row r="1491" s="35" customFormat="1" ht="15.75" customHeight="1" spans="3:247">
      <c r="C1491" s="102"/>
      <c r="D1491" s="103"/>
      <c r="E1491" s="98"/>
      <c r="F1491" s="104"/>
      <c r="G1491" s="103"/>
      <c r="IF1491" s="6"/>
      <c r="IG1491" s="6"/>
      <c r="IH1491" s="6"/>
      <c r="II1491" s="6"/>
      <c r="IJ1491" s="6"/>
      <c r="IK1491" s="6"/>
      <c r="IL1491" s="6"/>
      <c r="IM1491" s="6"/>
    </row>
    <row r="1492" s="35" customFormat="1" ht="15.75" customHeight="1" spans="3:247">
      <c r="C1492" s="102"/>
      <c r="D1492" s="103"/>
      <c r="E1492" s="98"/>
      <c r="F1492" s="104"/>
      <c r="G1492" s="103"/>
      <c r="IF1492" s="6"/>
      <c r="IG1492" s="6"/>
      <c r="IH1492" s="6"/>
      <c r="II1492" s="6"/>
      <c r="IJ1492" s="6"/>
      <c r="IK1492" s="6"/>
      <c r="IL1492" s="6"/>
      <c r="IM1492" s="6"/>
    </row>
    <row r="1493" s="35" customFormat="1" ht="15.75" customHeight="1" spans="3:247">
      <c r="C1493" s="102"/>
      <c r="D1493" s="103"/>
      <c r="E1493" s="98"/>
      <c r="F1493" s="104"/>
      <c r="G1493" s="103"/>
      <c r="IF1493" s="6"/>
      <c r="IG1493" s="6"/>
      <c r="IH1493" s="6"/>
      <c r="II1493" s="6"/>
      <c r="IJ1493" s="6"/>
      <c r="IK1493" s="6"/>
      <c r="IL1493" s="6"/>
      <c r="IM1493" s="6"/>
    </row>
    <row r="1494" s="35" customFormat="1" ht="15.75" customHeight="1" spans="3:247">
      <c r="C1494" s="102"/>
      <c r="D1494" s="103"/>
      <c r="E1494" s="98"/>
      <c r="F1494" s="104"/>
      <c r="G1494" s="103"/>
      <c r="IF1494" s="6"/>
      <c r="IG1494" s="6"/>
      <c r="IH1494" s="6"/>
      <c r="II1494" s="6"/>
      <c r="IJ1494" s="6"/>
      <c r="IK1494" s="6"/>
      <c r="IL1494" s="6"/>
      <c r="IM1494" s="6"/>
    </row>
    <row r="1495" s="35" customFormat="1" ht="15.75" customHeight="1" spans="3:247">
      <c r="C1495" s="102"/>
      <c r="D1495" s="103"/>
      <c r="E1495" s="98"/>
      <c r="F1495" s="104"/>
      <c r="G1495" s="103"/>
      <c r="IF1495" s="6"/>
      <c r="IG1495" s="6"/>
      <c r="IH1495" s="6"/>
      <c r="II1495" s="6"/>
      <c r="IJ1495" s="6"/>
      <c r="IK1495" s="6"/>
      <c r="IL1495" s="6"/>
      <c r="IM1495" s="6"/>
    </row>
    <row r="1496" s="35" customFormat="1" ht="15.75" customHeight="1" spans="3:247">
      <c r="C1496" s="102"/>
      <c r="D1496" s="103"/>
      <c r="E1496" s="98"/>
      <c r="F1496" s="104"/>
      <c r="G1496" s="103"/>
      <c r="IF1496" s="6"/>
      <c r="IG1496" s="6"/>
      <c r="IH1496" s="6"/>
      <c r="II1496" s="6"/>
      <c r="IJ1496" s="6"/>
      <c r="IK1496" s="6"/>
      <c r="IL1496" s="6"/>
      <c r="IM1496" s="6"/>
    </row>
    <row r="1497" s="35" customFormat="1" ht="15.75" customHeight="1" spans="3:247">
      <c r="C1497" s="102"/>
      <c r="D1497" s="103"/>
      <c r="E1497" s="98"/>
      <c r="F1497" s="104"/>
      <c r="G1497" s="103"/>
      <c r="IF1497" s="6"/>
      <c r="IG1497" s="6"/>
      <c r="IH1497" s="6"/>
      <c r="II1497" s="6"/>
      <c r="IJ1497" s="6"/>
      <c r="IK1497" s="6"/>
      <c r="IL1497" s="6"/>
      <c r="IM1497" s="6"/>
    </row>
    <row r="1498" s="35" customFormat="1" ht="15.75" customHeight="1" spans="3:247">
      <c r="C1498" s="102"/>
      <c r="D1498" s="103"/>
      <c r="E1498" s="98"/>
      <c r="F1498" s="104"/>
      <c r="G1498" s="103"/>
      <c r="IF1498" s="6"/>
      <c r="IG1498" s="6"/>
      <c r="IH1498" s="6"/>
      <c r="II1498" s="6"/>
      <c r="IJ1498" s="6"/>
      <c r="IK1498" s="6"/>
      <c r="IL1498" s="6"/>
      <c r="IM1498" s="6"/>
    </row>
    <row r="1499" s="35" customFormat="1" ht="15.75" customHeight="1" spans="3:247">
      <c r="C1499" s="102"/>
      <c r="D1499" s="103"/>
      <c r="E1499" s="98"/>
      <c r="F1499" s="104"/>
      <c r="G1499" s="103"/>
      <c r="IF1499" s="6"/>
      <c r="IG1499" s="6"/>
      <c r="IH1499" s="6"/>
      <c r="II1499" s="6"/>
      <c r="IJ1499" s="6"/>
      <c r="IK1499" s="6"/>
      <c r="IL1499" s="6"/>
      <c r="IM1499" s="6"/>
    </row>
    <row r="1500" s="35" customFormat="1" ht="15.75" customHeight="1" spans="3:247">
      <c r="C1500" s="102"/>
      <c r="D1500" s="103"/>
      <c r="E1500" s="98"/>
      <c r="F1500" s="104"/>
      <c r="G1500" s="103"/>
      <c r="IF1500" s="6"/>
      <c r="IG1500" s="6"/>
      <c r="IH1500" s="6"/>
      <c r="II1500" s="6"/>
      <c r="IJ1500" s="6"/>
      <c r="IK1500" s="6"/>
      <c r="IL1500" s="6"/>
      <c r="IM1500" s="6"/>
    </row>
    <row r="1501" s="35" customFormat="1" ht="15.75" customHeight="1" spans="3:247">
      <c r="C1501" s="102"/>
      <c r="D1501" s="103"/>
      <c r="E1501" s="98"/>
      <c r="F1501" s="104"/>
      <c r="G1501" s="103"/>
      <c r="IF1501" s="6"/>
      <c r="IG1501" s="6"/>
      <c r="IH1501" s="6"/>
      <c r="II1501" s="6"/>
      <c r="IJ1501" s="6"/>
      <c r="IK1501" s="6"/>
      <c r="IL1501" s="6"/>
      <c r="IM1501" s="6"/>
    </row>
    <row r="1502" s="35" customFormat="1" ht="15.75" customHeight="1" spans="3:247">
      <c r="C1502" s="102"/>
      <c r="D1502" s="103"/>
      <c r="E1502" s="98"/>
      <c r="F1502" s="104"/>
      <c r="G1502" s="103"/>
      <c r="IF1502" s="6"/>
      <c r="IG1502" s="6"/>
      <c r="IH1502" s="6"/>
      <c r="II1502" s="6"/>
      <c r="IJ1502" s="6"/>
      <c r="IK1502" s="6"/>
      <c r="IL1502" s="6"/>
      <c r="IM1502" s="6"/>
    </row>
    <row r="1503" s="35" customFormat="1" ht="15.75" customHeight="1" spans="3:247">
      <c r="C1503" s="102"/>
      <c r="D1503" s="103"/>
      <c r="E1503" s="98"/>
      <c r="F1503" s="104"/>
      <c r="G1503" s="103"/>
      <c r="IF1503" s="6"/>
      <c r="IG1503" s="6"/>
      <c r="IH1503" s="6"/>
      <c r="II1503" s="6"/>
      <c r="IJ1503" s="6"/>
      <c r="IK1503" s="6"/>
      <c r="IL1503" s="6"/>
      <c r="IM1503" s="6"/>
    </row>
    <row r="1504" s="35" customFormat="1" ht="15.75" customHeight="1" spans="3:247">
      <c r="C1504" s="102"/>
      <c r="D1504" s="103"/>
      <c r="E1504" s="98"/>
      <c r="F1504" s="104"/>
      <c r="G1504" s="103"/>
      <c r="IF1504" s="6"/>
      <c r="IG1504" s="6"/>
      <c r="IH1504" s="6"/>
      <c r="II1504" s="6"/>
      <c r="IJ1504" s="6"/>
      <c r="IK1504" s="6"/>
      <c r="IL1504" s="6"/>
      <c r="IM1504" s="6"/>
    </row>
    <row r="1505" s="35" customFormat="1" ht="15.75" customHeight="1" spans="3:247">
      <c r="C1505" s="102"/>
      <c r="D1505" s="103"/>
      <c r="E1505" s="98"/>
      <c r="F1505" s="104"/>
      <c r="G1505" s="103"/>
      <c r="IF1505" s="6"/>
      <c r="IG1505" s="6"/>
      <c r="IH1505" s="6"/>
      <c r="II1505" s="6"/>
      <c r="IJ1505" s="6"/>
      <c r="IK1505" s="6"/>
      <c r="IL1505" s="6"/>
      <c r="IM1505" s="6"/>
    </row>
    <row r="1506" s="35" customFormat="1" ht="15.75" customHeight="1" spans="3:247">
      <c r="C1506" s="102"/>
      <c r="D1506" s="103"/>
      <c r="E1506" s="98"/>
      <c r="F1506" s="104"/>
      <c r="G1506" s="103"/>
      <c r="IF1506" s="6"/>
      <c r="IG1506" s="6"/>
      <c r="IH1506" s="6"/>
      <c r="II1506" s="6"/>
      <c r="IJ1506" s="6"/>
      <c r="IK1506" s="6"/>
      <c r="IL1506" s="6"/>
      <c r="IM1506" s="6"/>
    </row>
    <row r="1507" s="35" customFormat="1" ht="15.75" customHeight="1" spans="3:247">
      <c r="C1507" s="102"/>
      <c r="D1507" s="103"/>
      <c r="E1507" s="98"/>
      <c r="F1507" s="104"/>
      <c r="G1507" s="103"/>
      <c r="IF1507" s="6"/>
      <c r="IG1507" s="6"/>
      <c r="IH1507" s="6"/>
      <c r="II1507" s="6"/>
      <c r="IJ1507" s="6"/>
      <c r="IK1507" s="6"/>
      <c r="IL1507" s="6"/>
      <c r="IM1507" s="6"/>
    </row>
    <row r="1508" s="35" customFormat="1" ht="15.75" customHeight="1" spans="3:247">
      <c r="C1508" s="102"/>
      <c r="D1508" s="103"/>
      <c r="E1508" s="98"/>
      <c r="F1508" s="104"/>
      <c r="G1508" s="103"/>
      <c r="IF1508" s="6"/>
      <c r="IG1508" s="6"/>
      <c r="IH1508" s="6"/>
      <c r="II1508" s="6"/>
      <c r="IJ1508" s="6"/>
      <c r="IK1508" s="6"/>
      <c r="IL1508" s="6"/>
      <c r="IM1508" s="6"/>
    </row>
    <row r="1509" s="35" customFormat="1" ht="15.75" customHeight="1" spans="3:247">
      <c r="C1509" s="102"/>
      <c r="D1509" s="103"/>
      <c r="E1509" s="98"/>
      <c r="F1509" s="104"/>
      <c r="G1509" s="103"/>
      <c r="IF1509" s="6"/>
      <c r="IG1509" s="6"/>
      <c r="IH1509" s="6"/>
      <c r="II1509" s="6"/>
      <c r="IJ1509" s="6"/>
      <c r="IK1509" s="6"/>
      <c r="IL1509" s="6"/>
      <c r="IM1509" s="6"/>
    </row>
    <row r="1510" s="35" customFormat="1" ht="15.75" customHeight="1" spans="3:247">
      <c r="C1510" s="102"/>
      <c r="D1510" s="103"/>
      <c r="E1510" s="98"/>
      <c r="F1510" s="104"/>
      <c r="G1510" s="103"/>
      <c r="IF1510" s="6"/>
      <c r="IG1510" s="6"/>
      <c r="IH1510" s="6"/>
      <c r="II1510" s="6"/>
      <c r="IJ1510" s="6"/>
      <c r="IK1510" s="6"/>
      <c r="IL1510" s="6"/>
      <c r="IM1510" s="6"/>
    </row>
    <row r="1511" s="35" customFormat="1" ht="15.75" customHeight="1" spans="3:247">
      <c r="C1511" s="102"/>
      <c r="D1511" s="103"/>
      <c r="E1511" s="98"/>
      <c r="F1511" s="104"/>
      <c r="G1511" s="103"/>
      <c r="IF1511" s="6"/>
      <c r="IG1511" s="6"/>
      <c r="IH1511" s="6"/>
      <c r="II1511" s="6"/>
      <c r="IJ1511" s="6"/>
      <c r="IK1511" s="6"/>
      <c r="IL1511" s="6"/>
      <c r="IM1511" s="6"/>
    </row>
    <row r="1512" s="35" customFormat="1" ht="15.75" customHeight="1" spans="3:247">
      <c r="C1512" s="102"/>
      <c r="D1512" s="103"/>
      <c r="E1512" s="98"/>
      <c r="F1512" s="104"/>
      <c r="G1512" s="103"/>
      <c r="IF1512" s="6"/>
      <c r="IG1512" s="6"/>
      <c r="IH1512" s="6"/>
      <c r="II1512" s="6"/>
      <c r="IJ1512" s="6"/>
      <c r="IK1512" s="6"/>
      <c r="IL1512" s="6"/>
      <c r="IM1512" s="6"/>
    </row>
    <row r="1513" s="35" customFormat="1" ht="15.75" customHeight="1" spans="3:247">
      <c r="C1513" s="102"/>
      <c r="D1513" s="103"/>
      <c r="E1513" s="98"/>
      <c r="F1513" s="104"/>
      <c r="G1513" s="103"/>
      <c r="IF1513" s="6"/>
      <c r="IG1513" s="6"/>
      <c r="IH1513" s="6"/>
      <c r="II1513" s="6"/>
      <c r="IJ1513" s="6"/>
      <c r="IK1513" s="6"/>
      <c r="IL1513" s="6"/>
      <c r="IM1513" s="6"/>
    </row>
    <row r="1514" s="35" customFormat="1" ht="15.75" customHeight="1" spans="3:247">
      <c r="C1514" s="102"/>
      <c r="D1514" s="103"/>
      <c r="E1514" s="98"/>
      <c r="F1514" s="104"/>
      <c r="G1514" s="103"/>
      <c r="IF1514" s="6"/>
      <c r="IG1514" s="6"/>
      <c r="IH1514" s="6"/>
      <c r="II1514" s="6"/>
      <c r="IJ1514" s="6"/>
      <c r="IK1514" s="6"/>
      <c r="IL1514" s="6"/>
      <c r="IM1514" s="6"/>
    </row>
    <row r="1515" s="35" customFormat="1" ht="15.75" customHeight="1" spans="3:247">
      <c r="C1515" s="102"/>
      <c r="D1515" s="103"/>
      <c r="E1515" s="98"/>
      <c r="F1515" s="104"/>
      <c r="G1515" s="103"/>
      <c r="IF1515" s="6"/>
      <c r="IG1515" s="6"/>
      <c r="IH1515" s="6"/>
      <c r="II1515" s="6"/>
      <c r="IJ1515" s="6"/>
      <c r="IK1515" s="6"/>
      <c r="IL1515" s="6"/>
      <c r="IM1515" s="6"/>
    </row>
    <row r="1516" s="35" customFormat="1" ht="15.75" customHeight="1" spans="3:247">
      <c r="C1516" s="102"/>
      <c r="D1516" s="103"/>
      <c r="E1516" s="98"/>
      <c r="F1516" s="104"/>
      <c r="G1516" s="103"/>
      <c r="IF1516" s="6"/>
      <c r="IG1516" s="6"/>
      <c r="IH1516" s="6"/>
      <c r="II1516" s="6"/>
      <c r="IJ1516" s="6"/>
      <c r="IK1516" s="6"/>
      <c r="IL1516" s="6"/>
      <c r="IM1516" s="6"/>
    </row>
    <row r="1517" s="35" customFormat="1" ht="15.75" customHeight="1" spans="3:247">
      <c r="C1517" s="102"/>
      <c r="D1517" s="103"/>
      <c r="E1517" s="98"/>
      <c r="F1517" s="104"/>
      <c r="G1517" s="103"/>
      <c r="IF1517" s="6"/>
      <c r="IG1517" s="6"/>
      <c r="IH1517" s="6"/>
      <c r="II1517" s="6"/>
      <c r="IJ1517" s="6"/>
      <c r="IK1517" s="6"/>
      <c r="IL1517" s="6"/>
      <c r="IM1517" s="6"/>
    </row>
    <row r="1518" s="35" customFormat="1" ht="15.75" customHeight="1" spans="3:247">
      <c r="C1518" s="102"/>
      <c r="D1518" s="103"/>
      <c r="E1518" s="98"/>
      <c r="F1518" s="104"/>
      <c r="G1518" s="103"/>
      <c r="IF1518" s="6"/>
      <c r="IG1518" s="6"/>
      <c r="IH1518" s="6"/>
      <c r="II1518" s="6"/>
      <c r="IJ1518" s="6"/>
      <c r="IK1518" s="6"/>
      <c r="IL1518" s="6"/>
      <c r="IM1518" s="6"/>
    </row>
    <row r="1519" s="35" customFormat="1" ht="15.75" customHeight="1" spans="3:247">
      <c r="C1519" s="102"/>
      <c r="D1519" s="103"/>
      <c r="E1519" s="98"/>
      <c r="F1519" s="104"/>
      <c r="G1519" s="103"/>
      <c r="IF1519" s="6"/>
      <c r="IG1519" s="6"/>
      <c r="IH1519" s="6"/>
      <c r="II1519" s="6"/>
      <c r="IJ1519" s="6"/>
      <c r="IK1519" s="6"/>
      <c r="IL1519" s="6"/>
      <c r="IM1519" s="6"/>
    </row>
    <row r="1520" s="35" customFormat="1" ht="15.75" customHeight="1" spans="3:247">
      <c r="C1520" s="102"/>
      <c r="D1520" s="103"/>
      <c r="E1520" s="98"/>
      <c r="F1520" s="104"/>
      <c r="G1520" s="103"/>
      <c r="IF1520" s="6"/>
      <c r="IG1520" s="6"/>
      <c r="IH1520" s="6"/>
      <c r="II1520" s="6"/>
      <c r="IJ1520" s="6"/>
      <c r="IK1520" s="6"/>
      <c r="IL1520" s="6"/>
      <c r="IM1520" s="6"/>
    </row>
    <row r="1521" s="35" customFormat="1" ht="15.75" customHeight="1" spans="3:247">
      <c r="C1521" s="102"/>
      <c r="D1521" s="103"/>
      <c r="E1521" s="98"/>
      <c r="F1521" s="104"/>
      <c r="G1521" s="103"/>
      <c r="IF1521" s="6"/>
      <c r="IG1521" s="6"/>
      <c r="IH1521" s="6"/>
      <c r="II1521" s="6"/>
      <c r="IJ1521" s="6"/>
      <c r="IK1521" s="6"/>
      <c r="IL1521" s="6"/>
      <c r="IM1521" s="6"/>
    </row>
    <row r="1522" s="35" customFormat="1" ht="15.75" customHeight="1" spans="3:247">
      <c r="C1522" s="102"/>
      <c r="D1522" s="103"/>
      <c r="E1522" s="98"/>
      <c r="F1522" s="104"/>
      <c r="G1522" s="103"/>
      <c r="IF1522" s="6"/>
      <c r="IG1522" s="6"/>
      <c r="IH1522" s="6"/>
      <c r="II1522" s="6"/>
      <c r="IJ1522" s="6"/>
      <c r="IK1522" s="6"/>
      <c r="IL1522" s="6"/>
      <c r="IM1522" s="6"/>
    </row>
    <row r="1523" s="35" customFormat="1" ht="15.75" customHeight="1" spans="3:247">
      <c r="C1523" s="102"/>
      <c r="D1523" s="103"/>
      <c r="E1523" s="98"/>
      <c r="F1523" s="104"/>
      <c r="G1523" s="103"/>
      <c r="IF1523" s="6"/>
      <c r="IG1523" s="6"/>
      <c r="IH1523" s="6"/>
      <c r="II1523" s="6"/>
      <c r="IJ1523" s="6"/>
      <c r="IK1523" s="6"/>
      <c r="IL1523" s="6"/>
      <c r="IM1523" s="6"/>
    </row>
    <row r="1524" s="35" customFormat="1" ht="15.75" customHeight="1" spans="3:247">
      <c r="C1524" s="102"/>
      <c r="D1524" s="103"/>
      <c r="E1524" s="98"/>
      <c r="F1524" s="104"/>
      <c r="G1524" s="103"/>
      <c r="IF1524" s="6"/>
      <c r="IG1524" s="6"/>
      <c r="IH1524" s="6"/>
      <c r="II1524" s="6"/>
      <c r="IJ1524" s="6"/>
      <c r="IK1524" s="6"/>
      <c r="IL1524" s="6"/>
      <c r="IM1524" s="6"/>
    </row>
    <row r="1525" s="35" customFormat="1" ht="15.75" customHeight="1" spans="3:247">
      <c r="C1525" s="102"/>
      <c r="D1525" s="103"/>
      <c r="E1525" s="98"/>
      <c r="F1525" s="104"/>
      <c r="G1525" s="103"/>
      <c r="IF1525" s="6"/>
      <c r="IG1525" s="6"/>
      <c r="IH1525" s="6"/>
      <c r="II1525" s="6"/>
      <c r="IJ1525" s="6"/>
      <c r="IK1525" s="6"/>
      <c r="IL1525" s="6"/>
      <c r="IM1525" s="6"/>
    </row>
    <row r="1526" s="35" customFormat="1" ht="15.75" customHeight="1" spans="3:247">
      <c r="C1526" s="102"/>
      <c r="D1526" s="103"/>
      <c r="E1526" s="98"/>
      <c r="F1526" s="104"/>
      <c r="G1526" s="103"/>
      <c r="IF1526" s="6"/>
      <c r="IG1526" s="6"/>
      <c r="IH1526" s="6"/>
      <c r="II1526" s="6"/>
      <c r="IJ1526" s="6"/>
      <c r="IK1526" s="6"/>
      <c r="IL1526" s="6"/>
      <c r="IM1526" s="6"/>
    </row>
    <row r="1527" s="35" customFormat="1" ht="15.75" customHeight="1" spans="3:247">
      <c r="C1527" s="102"/>
      <c r="D1527" s="103"/>
      <c r="E1527" s="98"/>
      <c r="F1527" s="104"/>
      <c r="G1527" s="103"/>
      <c r="IF1527" s="6"/>
      <c r="IG1527" s="6"/>
      <c r="IH1527" s="6"/>
      <c r="II1527" s="6"/>
      <c r="IJ1527" s="6"/>
      <c r="IK1527" s="6"/>
      <c r="IL1527" s="6"/>
      <c r="IM1527" s="6"/>
    </row>
    <row r="1528" s="35" customFormat="1" ht="15.75" customHeight="1" spans="3:247">
      <c r="C1528" s="102"/>
      <c r="D1528" s="103"/>
      <c r="E1528" s="98"/>
      <c r="F1528" s="104"/>
      <c r="G1528" s="103"/>
      <c r="IF1528" s="6"/>
      <c r="IG1528" s="6"/>
      <c r="IH1528" s="6"/>
      <c r="II1528" s="6"/>
      <c r="IJ1528" s="6"/>
      <c r="IK1528" s="6"/>
      <c r="IL1528" s="6"/>
      <c r="IM1528" s="6"/>
    </row>
    <row r="1529" s="35" customFormat="1" ht="15.75" customHeight="1" spans="3:247">
      <c r="C1529" s="102"/>
      <c r="D1529" s="103"/>
      <c r="E1529" s="98"/>
      <c r="F1529" s="104"/>
      <c r="G1529" s="103"/>
      <c r="IF1529" s="6"/>
      <c r="IG1529" s="6"/>
      <c r="IH1529" s="6"/>
      <c r="II1529" s="6"/>
      <c r="IJ1529" s="6"/>
      <c r="IK1529" s="6"/>
      <c r="IL1529" s="6"/>
      <c r="IM1529" s="6"/>
    </row>
    <row r="1530" s="35" customFormat="1" ht="15.75" customHeight="1" spans="3:247">
      <c r="C1530" s="102"/>
      <c r="D1530" s="103"/>
      <c r="E1530" s="98"/>
      <c r="F1530" s="104"/>
      <c r="G1530" s="103"/>
      <c r="IF1530" s="6"/>
      <c r="IG1530" s="6"/>
      <c r="IH1530" s="6"/>
      <c r="II1530" s="6"/>
      <c r="IJ1530" s="6"/>
      <c r="IK1530" s="6"/>
      <c r="IL1530" s="6"/>
      <c r="IM1530" s="6"/>
    </row>
    <row r="1531" s="35" customFormat="1" ht="15.75" customHeight="1" spans="3:247">
      <c r="C1531" s="102"/>
      <c r="D1531" s="103"/>
      <c r="E1531" s="98"/>
      <c r="F1531" s="104"/>
      <c r="G1531" s="103"/>
      <c r="IF1531" s="6"/>
      <c r="IG1531" s="6"/>
      <c r="IH1531" s="6"/>
      <c r="II1531" s="6"/>
      <c r="IJ1531" s="6"/>
      <c r="IK1531" s="6"/>
      <c r="IL1531" s="6"/>
      <c r="IM1531" s="6"/>
    </row>
    <row r="1532" s="35" customFormat="1" ht="15.75" customHeight="1" spans="3:247">
      <c r="C1532" s="102"/>
      <c r="D1532" s="103"/>
      <c r="E1532" s="98"/>
      <c r="F1532" s="104"/>
      <c r="G1532" s="103"/>
      <c r="IF1532" s="6"/>
      <c r="IG1532" s="6"/>
      <c r="IH1532" s="6"/>
      <c r="II1532" s="6"/>
      <c r="IJ1532" s="6"/>
      <c r="IK1532" s="6"/>
      <c r="IL1532" s="6"/>
      <c r="IM1532" s="6"/>
    </row>
    <row r="1533" s="35" customFormat="1" ht="15.75" customHeight="1" spans="3:247">
      <c r="C1533" s="102"/>
      <c r="D1533" s="103"/>
      <c r="E1533" s="98"/>
      <c r="F1533" s="104"/>
      <c r="G1533" s="103"/>
      <c r="IF1533" s="6"/>
      <c r="IG1533" s="6"/>
      <c r="IH1533" s="6"/>
      <c r="II1533" s="6"/>
      <c r="IJ1533" s="6"/>
      <c r="IK1533" s="6"/>
      <c r="IL1533" s="6"/>
      <c r="IM1533" s="6"/>
    </row>
    <row r="1534" s="35" customFormat="1" ht="15.75" customHeight="1" spans="3:247">
      <c r="C1534" s="102"/>
      <c r="D1534" s="103"/>
      <c r="E1534" s="98"/>
      <c r="F1534" s="104"/>
      <c r="G1534" s="103"/>
      <c r="IF1534" s="6"/>
      <c r="IG1534" s="6"/>
      <c r="IH1534" s="6"/>
      <c r="II1534" s="6"/>
      <c r="IJ1534" s="6"/>
      <c r="IK1534" s="6"/>
      <c r="IL1534" s="6"/>
      <c r="IM1534" s="6"/>
    </row>
    <row r="1535" s="35" customFormat="1" ht="15.75" customHeight="1" spans="3:247">
      <c r="C1535" s="102"/>
      <c r="D1535" s="103"/>
      <c r="E1535" s="98"/>
      <c r="F1535" s="104"/>
      <c r="G1535" s="103"/>
      <c r="IF1535" s="6"/>
      <c r="IG1535" s="6"/>
      <c r="IH1535" s="6"/>
      <c r="II1535" s="6"/>
      <c r="IJ1535" s="6"/>
      <c r="IK1535" s="6"/>
      <c r="IL1535" s="6"/>
      <c r="IM1535" s="6"/>
    </row>
    <row r="1536" s="35" customFormat="1" ht="15.75" customHeight="1" spans="3:247">
      <c r="C1536" s="102"/>
      <c r="D1536" s="103"/>
      <c r="E1536" s="98"/>
      <c r="F1536" s="104"/>
      <c r="G1536" s="103"/>
      <c r="IF1536" s="6"/>
      <c r="IG1536" s="6"/>
      <c r="IH1536" s="6"/>
      <c r="II1536" s="6"/>
      <c r="IJ1536" s="6"/>
      <c r="IK1536" s="6"/>
      <c r="IL1536" s="6"/>
      <c r="IM1536" s="6"/>
    </row>
    <row r="1537" s="35" customFormat="1" ht="15.75" customHeight="1" spans="3:247">
      <c r="C1537" s="102"/>
      <c r="D1537" s="103"/>
      <c r="E1537" s="98"/>
      <c r="F1537" s="104"/>
      <c r="G1537" s="103"/>
      <c r="IF1537" s="6"/>
      <c r="IG1537" s="6"/>
      <c r="IH1537" s="6"/>
      <c r="II1537" s="6"/>
      <c r="IJ1537" s="6"/>
      <c r="IK1537" s="6"/>
      <c r="IL1537" s="6"/>
      <c r="IM1537" s="6"/>
    </row>
    <row r="1538" s="35" customFormat="1" ht="15.75" customHeight="1" spans="3:247">
      <c r="C1538" s="102"/>
      <c r="D1538" s="103"/>
      <c r="E1538" s="98"/>
      <c r="F1538" s="104"/>
      <c r="G1538" s="103"/>
      <c r="IF1538" s="6"/>
      <c r="IG1538" s="6"/>
      <c r="IH1538" s="6"/>
      <c r="II1538" s="6"/>
      <c r="IJ1538" s="6"/>
      <c r="IK1538" s="6"/>
      <c r="IL1538" s="6"/>
      <c r="IM1538" s="6"/>
    </row>
    <row r="1539" s="35" customFormat="1" ht="15.75" customHeight="1" spans="3:247">
      <c r="C1539" s="102"/>
      <c r="D1539" s="103"/>
      <c r="E1539" s="98"/>
      <c r="F1539" s="104"/>
      <c r="G1539" s="103"/>
      <c r="IF1539" s="6"/>
      <c r="IG1539" s="6"/>
      <c r="IH1539" s="6"/>
      <c r="II1539" s="6"/>
      <c r="IJ1539" s="6"/>
      <c r="IK1539" s="6"/>
      <c r="IL1539" s="6"/>
      <c r="IM1539" s="6"/>
    </row>
    <row r="1540" s="35" customFormat="1" ht="15.75" customHeight="1" spans="3:247">
      <c r="C1540" s="102"/>
      <c r="D1540" s="103"/>
      <c r="E1540" s="98"/>
      <c r="F1540" s="104"/>
      <c r="G1540" s="103"/>
      <c r="IF1540" s="6"/>
      <c r="IG1540" s="6"/>
      <c r="IH1540" s="6"/>
      <c r="II1540" s="6"/>
      <c r="IJ1540" s="6"/>
      <c r="IK1540" s="6"/>
      <c r="IL1540" s="6"/>
      <c r="IM1540" s="6"/>
    </row>
    <row r="1541" s="35" customFormat="1" ht="15.75" customHeight="1" spans="3:247">
      <c r="C1541" s="102"/>
      <c r="D1541" s="103"/>
      <c r="E1541" s="98"/>
      <c r="F1541" s="104"/>
      <c r="G1541" s="103"/>
      <c r="IF1541" s="6"/>
      <c r="IG1541" s="6"/>
      <c r="IH1541" s="6"/>
      <c r="II1541" s="6"/>
      <c r="IJ1541" s="6"/>
      <c r="IK1541" s="6"/>
      <c r="IL1541" s="6"/>
      <c r="IM1541" s="6"/>
    </row>
    <row r="1542" s="35" customFormat="1" ht="15.75" customHeight="1" spans="3:247">
      <c r="C1542" s="102"/>
      <c r="D1542" s="103"/>
      <c r="E1542" s="98"/>
      <c r="F1542" s="104"/>
      <c r="G1542" s="103"/>
      <c r="IF1542" s="6"/>
      <c r="IG1542" s="6"/>
      <c r="IH1542" s="6"/>
      <c r="II1542" s="6"/>
      <c r="IJ1542" s="6"/>
      <c r="IK1542" s="6"/>
      <c r="IL1542" s="6"/>
      <c r="IM1542" s="6"/>
    </row>
    <row r="1543" s="35" customFormat="1" ht="15.75" customHeight="1" spans="3:247">
      <c r="C1543" s="102"/>
      <c r="D1543" s="103"/>
      <c r="E1543" s="98"/>
      <c r="F1543" s="104"/>
      <c r="G1543" s="103"/>
      <c r="IF1543" s="6"/>
      <c r="IG1543" s="6"/>
      <c r="IH1543" s="6"/>
      <c r="II1543" s="6"/>
      <c r="IJ1543" s="6"/>
      <c r="IK1543" s="6"/>
      <c r="IL1543" s="6"/>
      <c r="IM1543" s="6"/>
    </row>
    <row r="1544" s="35" customFormat="1" ht="15.75" customHeight="1" spans="3:247">
      <c r="C1544" s="102"/>
      <c r="D1544" s="103"/>
      <c r="E1544" s="98"/>
      <c r="F1544" s="104"/>
      <c r="G1544" s="103"/>
      <c r="IF1544" s="6"/>
      <c r="IG1544" s="6"/>
      <c r="IH1544" s="6"/>
      <c r="II1544" s="6"/>
      <c r="IJ1544" s="6"/>
      <c r="IK1544" s="6"/>
      <c r="IL1544" s="6"/>
      <c r="IM1544" s="6"/>
    </row>
    <row r="1545" s="35" customFormat="1" ht="15.75" customHeight="1" spans="3:247">
      <c r="C1545" s="102"/>
      <c r="D1545" s="103"/>
      <c r="E1545" s="98"/>
      <c r="F1545" s="104"/>
      <c r="G1545" s="103"/>
      <c r="IF1545" s="6"/>
      <c r="IG1545" s="6"/>
      <c r="IH1545" s="6"/>
      <c r="II1545" s="6"/>
      <c r="IJ1545" s="6"/>
      <c r="IK1545" s="6"/>
      <c r="IL1545" s="6"/>
      <c r="IM1545" s="6"/>
    </row>
    <row r="1546" s="35" customFormat="1" ht="15.75" customHeight="1" spans="3:247">
      <c r="C1546" s="102"/>
      <c r="D1546" s="103"/>
      <c r="E1546" s="98"/>
      <c r="F1546" s="104"/>
      <c r="G1546" s="103"/>
      <c r="IF1546" s="6"/>
      <c r="IG1546" s="6"/>
      <c r="IH1546" s="6"/>
      <c r="II1546" s="6"/>
      <c r="IJ1546" s="6"/>
      <c r="IK1546" s="6"/>
      <c r="IL1546" s="6"/>
      <c r="IM1546" s="6"/>
    </row>
    <row r="1547" s="35" customFormat="1" ht="15.75" customHeight="1" spans="3:247">
      <c r="C1547" s="102"/>
      <c r="D1547" s="103"/>
      <c r="E1547" s="98"/>
      <c r="F1547" s="104"/>
      <c r="G1547" s="103"/>
      <c r="IF1547" s="6"/>
      <c r="IG1547" s="6"/>
      <c r="IH1547" s="6"/>
      <c r="II1547" s="6"/>
      <c r="IJ1547" s="6"/>
      <c r="IK1547" s="6"/>
      <c r="IL1547" s="6"/>
      <c r="IM1547" s="6"/>
    </row>
    <row r="1548" s="35" customFormat="1" ht="15.75" customHeight="1" spans="3:247">
      <c r="C1548" s="102"/>
      <c r="D1548" s="103"/>
      <c r="E1548" s="98"/>
      <c r="F1548" s="104"/>
      <c r="G1548" s="103"/>
      <c r="IF1548" s="6"/>
      <c r="IG1548" s="6"/>
      <c r="IH1548" s="6"/>
      <c r="II1548" s="6"/>
      <c r="IJ1548" s="6"/>
      <c r="IK1548" s="6"/>
      <c r="IL1548" s="6"/>
      <c r="IM1548" s="6"/>
    </row>
    <row r="1549" s="35" customFormat="1" ht="15.75" customHeight="1" spans="3:247">
      <c r="C1549" s="102"/>
      <c r="D1549" s="103"/>
      <c r="E1549" s="98"/>
      <c r="F1549" s="104"/>
      <c r="G1549" s="103"/>
      <c r="IF1549" s="6"/>
      <c r="IG1549" s="6"/>
      <c r="IH1549" s="6"/>
      <c r="II1549" s="6"/>
      <c r="IJ1549" s="6"/>
      <c r="IK1549" s="6"/>
      <c r="IL1549" s="6"/>
      <c r="IM1549" s="6"/>
    </row>
    <row r="1550" s="35" customFormat="1" ht="15.75" customHeight="1" spans="3:247">
      <c r="C1550" s="102"/>
      <c r="D1550" s="103"/>
      <c r="E1550" s="98"/>
      <c r="F1550" s="104"/>
      <c r="G1550" s="103"/>
      <c r="IF1550" s="6"/>
      <c r="IG1550" s="6"/>
      <c r="IH1550" s="6"/>
      <c r="II1550" s="6"/>
      <c r="IJ1550" s="6"/>
      <c r="IK1550" s="6"/>
      <c r="IL1550" s="6"/>
      <c r="IM1550" s="6"/>
    </row>
    <row r="1551" s="35" customFormat="1" ht="15.75" customHeight="1" spans="3:247">
      <c r="C1551" s="102"/>
      <c r="D1551" s="103"/>
      <c r="E1551" s="98"/>
      <c r="F1551" s="104"/>
      <c r="G1551" s="103"/>
      <c r="IF1551" s="6"/>
      <c r="IG1551" s="6"/>
      <c r="IH1551" s="6"/>
      <c r="II1551" s="6"/>
      <c r="IJ1551" s="6"/>
      <c r="IK1551" s="6"/>
      <c r="IL1551" s="6"/>
      <c r="IM1551" s="6"/>
    </row>
    <row r="1552" s="35" customFormat="1" ht="15.75" customHeight="1" spans="3:247">
      <c r="C1552" s="102"/>
      <c r="D1552" s="103"/>
      <c r="E1552" s="98"/>
      <c r="F1552" s="104"/>
      <c r="G1552" s="103"/>
      <c r="IF1552" s="6"/>
      <c r="IG1552" s="6"/>
      <c r="IH1552" s="6"/>
      <c r="II1552" s="6"/>
      <c r="IJ1552" s="6"/>
      <c r="IK1552" s="6"/>
      <c r="IL1552" s="6"/>
      <c r="IM1552" s="6"/>
    </row>
    <row r="1553" s="35" customFormat="1" ht="15.75" customHeight="1" spans="3:247">
      <c r="C1553" s="102"/>
      <c r="D1553" s="103"/>
      <c r="E1553" s="98"/>
      <c r="F1553" s="104"/>
      <c r="G1553" s="103"/>
      <c r="IF1553" s="6"/>
      <c r="IG1553" s="6"/>
      <c r="IH1553" s="6"/>
      <c r="II1553" s="6"/>
      <c r="IJ1553" s="6"/>
      <c r="IK1553" s="6"/>
      <c r="IL1553" s="6"/>
      <c r="IM1553" s="6"/>
    </row>
    <row r="1554" s="35" customFormat="1" ht="15.75" customHeight="1" spans="3:247">
      <c r="C1554" s="102"/>
      <c r="D1554" s="103"/>
      <c r="E1554" s="98"/>
      <c r="F1554" s="104"/>
      <c r="G1554" s="103"/>
      <c r="IF1554" s="6"/>
      <c r="IG1554" s="6"/>
      <c r="IH1554" s="6"/>
      <c r="II1554" s="6"/>
      <c r="IJ1554" s="6"/>
      <c r="IK1554" s="6"/>
      <c r="IL1554" s="6"/>
      <c r="IM1554" s="6"/>
    </row>
    <row r="1555" s="35" customFormat="1" ht="15.75" customHeight="1" spans="3:247">
      <c r="C1555" s="102"/>
      <c r="D1555" s="103"/>
      <c r="E1555" s="98"/>
      <c r="F1555" s="104"/>
      <c r="G1555" s="103"/>
      <c r="IF1555" s="6"/>
      <c r="IG1555" s="6"/>
      <c r="IH1555" s="6"/>
      <c r="II1555" s="6"/>
      <c r="IJ1555" s="6"/>
      <c r="IK1555" s="6"/>
      <c r="IL1555" s="6"/>
      <c r="IM1555" s="6"/>
    </row>
    <row r="1556" s="35" customFormat="1" ht="15.75" customHeight="1" spans="3:247">
      <c r="C1556" s="102"/>
      <c r="D1556" s="103"/>
      <c r="E1556" s="98"/>
      <c r="F1556" s="104"/>
      <c r="G1556" s="103"/>
      <c r="IF1556" s="6"/>
      <c r="IG1556" s="6"/>
      <c r="IH1556" s="6"/>
      <c r="II1556" s="6"/>
      <c r="IJ1556" s="6"/>
      <c r="IK1556" s="6"/>
      <c r="IL1556" s="6"/>
      <c r="IM1556" s="6"/>
    </row>
    <row r="1557" s="35" customFormat="1" ht="15.75" customHeight="1" spans="3:247">
      <c r="C1557" s="102"/>
      <c r="D1557" s="103"/>
      <c r="E1557" s="98"/>
      <c r="F1557" s="104"/>
      <c r="G1557" s="103"/>
      <c r="IF1557" s="6"/>
      <c r="IG1557" s="6"/>
      <c r="IH1557" s="6"/>
      <c r="II1557" s="6"/>
      <c r="IJ1557" s="6"/>
      <c r="IK1557" s="6"/>
      <c r="IL1557" s="6"/>
      <c r="IM1557" s="6"/>
    </row>
    <row r="1558" s="35" customFormat="1" ht="15.75" customHeight="1" spans="3:247">
      <c r="C1558" s="102"/>
      <c r="D1558" s="103"/>
      <c r="E1558" s="98"/>
      <c r="F1558" s="104"/>
      <c r="G1558" s="103"/>
      <c r="IF1558" s="6"/>
      <c r="IG1558" s="6"/>
      <c r="IH1558" s="6"/>
      <c r="II1558" s="6"/>
      <c r="IJ1558" s="6"/>
      <c r="IK1558" s="6"/>
      <c r="IL1558" s="6"/>
      <c r="IM1558" s="6"/>
    </row>
    <row r="1559" s="35" customFormat="1" ht="15.75" customHeight="1" spans="3:247">
      <c r="C1559" s="102"/>
      <c r="D1559" s="103"/>
      <c r="E1559" s="98"/>
      <c r="F1559" s="104"/>
      <c r="G1559" s="103"/>
      <c r="IF1559" s="6"/>
      <c r="IG1559" s="6"/>
      <c r="IH1559" s="6"/>
      <c r="II1559" s="6"/>
      <c r="IJ1559" s="6"/>
      <c r="IK1559" s="6"/>
      <c r="IL1559" s="6"/>
      <c r="IM1559" s="6"/>
    </row>
    <row r="1560" s="35" customFormat="1" ht="15.75" customHeight="1" spans="3:247">
      <c r="C1560" s="102"/>
      <c r="D1560" s="103"/>
      <c r="E1560" s="98"/>
      <c r="F1560" s="104"/>
      <c r="G1560" s="103"/>
      <c r="IF1560" s="6"/>
      <c r="IG1560" s="6"/>
      <c r="IH1560" s="6"/>
      <c r="II1560" s="6"/>
      <c r="IJ1560" s="6"/>
      <c r="IK1560" s="6"/>
      <c r="IL1560" s="6"/>
      <c r="IM1560" s="6"/>
    </row>
    <row r="1561" s="35" customFormat="1" ht="15.75" customHeight="1" spans="3:247">
      <c r="C1561" s="102"/>
      <c r="D1561" s="103"/>
      <c r="E1561" s="98"/>
      <c r="F1561" s="104"/>
      <c r="G1561" s="103"/>
      <c r="IF1561" s="6"/>
      <c r="IG1561" s="6"/>
      <c r="IH1561" s="6"/>
      <c r="II1561" s="6"/>
      <c r="IJ1561" s="6"/>
      <c r="IK1561" s="6"/>
      <c r="IL1561" s="6"/>
      <c r="IM1561" s="6"/>
    </row>
    <row r="1562" s="35" customFormat="1" ht="15.75" customHeight="1" spans="3:247">
      <c r="C1562" s="102"/>
      <c r="D1562" s="103"/>
      <c r="E1562" s="98"/>
      <c r="F1562" s="104"/>
      <c r="G1562" s="103"/>
      <c r="IF1562" s="6"/>
      <c r="IG1562" s="6"/>
      <c r="IH1562" s="6"/>
      <c r="II1562" s="6"/>
      <c r="IJ1562" s="6"/>
      <c r="IK1562" s="6"/>
      <c r="IL1562" s="6"/>
      <c r="IM1562" s="6"/>
    </row>
    <row r="1563" s="35" customFormat="1" ht="15.75" customHeight="1" spans="3:247">
      <c r="C1563" s="102"/>
      <c r="D1563" s="103"/>
      <c r="E1563" s="98"/>
      <c r="F1563" s="104"/>
      <c r="G1563" s="103"/>
      <c r="IF1563" s="6"/>
      <c r="IG1563" s="6"/>
      <c r="IH1563" s="6"/>
      <c r="II1563" s="6"/>
      <c r="IJ1563" s="6"/>
      <c r="IK1563" s="6"/>
      <c r="IL1563" s="6"/>
      <c r="IM1563" s="6"/>
    </row>
    <row r="1564" s="35" customFormat="1" ht="15.75" customHeight="1" spans="3:247">
      <c r="C1564" s="102"/>
      <c r="D1564" s="103"/>
      <c r="E1564" s="98"/>
      <c r="F1564" s="104"/>
      <c r="G1564" s="103"/>
      <c r="IF1564" s="6"/>
      <c r="IG1564" s="6"/>
      <c r="IH1564" s="6"/>
      <c r="II1564" s="6"/>
      <c r="IJ1564" s="6"/>
      <c r="IK1564" s="6"/>
      <c r="IL1564" s="6"/>
      <c r="IM1564" s="6"/>
    </row>
    <row r="1565" s="35" customFormat="1" ht="15.75" customHeight="1" spans="3:247">
      <c r="C1565" s="102"/>
      <c r="D1565" s="103"/>
      <c r="E1565" s="98"/>
      <c r="F1565" s="104"/>
      <c r="G1565" s="103"/>
      <c r="IF1565" s="6"/>
      <c r="IG1565" s="6"/>
      <c r="IH1565" s="6"/>
      <c r="II1565" s="6"/>
      <c r="IJ1565" s="6"/>
      <c r="IK1565" s="6"/>
      <c r="IL1565" s="6"/>
      <c r="IM1565" s="6"/>
    </row>
    <row r="1566" s="35" customFormat="1" ht="15.75" customHeight="1" spans="3:247">
      <c r="C1566" s="102"/>
      <c r="D1566" s="103"/>
      <c r="E1566" s="98"/>
      <c r="F1566" s="104"/>
      <c r="G1566" s="103"/>
      <c r="IF1566" s="6"/>
      <c r="IG1566" s="6"/>
      <c r="IH1566" s="6"/>
      <c r="II1566" s="6"/>
      <c r="IJ1566" s="6"/>
      <c r="IK1566" s="6"/>
      <c r="IL1566" s="6"/>
      <c r="IM1566" s="6"/>
    </row>
    <row r="1567" s="35" customFormat="1" ht="15.75" customHeight="1" spans="3:247">
      <c r="C1567" s="102"/>
      <c r="D1567" s="103"/>
      <c r="E1567" s="98"/>
      <c r="F1567" s="104"/>
      <c r="G1567" s="103"/>
      <c r="IF1567" s="6"/>
      <c r="IG1567" s="6"/>
      <c r="IH1567" s="6"/>
      <c r="II1567" s="6"/>
      <c r="IJ1567" s="6"/>
      <c r="IK1567" s="6"/>
      <c r="IL1567" s="6"/>
      <c r="IM1567" s="6"/>
    </row>
    <row r="1568" s="35" customFormat="1" ht="15.75" customHeight="1" spans="3:247">
      <c r="C1568" s="102"/>
      <c r="D1568" s="103"/>
      <c r="E1568" s="98"/>
      <c r="F1568" s="104"/>
      <c r="G1568" s="103"/>
      <c r="IF1568" s="6"/>
      <c r="IG1568" s="6"/>
      <c r="IH1568" s="6"/>
      <c r="II1568" s="6"/>
      <c r="IJ1568" s="6"/>
      <c r="IK1568" s="6"/>
      <c r="IL1568" s="6"/>
      <c r="IM1568" s="6"/>
    </row>
    <row r="1569" s="35" customFormat="1" ht="15.75" customHeight="1" spans="3:247">
      <c r="C1569" s="102"/>
      <c r="D1569" s="103"/>
      <c r="E1569" s="98"/>
      <c r="F1569" s="104"/>
      <c r="G1569" s="103"/>
      <c r="IF1569" s="6"/>
      <c r="IG1569" s="6"/>
      <c r="IH1569" s="6"/>
      <c r="II1569" s="6"/>
      <c r="IJ1569" s="6"/>
      <c r="IK1569" s="6"/>
      <c r="IL1569" s="6"/>
      <c r="IM1569" s="6"/>
    </row>
    <row r="1570" s="35" customFormat="1" ht="15.75" customHeight="1" spans="3:247">
      <c r="C1570" s="102"/>
      <c r="D1570" s="103"/>
      <c r="E1570" s="98"/>
      <c r="F1570" s="104"/>
      <c r="G1570" s="103"/>
      <c r="IF1570" s="6"/>
      <c r="IG1570" s="6"/>
      <c r="IH1570" s="6"/>
      <c r="II1570" s="6"/>
      <c r="IJ1570" s="6"/>
      <c r="IK1570" s="6"/>
      <c r="IL1570" s="6"/>
      <c r="IM1570" s="6"/>
    </row>
    <row r="1571" s="35" customFormat="1" ht="15.75" customHeight="1" spans="3:247">
      <c r="C1571" s="102"/>
      <c r="D1571" s="103"/>
      <c r="E1571" s="98"/>
      <c r="F1571" s="104"/>
      <c r="G1571" s="103"/>
      <c r="IF1571" s="6"/>
      <c r="IG1571" s="6"/>
      <c r="IH1571" s="6"/>
      <c r="II1571" s="6"/>
      <c r="IJ1571" s="6"/>
      <c r="IK1571" s="6"/>
      <c r="IL1571" s="6"/>
      <c r="IM1571" s="6"/>
    </row>
    <row r="1572" s="35" customFormat="1" ht="15.75" customHeight="1" spans="3:247">
      <c r="C1572" s="102"/>
      <c r="D1572" s="103"/>
      <c r="E1572" s="98"/>
      <c r="F1572" s="104"/>
      <c r="G1572" s="103"/>
      <c r="IF1572" s="6"/>
      <c r="IG1572" s="6"/>
      <c r="IH1572" s="6"/>
      <c r="II1572" s="6"/>
      <c r="IJ1572" s="6"/>
      <c r="IK1572" s="6"/>
      <c r="IL1572" s="6"/>
      <c r="IM1572" s="6"/>
    </row>
    <row r="1573" s="35" customFormat="1" ht="15.75" customHeight="1" spans="3:247">
      <c r="C1573" s="102"/>
      <c r="D1573" s="103"/>
      <c r="E1573" s="98"/>
      <c r="F1573" s="104"/>
      <c r="G1573" s="103"/>
      <c r="IF1573" s="6"/>
      <c r="IG1573" s="6"/>
      <c r="IH1573" s="6"/>
      <c r="II1573" s="6"/>
      <c r="IJ1573" s="6"/>
      <c r="IK1573" s="6"/>
      <c r="IL1573" s="6"/>
      <c r="IM1573" s="6"/>
    </row>
    <row r="1574" s="35" customFormat="1" ht="15.75" customHeight="1" spans="3:247">
      <c r="C1574" s="102"/>
      <c r="D1574" s="103"/>
      <c r="E1574" s="98"/>
      <c r="F1574" s="104"/>
      <c r="G1574" s="103"/>
      <c r="IF1574" s="6"/>
      <c r="IG1574" s="6"/>
      <c r="IH1574" s="6"/>
      <c r="II1574" s="6"/>
      <c r="IJ1574" s="6"/>
      <c r="IK1574" s="6"/>
      <c r="IL1574" s="6"/>
      <c r="IM1574" s="6"/>
    </row>
    <row r="1575" s="35" customFormat="1" ht="15.75" customHeight="1" spans="3:247">
      <c r="C1575" s="102"/>
      <c r="D1575" s="103"/>
      <c r="E1575" s="98"/>
      <c r="F1575" s="104"/>
      <c r="G1575" s="103"/>
      <c r="IF1575" s="6"/>
      <c r="IG1575" s="6"/>
      <c r="IH1575" s="6"/>
      <c r="II1575" s="6"/>
      <c r="IJ1575" s="6"/>
      <c r="IK1575" s="6"/>
      <c r="IL1575" s="6"/>
      <c r="IM1575" s="6"/>
    </row>
    <row r="1576" s="35" customFormat="1" ht="15.75" customHeight="1" spans="3:247">
      <c r="C1576" s="102"/>
      <c r="D1576" s="103"/>
      <c r="E1576" s="98"/>
      <c r="F1576" s="104"/>
      <c r="G1576" s="103"/>
      <c r="IF1576" s="6"/>
      <c r="IG1576" s="6"/>
      <c r="IH1576" s="6"/>
      <c r="II1576" s="6"/>
      <c r="IJ1576" s="6"/>
      <c r="IK1576" s="6"/>
      <c r="IL1576" s="6"/>
      <c r="IM1576" s="6"/>
    </row>
    <row r="1577" s="35" customFormat="1" ht="15.75" customHeight="1" spans="3:247">
      <c r="C1577" s="102"/>
      <c r="D1577" s="103"/>
      <c r="E1577" s="98"/>
      <c r="F1577" s="104"/>
      <c r="G1577" s="103"/>
      <c r="IF1577" s="6"/>
      <c r="IG1577" s="6"/>
      <c r="IH1577" s="6"/>
      <c r="II1577" s="6"/>
      <c r="IJ1577" s="6"/>
      <c r="IK1577" s="6"/>
      <c r="IL1577" s="6"/>
      <c r="IM1577" s="6"/>
    </row>
    <row r="1578" s="35" customFormat="1" ht="15.75" customHeight="1" spans="3:247">
      <c r="C1578" s="102"/>
      <c r="D1578" s="103"/>
      <c r="E1578" s="98"/>
      <c r="F1578" s="104"/>
      <c r="G1578" s="103"/>
      <c r="IF1578" s="6"/>
      <c r="IG1578" s="6"/>
      <c r="IH1578" s="6"/>
      <c r="II1578" s="6"/>
      <c r="IJ1578" s="6"/>
      <c r="IK1578" s="6"/>
      <c r="IL1578" s="6"/>
      <c r="IM1578" s="6"/>
    </row>
    <row r="1579" s="35" customFormat="1" ht="15.75" customHeight="1" spans="3:247">
      <c r="C1579" s="102"/>
      <c r="D1579" s="103"/>
      <c r="E1579" s="98"/>
      <c r="F1579" s="104"/>
      <c r="G1579" s="103"/>
      <c r="IF1579" s="6"/>
      <c r="IG1579" s="6"/>
      <c r="IH1579" s="6"/>
      <c r="II1579" s="6"/>
      <c r="IJ1579" s="6"/>
      <c r="IK1579" s="6"/>
      <c r="IL1579" s="6"/>
      <c r="IM1579" s="6"/>
    </row>
    <row r="1580" s="35" customFormat="1" ht="15.75" customHeight="1" spans="3:247">
      <c r="C1580" s="102"/>
      <c r="D1580" s="103"/>
      <c r="E1580" s="98"/>
      <c r="F1580" s="104"/>
      <c r="G1580" s="103"/>
      <c r="IF1580" s="6"/>
      <c r="IG1580" s="6"/>
      <c r="IH1580" s="6"/>
      <c r="II1580" s="6"/>
      <c r="IJ1580" s="6"/>
      <c r="IK1580" s="6"/>
      <c r="IL1580" s="6"/>
      <c r="IM1580" s="6"/>
    </row>
    <row r="1581" s="35" customFormat="1" ht="15.75" customHeight="1" spans="3:247">
      <c r="C1581" s="102"/>
      <c r="D1581" s="103"/>
      <c r="E1581" s="98"/>
      <c r="F1581" s="104"/>
      <c r="G1581" s="103"/>
      <c r="IF1581" s="6"/>
      <c r="IG1581" s="6"/>
      <c r="IH1581" s="6"/>
      <c r="II1581" s="6"/>
      <c r="IJ1581" s="6"/>
      <c r="IK1581" s="6"/>
      <c r="IL1581" s="6"/>
      <c r="IM1581" s="6"/>
    </row>
    <row r="1582" s="35" customFormat="1" ht="15.75" customHeight="1" spans="3:247">
      <c r="C1582" s="102"/>
      <c r="D1582" s="103"/>
      <c r="E1582" s="98"/>
      <c r="F1582" s="104"/>
      <c r="G1582" s="103"/>
      <c r="IF1582" s="6"/>
      <c r="IG1582" s="6"/>
      <c r="IH1582" s="6"/>
      <c r="II1582" s="6"/>
      <c r="IJ1582" s="6"/>
      <c r="IK1582" s="6"/>
      <c r="IL1582" s="6"/>
      <c r="IM1582" s="6"/>
    </row>
    <row r="1583" s="35" customFormat="1" ht="15.75" customHeight="1" spans="3:247">
      <c r="C1583" s="102"/>
      <c r="D1583" s="103"/>
      <c r="E1583" s="98"/>
      <c r="F1583" s="104"/>
      <c r="G1583" s="103"/>
      <c r="IF1583" s="6"/>
      <c r="IG1583" s="6"/>
      <c r="IH1583" s="6"/>
      <c r="II1583" s="6"/>
      <c r="IJ1583" s="6"/>
      <c r="IK1583" s="6"/>
      <c r="IL1583" s="6"/>
      <c r="IM1583" s="6"/>
    </row>
    <row r="1584" s="35" customFormat="1" ht="15.75" customHeight="1" spans="3:247">
      <c r="C1584" s="102"/>
      <c r="D1584" s="103"/>
      <c r="E1584" s="98"/>
      <c r="F1584" s="104"/>
      <c r="G1584" s="103"/>
      <c r="IF1584" s="6"/>
      <c r="IG1584" s="6"/>
      <c r="IH1584" s="6"/>
      <c r="II1584" s="6"/>
      <c r="IJ1584" s="6"/>
      <c r="IK1584" s="6"/>
      <c r="IL1584" s="6"/>
      <c r="IM1584" s="6"/>
    </row>
    <row r="1585" s="35" customFormat="1" ht="15.75" customHeight="1" spans="3:247">
      <c r="C1585" s="102"/>
      <c r="D1585" s="103"/>
      <c r="E1585" s="98"/>
      <c r="F1585" s="104"/>
      <c r="G1585" s="103"/>
      <c r="IF1585" s="6"/>
      <c r="IG1585" s="6"/>
      <c r="IH1585" s="6"/>
      <c r="II1585" s="6"/>
      <c r="IJ1585" s="6"/>
      <c r="IK1585" s="6"/>
      <c r="IL1585" s="6"/>
      <c r="IM1585" s="6"/>
    </row>
    <row r="1586" s="35" customFormat="1" ht="15.75" customHeight="1" spans="3:247">
      <c r="C1586" s="102"/>
      <c r="D1586" s="103"/>
      <c r="E1586" s="98"/>
      <c r="F1586" s="104"/>
      <c r="G1586" s="103"/>
      <c r="IF1586" s="6"/>
      <c r="IG1586" s="6"/>
      <c r="IH1586" s="6"/>
      <c r="II1586" s="6"/>
      <c r="IJ1586" s="6"/>
      <c r="IK1586" s="6"/>
      <c r="IL1586" s="6"/>
      <c r="IM1586" s="6"/>
    </row>
    <row r="1587" s="35" customFormat="1" ht="15.75" customHeight="1" spans="3:247">
      <c r="C1587" s="102"/>
      <c r="D1587" s="103"/>
      <c r="E1587" s="98"/>
      <c r="F1587" s="104"/>
      <c r="G1587" s="103"/>
      <c r="IF1587" s="6"/>
      <c r="IG1587" s="6"/>
      <c r="IH1587" s="6"/>
      <c r="II1587" s="6"/>
      <c r="IJ1587" s="6"/>
      <c r="IK1587" s="6"/>
      <c r="IL1587" s="6"/>
      <c r="IM1587" s="6"/>
    </row>
    <row r="1588" s="35" customFormat="1" ht="15.75" customHeight="1" spans="3:247">
      <c r="C1588" s="102"/>
      <c r="D1588" s="103"/>
      <c r="E1588" s="98"/>
      <c r="F1588" s="104"/>
      <c r="G1588" s="103"/>
      <c r="IF1588" s="6"/>
      <c r="IG1588" s="6"/>
      <c r="IH1588" s="6"/>
      <c r="II1588" s="6"/>
      <c r="IJ1588" s="6"/>
      <c r="IK1588" s="6"/>
      <c r="IL1588" s="6"/>
      <c r="IM1588" s="6"/>
    </row>
    <row r="1589" s="35" customFormat="1" ht="15.75" customHeight="1" spans="3:247">
      <c r="C1589" s="102"/>
      <c r="D1589" s="103"/>
      <c r="E1589" s="98"/>
      <c r="F1589" s="104"/>
      <c r="G1589" s="103"/>
      <c r="IF1589" s="6"/>
      <c r="IG1589" s="6"/>
      <c r="IH1589" s="6"/>
      <c r="II1589" s="6"/>
      <c r="IJ1589" s="6"/>
      <c r="IK1589" s="6"/>
      <c r="IL1589" s="6"/>
      <c r="IM1589" s="6"/>
    </row>
    <row r="1590" s="35" customFormat="1" ht="15.75" customHeight="1" spans="3:247">
      <c r="C1590" s="102"/>
      <c r="D1590" s="103"/>
      <c r="E1590" s="98"/>
      <c r="F1590" s="104"/>
      <c r="G1590" s="103"/>
      <c r="IF1590" s="6"/>
      <c r="IG1590" s="6"/>
      <c r="IH1590" s="6"/>
      <c r="II1590" s="6"/>
      <c r="IJ1590" s="6"/>
      <c r="IK1590" s="6"/>
      <c r="IL1590" s="6"/>
      <c r="IM1590" s="6"/>
    </row>
    <row r="1591" s="35" customFormat="1" ht="15.75" customHeight="1" spans="3:247">
      <c r="C1591" s="102"/>
      <c r="D1591" s="103"/>
      <c r="E1591" s="98"/>
      <c r="F1591" s="104"/>
      <c r="G1591" s="103"/>
      <c r="IF1591" s="6"/>
      <c r="IG1591" s="6"/>
      <c r="IH1591" s="6"/>
      <c r="II1591" s="6"/>
      <c r="IJ1591" s="6"/>
      <c r="IK1591" s="6"/>
      <c r="IL1591" s="6"/>
      <c r="IM1591" s="6"/>
    </row>
    <row r="1592" s="35" customFormat="1" ht="15.75" customHeight="1" spans="3:247">
      <c r="C1592" s="102"/>
      <c r="D1592" s="103"/>
      <c r="E1592" s="98"/>
      <c r="F1592" s="104"/>
      <c r="G1592" s="103"/>
      <c r="IF1592" s="6"/>
      <c r="IG1592" s="6"/>
      <c r="IH1592" s="6"/>
      <c r="II1592" s="6"/>
      <c r="IJ1592" s="6"/>
      <c r="IK1592" s="6"/>
      <c r="IL1592" s="6"/>
      <c r="IM1592" s="6"/>
    </row>
    <row r="1593" s="35" customFormat="1" ht="15.75" customHeight="1" spans="3:247">
      <c r="C1593" s="102"/>
      <c r="D1593" s="103"/>
      <c r="E1593" s="98"/>
      <c r="F1593" s="104"/>
      <c r="G1593" s="103"/>
      <c r="IF1593" s="6"/>
      <c r="IG1593" s="6"/>
      <c r="IH1593" s="6"/>
      <c r="II1593" s="6"/>
      <c r="IJ1593" s="6"/>
      <c r="IK1593" s="6"/>
      <c r="IL1593" s="6"/>
      <c r="IM1593" s="6"/>
    </row>
    <row r="1594" s="35" customFormat="1" ht="15.75" customHeight="1" spans="3:247">
      <c r="C1594" s="102"/>
      <c r="D1594" s="103"/>
      <c r="E1594" s="98"/>
      <c r="F1594" s="104"/>
      <c r="G1594" s="103"/>
      <c r="IF1594" s="6"/>
      <c r="IG1594" s="6"/>
      <c r="IH1594" s="6"/>
      <c r="II1594" s="6"/>
      <c r="IJ1594" s="6"/>
      <c r="IK1594" s="6"/>
      <c r="IL1594" s="6"/>
      <c r="IM1594" s="6"/>
    </row>
    <row r="1595" s="35" customFormat="1" ht="15.75" customHeight="1" spans="3:247">
      <c r="C1595" s="102"/>
      <c r="D1595" s="103"/>
      <c r="E1595" s="98"/>
      <c r="F1595" s="104"/>
      <c r="G1595" s="103"/>
      <c r="IF1595" s="6"/>
      <c r="IG1595" s="6"/>
      <c r="IH1595" s="6"/>
      <c r="II1595" s="6"/>
      <c r="IJ1595" s="6"/>
      <c r="IK1595" s="6"/>
      <c r="IL1595" s="6"/>
      <c r="IM1595" s="6"/>
    </row>
    <row r="1596" s="35" customFormat="1" ht="15.75" customHeight="1" spans="3:247">
      <c r="C1596" s="102"/>
      <c r="D1596" s="103"/>
      <c r="E1596" s="98"/>
      <c r="F1596" s="104"/>
      <c r="G1596" s="103"/>
      <c r="IF1596" s="6"/>
      <c r="IG1596" s="6"/>
      <c r="IH1596" s="6"/>
      <c r="II1596" s="6"/>
      <c r="IJ1596" s="6"/>
      <c r="IK1596" s="6"/>
      <c r="IL1596" s="6"/>
      <c r="IM1596" s="6"/>
    </row>
    <row r="1597" s="35" customFormat="1" ht="15.75" customHeight="1" spans="3:247">
      <c r="C1597" s="102"/>
      <c r="D1597" s="103"/>
      <c r="E1597" s="98"/>
      <c r="F1597" s="104"/>
      <c r="G1597" s="103"/>
      <c r="IF1597" s="6"/>
      <c r="IG1597" s="6"/>
      <c r="IH1597" s="6"/>
      <c r="II1597" s="6"/>
      <c r="IJ1597" s="6"/>
      <c r="IK1597" s="6"/>
      <c r="IL1597" s="6"/>
      <c r="IM1597" s="6"/>
    </row>
    <row r="1598" s="35" customFormat="1" ht="15.75" customHeight="1" spans="3:247">
      <c r="C1598" s="102"/>
      <c r="D1598" s="103"/>
      <c r="E1598" s="98"/>
      <c r="F1598" s="104"/>
      <c r="G1598" s="103"/>
      <c r="IF1598" s="6"/>
      <c r="IG1598" s="6"/>
      <c r="IH1598" s="6"/>
      <c r="II1598" s="6"/>
      <c r="IJ1598" s="6"/>
      <c r="IK1598" s="6"/>
      <c r="IL1598" s="6"/>
      <c r="IM1598" s="6"/>
    </row>
    <row r="1599" s="35" customFormat="1" ht="15.75" customHeight="1" spans="3:247">
      <c r="C1599" s="102"/>
      <c r="D1599" s="103"/>
      <c r="E1599" s="98"/>
      <c r="F1599" s="104"/>
      <c r="G1599" s="103"/>
      <c r="IF1599" s="6"/>
      <c r="IG1599" s="6"/>
      <c r="IH1599" s="6"/>
      <c r="II1599" s="6"/>
      <c r="IJ1599" s="6"/>
      <c r="IK1599" s="6"/>
      <c r="IL1599" s="6"/>
      <c r="IM1599" s="6"/>
    </row>
    <row r="1600" s="35" customFormat="1" ht="15.75" customHeight="1" spans="3:247">
      <c r="C1600" s="102"/>
      <c r="D1600" s="103"/>
      <c r="E1600" s="98"/>
      <c r="F1600" s="104"/>
      <c r="G1600" s="103"/>
      <c r="IF1600" s="6"/>
      <c r="IG1600" s="6"/>
      <c r="IH1600" s="6"/>
      <c r="II1600" s="6"/>
      <c r="IJ1600" s="6"/>
      <c r="IK1600" s="6"/>
      <c r="IL1600" s="6"/>
      <c r="IM1600" s="6"/>
    </row>
    <row r="1601" s="35" customFormat="1" ht="15.75" customHeight="1" spans="3:247">
      <c r="C1601" s="102"/>
      <c r="D1601" s="103"/>
      <c r="E1601" s="98"/>
      <c r="F1601" s="104"/>
      <c r="G1601" s="103"/>
      <c r="IF1601" s="6"/>
      <c r="IG1601" s="6"/>
      <c r="IH1601" s="6"/>
      <c r="II1601" s="6"/>
      <c r="IJ1601" s="6"/>
      <c r="IK1601" s="6"/>
      <c r="IL1601" s="6"/>
      <c r="IM1601" s="6"/>
    </row>
    <row r="1602" s="35" customFormat="1" ht="15.75" customHeight="1" spans="3:247">
      <c r="C1602" s="102"/>
      <c r="D1602" s="103"/>
      <c r="E1602" s="98"/>
      <c r="F1602" s="104"/>
      <c r="G1602" s="103"/>
      <c r="IF1602" s="6"/>
      <c r="IG1602" s="6"/>
      <c r="IH1602" s="6"/>
      <c r="II1602" s="6"/>
      <c r="IJ1602" s="6"/>
      <c r="IK1602" s="6"/>
      <c r="IL1602" s="6"/>
      <c r="IM1602" s="6"/>
    </row>
    <row r="1603" s="35" customFormat="1" ht="15.75" customHeight="1" spans="3:247">
      <c r="C1603" s="102"/>
      <c r="D1603" s="103"/>
      <c r="E1603" s="98"/>
      <c r="F1603" s="104"/>
      <c r="G1603" s="103"/>
      <c r="IF1603" s="6"/>
      <c r="IG1603" s="6"/>
      <c r="IH1603" s="6"/>
      <c r="II1603" s="6"/>
      <c r="IJ1603" s="6"/>
      <c r="IK1603" s="6"/>
      <c r="IL1603" s="6"/>
      <c r="IM1603" s="6"/>
    </row>
    <row r="1604" s="35" customFormat="1" ht="15.75" customHeight="1" spans="3:247">
      <c r="C1604" s="102"/>
      <c r="D1604" s="103"/>
      <c r="E1604" s="98"/>
      <c r="F1604" s="104"/>
      <c r="G1604" s="103"/>
      <c r="IF1604" s="6"/>
      <c r="IG1604" s="6"/>
      <c r="IH1604" s="6"/>
      <c r="II1604" s="6"/>
      <c r="IJ1604" s="6"/>
      <c r="IK1604" s="6"/>
      <c r="IL1604" s="6"/>
      <c r="IM1604" s="6"/>
    </row>
    <row r="1605" s="35" customFormat="1" ht="15.75" customHeight="1" spans="3:247">
      <c r="C1605" s="102"/>
      <c r="D1605" s="103"/>
      <c r="E1605" s="98"/>
      <c r="F1605" s="104"/>
      <c r="G1605" s="103"/>
      <c r="IF1605" s="6"/>
      <c r="IG1605" s="6"/>
      <c r="IH1605" s="6"/>
      <c r="II1605" s="6"/>
      <c r="IJ1605" s="6"/>
      <c r="IK1605" s="6"/>
      <c r="IL1605" s="6"/>
      <c r="IM1605" s="6"/>
    </row>
    <row r="1606" s="35" customFormat="1" ht="15.75" customHeight="1" spans="3:247">
      <c r="C1606" s="102"/>
      <c r="D1606" s="103"/>
      <c r="E1606" s="98"/>
      <c r="F1606" s="104"/>
      <c r="G1606" s="103"/>
      <c r="IF1606" s="6"/>
      <c r="IG1606" s="6"/>
      <c r="IH1606" s="6"/>
      <c r="II1606" s="6"/>
      <c r="IJ1606" s="6"/>
      <c r="IK1606" s="6"/>
      <c r="IL1606" s="6"/>
      <c r="IM1606" s="6"/>
    </row>
    <row r="1607" s="35" customFormat="1" ht="15.75" customHeight="1" spans="3:247">
      <c r="C1607" s="102"/>
      <c r="D1607" s="103"/>
      <c r="E1607" s="98"/>
      <c r="F1607" s="104"/>
      <c r="G1607" s="103"/>
      <c r="IF1607" s="6"/>
      <c r="IG1607" s="6"/>
      <c r="IH1607" s="6"/>
      <c r="II1607" s="6"/>
      <c r="IJ1607" s="6"/>
      <c r="IK1607" s="6"/>
      <c r="IL1607" s="6"/>
      <c r="IM1607" s="6"/>
    </row>
    <row r="1608" s="35" customFormat="1" ht="15.75" customHeight="1" spans="3:247">
      <c r="C1608" s="102"/>
      <c r="D1608" s="103"/>
      <c r="E1608" s="98"/>
      <c r="F1608" s="104"/>
      <c r="G1608" s="103"/>
      <c r="IF1608" s="6"/>
      <c r="IG1608" s="6"/>
      <c r="IH1608" s="6"/>
      <c r="II1608" s="6"/>
      <c r="IJ1608" s="6"/>
      <c r="IK1608" s="6"/>
      <c r="IL1608" s="6"/>
      <c r="IM1608" s="6"/>
    </row>
    <row r="1609" s="35" customFormat="1" ht="15.75" customHeight="1" spans="3:247">
      <c r="C1609" s="102"/>
      <c r="D1609" s="103"/>
      <c r="E1609" s="98"/>
      <c r="F1609" s="104"/>
      <c r="G1609" s="103"/>
      <c r="IF1609" s="6"/>
      <c r="IG1609" s="6"/>
      <c r="IH1609" s="6"/>
      <c r="II1609" s="6"/>
      <c r="IJ1609" s="6"/>
      <c r="IK1609" s="6"/>
      <c r="IL1609" s="6"/>
      <c r="IM1609" s="6"/>
    </row>
    <row r="1610" s="35" customFormat="1" ht="15.75" customHeight="1" spans="3:247">
      <c r="C1610" s="102"/>
      <c r="D1610" s="103"/>
      <c r="E1610" s="98"/>
      <c r="F1610" s="104"/>
      <c r="G1610" s="103"/>
      <c r="IF1610" s="6"/>
      <c r="IG1610" s="6"/>
      <c r="IH1610" s="6"/>
      <c r="II1610" s="6"/>
      <c r="IJ1610" s="6"/>
      <c r="IK1610" s="6"/>
      <c r="IL1610" s="6"/>
      <c r="IM1610" s="6"/>
    </row>
    <row r="1611" s="35" customFormat="1" ht="15.75" customHeight="1" spans="3:247">
      <c r="C1611" s="102"/>
      <c r="D1611" s="103"/>
      <c r="E1611" s="98"/>
      <c r="F1611" s="104"/>
      <c r="G1611" s="103"/>
      <c r="IF1611" s="6"/>
      <c r="IG1611" s="6"/>
      <c r="IH1611" s="6"/>
      <c r="II1611" s="6"/>
      <c r="IJ1611" s="6"/>
      <c r="IK1611" s="6"/>
      <c r="IL1611" s="6"/>
      <c r="IM1611" s="6"/>
    </row>
    <row r="1612" s="35" customFormat="1" ht="15.75" customHeight="1" spans="3:247">
      <c r="C1612" s="102"/>
      <c r="D1612" s="103"/>
      <c r="E1612" s="98"/>
      <c r="F1612" s="104"/>
      <c r="G1612" s="103"/>
      <c r="IF1612" s="6"/>
      <c r="IG1612" s="6"/>
      <c r="IH1612" s="6"/>
      <c r="II1612" s="6"/>
      <c r="IJ1612" s="6"/>
      <c r="IK1612" s="6"/>
      <c r="IL1612" s="6"/>
      <c r="IM1612" s="6"/>
    </row>
    <row r="1613" s="35" customFormat="1" ht="15.75" customHeight="1" spans="3:247">
      <c r="C1613" s="102"/>
      <c r="D1613" s="103"/>
      <c r="E1613" s="98"/>
      <c r="F1613" s="104"/>
      <c r="G1613" s="103"/>
      <c r="IF1613" s="6"/>
      <c r="IG1613" s="6"/>
      <c r="IH1613" s="6"/>
      <c r="II1613" s="6"/>
      <c r="IJ1613" s="6"/>
      <c r="IK1613" s="6"/>
      <c r="IL1613" s="6"/>
      <c r="IM1613" s="6"/>
    </row>
    <row r="1614" s="35" customFormat="1" ht="15.75" customHeight="1" spans="3:247">
      <c r="C1614" s="102"/>
      <c r="D1614" s="103"/>
      <c r="E1614" s="98"/>
      <c r="F1614" s="104"/>
      <c r="G1614" s="103"/>
      <c r="IF1614" s="6"/>
      <c r="IG1614" s="6"/>
      <c r="IH1614" s="6"/>
      <c r="II1614" s="6"/>
      <c r="IJ1614" s="6"/>
      <c r="IK1614" s="6"/>
      <c r="IL1614" s="6"/>
      <c r="IM1614" s="6"/>
    </row>
    <row r="1615" s="35" customFormat="1" ht="15.75" customHeight="1" spans="3:247">
      <c r="C1615" s="102"/>
      <c r="D1615" s="103"/>
      <c r="E1615" s="98"/>
      <c r="F1615" s="104"/>
      <c r="G1615" s="103"/>
      <c r="IF1615" s="6"/>
      <c r="IG1615" s="6"/>
      <c r="IH1615" s="6"/>
      <c r="II1615" s="6"/>
      <c r="IJ1615" s="6"/>
      <c r="IK1615" s="6"/>
      <c r="IL1615" s="6"/>
      <c r="IM1615" s="6"/>
    </row>
    <row r="1616" s="35" customFormat="1" ht="15.75" customHeight="1" spans="3:247">
      <c r="C1616" s="102"/>
      <c r="D1616" s="103"/>
      <c r="E1616" s="98"/>
      <c r="F1616" s="104"/>
      <c r="G1616" s="103"/>
      <c r="IF1616" s="6"/>
      <c r="IG1616" s="6"/>
      <c r="IH1616" s="6"/>
      <c r="II1616" s="6"/>
      <c r="IJ1616" s="6"/>
      <c r="IK1616" s="6"/>
      <c r="IL1616" s="6"/>
      <c r="IM1616" s="6"/>
    </row>
    <row r="1617" s="35" customFormat="1" ht="15.75" customHeight="1" spans="3:247">
      <c r="C1617" s="102"/>
      <c r="D1617" s="103"/>
      <c r="E1617" s="98"/>
      <c r="F1617" s="104"/>
      <c r="G1617" s="103"/>
      <c r="IF1617" s="6"/>
      <c r="IG1617" s="6"/>
      <c r="IH1617" s="6"/>
      <c r="II1617" s="6"/>
      <c r="IJ1617" s="6"/>
      <c r="IK1617" s="6"/>
      <c r="IL1617" s="6"/>
      <c r="IM1617" s="6"/>
    </row>
    <row r="1618" s="35" customFormat="1" ht="15.75" customHeight="1" spans="3:247">
      <c r="C1618" s="102"/>
      <c r="D1618" s="103"/>
      <c r="E1618" s="98"/>
      <c r="F1618" s="104"/>
      <c r="G1618" s="103"/>
      <c r="IF1618" s="6"/>
      <c r="IG1618" s="6"/>
      <c r="IH1618" s="6"/>
      <c r="II1618" s="6"/>
      <c r="IJ1618" s="6"/>
      <c r="IK1618" s="6"/>
      <c r="IL1618" s="6"/>
      <c r="IM1618" s="6"/>
    </row>
    <row r="1619" s="35" customFormat="1" ht="15.75" customHeight="1" spans="3:247">
      <c r="C1619" s="102"/>
      <c r="D1619" s="103"/>
      <c r="E1619" s="98"/>
      <c r="F1619" s="104"/>
      <c r="G1619" s="103"/>
      <c r="IF1619" s="6"/>
      <c r="IG1619" s="6"/>
      <c r="IH1619" s="6"/>
      <c r="II1619" s="6"/>
      <c r="IJ1619" s="6"/>
      <c r="IK1619" s="6"/>
      <c r="IL1619" s="6"/>
      <c r="IM1619" s="6"/>
    </row>
    <row r="1620" s="35" customFormat="1" ht="15.75" customHeight="1" spans="3:247">
      <c r="C1620" s="102"/>
      <c r="D1620" s="103"/>
      <c r="E1620" s="98"/>
      <c r="F1620" s="104"/>
      <c r="G1620" s="103"/>
      <c r="IF1620" s="6"/>
      <c r="IG1620" s="6"/>
      <c r="IH1620" s="6"/>
      <c r="II1620" s="6"/>
      <c r="IJ1620" s="6"/>
      <c r="IK1620" s="6"/>
      <c r="IL1620" s="6"/>
      <c r="IM1620" s="6"/>
    </row>
    <row r="1621" s="35" customFormat="1" ht="15.75" customHeight="1" spans="3:247">
      <c r="C1621" s="102"/>
      <c r="D1621" s="103"/>
      <c r="E1621" s="98"/>
      <c r="F1621" s="104"/>
      <c r="G1621" s="103"/>
      <c r="IF1621" s="6"/>
      <c r="IG1621" s="6"/>
      <c r="IH1621" s="6"/>
      <c r="II1621" s="6"/>
      <c r="IJ1621" s="6"/>
      <c r="IK1621" s="6"/>
      <c r="IL1621" s="6"/>
      <c r="IM1621" s="6"/>
    </row>
    <row r="1622" s="35" customFormat="1" ht="15.75" customHeight="1" spans="3:247">
      <c r="C1622" s="102"/>
      <c r="D1622" s="103"/>
      <c r="E1622" s="98"/>
      <c r="F1622" s="104"/>
      <c r="G1622" s="103"/>
      <c r="IF1622" s="6"/>
      <c r="IG1622" s="6"/>
      <c r="IH1622" s="6"/>
      <c r="II1622" s="6"/>
      <c r="IJ1622" s="6"/>
      <c r="IK1622" s="6"/>
      <c r="IL1622" s="6"/>
      <c r="IM1622" s="6"/>
    </row>
    <row r="1623" s="35" customFormat="1" ht="15.75" customHeight="1" spans="3:247">
      <c r="C1623" s="102"/>
      <c r="D1623" s="103"/>
      <c r="E1623" s="98"/>
      <c r="F1623" s="104"/>
      <c r="G1623" s="103"/>
      <c r="IF1623" s="6"/>
      <c r="IG1623" s="6"/>
      <c r="IH1623" s="6"/>
      <c r="II1623" s="6"/>
      <c r="IJ1623" s="6"/>
      <c r="IK1623" s="6"/>
      <c r="IL1623" s="6"/>
      <c r="IM1623" s="6"/>
    </row>
    <row r="1624" s="35" customFormat="1" ht="15.75" customHeight="1" spans="3:247">
      <c r="C1624" s="102"/>
      <c r="D1624" s="103"/>
      <c r="E1624" s="98"/>
      <c r="F1624" s="104"/>
      <c r="G1624" s="103"/>
      <c r="IF1624" s="6"/>
      <c r="IG1624" s="6"/>
      <c r="IH1624" s="6"/>
      <c r="II1624" s="6"/>
      <c r="IJ1624" s="6"/>
      <c r="IK1624" s="6"/>
      <c r="IL1624" s="6"/>
      <c r="IM1624" s="6"/>
    </row>
    <row r="1625" s="35" customFormat="1" ht="15.75" customHeight="1" spans="3:247">
      <c r="C1625" s="102"/>
      <c r="D1625" s="103"/>
      <c r="E1625" s="98"/>
      <c r="F1625" s="104"/>
      <c r="G1625" s="103"/>
      <c r="IF1625" s="6"/>
      <c r="IG1625" s="6"/>
      <c r="IH1625" s="6"/>
      <c r="II1625" s="6"/>
      <c r="IJ1625" s="6"/>
      <c r="IK1625" s="6"/>
      <c r="IL1625" s="6"/>
      <c r="IM1625" s="6"/>
    </row>
    <row r="1626" s="35" customFormat="1" ht="15.75" customHeight="1" spans="3:247">
      <c r="C1626" s="102"/>
      <c r="D1626" s="103"/>
      <c r="E1626" s="98"/>
      <c r="F1626" s="104"/>
      <c r="G1626" s="103"/>
      <c r="IF1626" s="6"/>
      <c r="IG1626" s="6"/>
      <c r="IH1626" s="6"/>
      <c r="II1626" s="6"/>
      <c r="IJ1626" s="6"/>
      <c r="IK1626" s="6"/>
      <c r="IL1626" s="6"/>
      <c r="IM1626" s="6"/>
    </row>
    <row r="1627" s="35" customFormat="1" ht="15.75" customHeight="1" spans="3:247">
      <c r="C1627" s="102"/>
      <c r="D1627" s="103"/>
      <c r="E1627" s="98"/>
      <c r="F1627" s="104"/>
      <c r="G1627" s="103"/>
      <c r="IF1627" s="6"/>
      <c r="IG1627" s="6"/>
      <c r="IH1627" s="6"/>
      <c r="II1627" s="6"/>
      <c r="IJ1627" s="6"/>
      <c r="IK1627" s="6"/>
      <c r="IL1627" s="6"/>
      <c r="IM1627" s="6"/>
    </row>
    <row r="1628" s="35" customFormat="1" ht="15.75" customHeight="1" spans="3:247">
      <c r="C1628" s="102"/>
      <c r="D1628" s="103"/>
      <c r="E1628" s="98"/>
      <c r="F1628" s="104"/>
      <c r="G1628" s="103"/>
      <c r="IF1628" s="6"/>
      <c r="IG1628" s="6"/>
      <c r="IH1628" s="6"/>
      <c r="II1628" s="6"/>
      <c r="IJ1628" s="6"/>
      <c r="IK1628" s="6"/>
      <c r="IL1628" s="6"/>
      <c r="IM1628" s="6"/>
    </row>
    <row r="1629" s="35" customFormat="1" ht="15.75" customHeight="1" spans="3:247">
      <c r="C1629" s="102"/>
      <c r="D1629" s="103"/>
      <c r="E1629" s="98"/>
      <c r="F1629" s="104"/>
      <c r="G1629" s="103"/>
      <c r="IF1629" s="6"/>
      <c r="IG1629" s="6"/>
      <c r="IH1629" s="6"/>
      <c r="II1629" s="6"/>
      <c r="IJ1629" s="6"/>
      <c r="IK1629" s="6"/>
      <c r="IL1629" s="6"/>
      <c r="IM1629" s="6"/>
    </row>
    <row r="1630" s="35" customFormat="1" ht="15.75" customHeight="1" spans="3:247">
      <c r="C1630" s="102"/>
      <c r="D1630" s="103"/>
      <c r="E1630" s="98"/>
      <c r="F1630" s="104"/>
      <c r="G1630" s="103"/>
      <c r="IF1630" s="6"/>
      <c r="IG1630" s="6"/>
      <c r="IH1630" s="6"/>
      <c r="II1630" s="6"/>
      <c r="IJ1630" s="6"/>
      <c r="IK1630" s="6"/>
      <c r="IL1630" s="6"/>
      <c r="IM1630" s="6"/>
    </row>
    <row r="1631" s="35" customFormat="1" ht="15.75" customHeight="1" spans="3:247">
      <c r="C1631" s="102"/>
      <c r="D1631" s="103"/>
      <c r="E1631" s="98"/>
      <c r="F1631" s="104"/>
      <c r="G1631" s="103"/>
      <c r="IF1631" s="6"/>
      <c r="IG1631" s="6"/>
      <c r="IH1631" s="6"/>
      <c r="II1631" s="6"/>
      <c r="IJ1631" s="6"/>
      <c r="IK1631" s="6"/>
      <c r="IL1631" s="6"/>
      <c r="IM1631" s="6"/>
    </row>
    <row r="1632" s="35" customFormat="1" ht="15.75" customHeight="1" spans="3:247">
      <c r="C1632" s="102"/>
      <c r="D1632" s="103"/>
      <c r="E1632" s="98"/>
      <c r="F1632" s="104"/>
      <c r="G1632" s="103"/>
      <c r="IF1632" s="6"/>
      <c r="IG1632" s="6"/>
      <c r="IH1632" s="6"/>
      <c r="II1632" s="6"/>
      <c r="IJ1632" s="6"/>
      <c r="IK1632" s="6"/>
      <c r="IL1632" s="6"/>
      <c r="IM1632" s="6"/>
    </row>
    <row r="1633" s="35" customFormat="1" ht="15.75" customHeight="1" spans="3:247">
      <c r="C1633" s="102"/>
      <c r="D1633" s="103"/>
      <c r="E1633" s="98"/>
      <c r="F1633" s="104"/>
      <c r="G1633" s="103"/>
      <c r="IF1633" s="6"/>
      <c r="IG1633" s="6"/>
      <c r="IH1633" s="6"/>
      <c r="II1633" s="6"/>
      <c r="IJ1633" s="6"/>
      <c r="IK1633" s="6"/>
      <c r="IL1633" s="6"/>
      <c r="IM1633" s="6"/>
    </row>
    <row r="1634" s="35" customFormat="1" ht="15.75" customHeight="1" spans="3:247">
      <c r="C1634" s="102"/>
      <c r="D1634" s="103"/>
      <c r="E1634" s="98"/>
      <c r="F1634" s="104"/>
      <c r="G1634" s="103"/>
      <c r="IF1634" s="6"/>
      <c r="IG1634" s="6"/>
      <c r="IH1634" s="6"/>
      <c r="II1634" s="6"/>
      <c r="IJ1634" s="6"/>
      <c r="IK1634" s="6"/>
      <c r="IL1634" s="6"/>
      <c r="IM1634" s="6"/>
    </row>
    <row r="1635" s="35" customFormat="1" ht="15.75" customHeight="1" spans="3:247">
      <c r="C1635" s="102"/>
      <c r="D1635" s="103"/>
      <c r="E1635" s="98"/>
      <c r="F1635" s="104"/>
      <c r="G1635" s="103"/>
      <c r="IF1635" s="6"/>
      <c r="IG1635" s="6"/>
      <c r="IH1635" s="6"/>
      <c r="II1635" s="6"/>
      <c r="IJ1635" s="6"/>
      <c r="IK1635" s="6"/>
      <c r="IL1635" s="6"/>
      <c r="IM1635" s="6"/>
    </row>
    <row r="1636" s="35" customFormat="1" ht="15.75" customHeight="1" spans="3:247">
      <c r="C1636" s="102"/>
      <c r="D1636" s="103"/>
      <c r="E1636" s="98"/>
      <c r="F1636" s="104"/>
      <c r="G1636" s="103"/>
      <c r="IF1636" s="6"/>
      <c r="IG1636" s="6"/>
      <c r="IH1636" s="6"/>
      <c r="II1636" s="6"/>
      <c r="IJ1636" s="6"/>
      <c r="IK1636" s="6"/>
      <c r="IL1636" s="6"/>
      <c r="IM1636" s="6"/>
    </row>
    <row r="1637" s="35" customFormat="1" ht="15.75" customHeight="1" spans="3:247">
      <c r="C1637" s="102"/>
      <c r="D1637" s="103"/>
      <c r="E1637" s="98"/>
      <c r="F1637" s="104"/>
      <c r="G1637" s="103"/>
      <c r="IF1637" s="6"/>
      <c r="IG1637" s="6"/>
      <c r="IH1637" s="6"/>
      <c r="II1637" s="6"/>
      <c r="IJ1637" s="6"/>
      <c r="IK1637" s="6"/>
      <c r="IL1637" s="6"/>
      <c r="IM1637" s="6"/>
    </row>
    <row r="1638" s="35" customFormat="1" ht="15.75" customHeight="1" spans="3:247">
      <c r="C1638" s="102"/>
      <c r="D1638" s="103"/>
      <c r="E1638" s="98"/>
      <c r="F1638" s="104"/>
      <c r="G1638" s="103"/>
      <c r="IF1638" s="6"/>
      <c r="IG1638" s="6"/>
      <c r="IH1638" s="6"/>
      <c r="II1638" s="6"/>
      <c r="IJ1638" s="6"/>
      <c r="IK1638" s="6"/>
      <c r="IL1638" s="6"/>
      <c r="IM1638" s="6"/>
    </row>
    <row r="1639" s="35" customFormat="1" ht="15.75" customHeight="1" spans="3:247">
      <c r="C1639" s="102"/>
      <c r="D1639" s="103"/>
      <c r="E1639" s="98"/>
      <c r="F1639" s="104"/>
      <c r="G1639" s="103"/>
      <c r="IF1639" s="6"/>
      <c r="IG1639" s="6"/>
      <c r="IH1639" s="6"/>
      <c r="II1639" s="6"/>
      <c r="IJ1639" s="6"/>
      <c r="IK1639" s="6"/>
      <c r="IL1639" s="6"/>
      <c r="IM1639" s="6"/>
    </row>
    <row r="1640" s="35" customFormat="1" ht="15.75" customHeight="1" spans="3:247">
      <c r="C1640" s="102"/>
      <c r="D1640" s="103"/>
      <c r="E1640" s="98"/>
      <c r="F1640" s="104"/>
      <c r="G1640" s="103"/>
      <c r="IF1640" s="6"/>
      <c r="IG1640" s="6"/>
      <c r="IH1640" s="6"/>
      <c r="II1640" s="6"/>
      <c r="IJ1640" s="6"/>
      <c r="IK1640" s="6"/>
      <c r="IL1640" s="6"/>
      <c r="IM1640" s="6"/>
    </row>
    <row r="1641" s="35" customFormat="1" ht="15.75" customHeight="1" spans="3:247">
      <c r="C1641" s="102"/>
      <c r="D1641" s="103"/>
      <c r="E1641" s="98"/>
      <c r="F1641" s="104"/>
      <c r="G1641" s="103"/>
      <c r="IF1641" s="6"/>
      <c r="IG1641" s="6"/>
      <c r="IH1641" s="6"/>
      <c r="II1641" s="6"/>
      <c r="IJ1641" s="6"/>
      <c r="IK1641" s="6"/>
      <c r="IL1641" s="6"/>
      <c r="IM1641" s="6"/>
    </row>
    <row r="1642" s="35" customFormat="1" ht="15.75" customHeight="1" spans="3:247">
      <c r="C1642" s="102"/>
      <c r="D1642" s="103"/>
      <c r="E1642" s="98"/>
      <c r="F1642" s="104"/>
      <c r="G1642" s="103"/>
      <c r="IF1642" s="6"/>
      <c r="IG1642" s="6"/>
      <c r="IH1642" s="6"/>
      <c r="II1642" s="6"/>
      <c r="IJ1642" s="6"/>
      <c r="IK1642" s="6"/>
      <c r="IL1642" s="6"/>
      <c r="IM1642" s="6"/>
    </row>
    <row r="1643" s="35" customFormat="1" ht="15.75" customHeight="1" spans="3:247">
      <c r="C1643" s="102"/>
      <c r="D1643" s="103"/>
      <c r="E1643" s="98"/>
      <c r="F1643" s="104"/>
      <c r="G1643" s="103"/>
      <c r="IF1643" s="6"/>
      <c r="IG1643" s="6"/>
      <c r="IH1643" s="6"/>
      <c r="II1643" s="6"/>
      <c r="IJ1643" s="6"/>
      <c r="IK1643" s="6"/>
      <c r="IL1643" s="6"/>
      <c r="IM1643" s="6"/>
    </row>
    <row r="1644" s="35" customFormat="1" ht="15.75" customHeight="1" spans="3:247">
      <c r="C1644" s="102"/>
      <c r="D1644" s="103"/>
      <c r="E1644" s="98"/>
      <c r="F1644" s="104"/>
      <c r="G1644" s="103"/>
      <c r="IF1644" s="6"/>
      <c r="IG1644" s="6"/>
      <c r="IH1644" s="6"/>
      <c r="II1644" s="6"/>
      <c r="IJ1644" s="6"/>
      <c r="IK1644" s="6"/>
      <c r="IL1644" s="6"/>
      <c r="IM1644" s="6"/>
    </row>
    <row r="1645" s="35" customFormat="1" ht="15.75" customHeight="1" spans="3:247">
      <c r="C1645" s="102"/>
      <c r="D1645" s="103"/>
      <c r="E1645" s="98"/>
      <c r="F1645" s="104"/>
      <c r="G1645" s="103"/>
      <c r="IF1645" s="6"/>
      <c r="IG1645" s="6"/>
      <c r="IH1645" s="6"/>
      <c r="II1645" s="6"/>
      <c r="IJ1645" s="6"/>
      <c r="IK1645" s="6"/>
      <c r="IL1645" s="6"/>
      <c r="IM1645" s="6"/>
    </row>
    <row r="1646" s="35" customFormat="1" ht="15.75" customHeight="1" spans="3:247">
      <c r="C1646" s="102"/>
      <c r="D1646" s="103"/>
      <c r="E1646" s="98"/>
      <c r="F1646" s="104"/>
      <c r="G1646" s="103"/>
      <c r="IF1646" s="6"/>
      <c r="IG1646" s="6"/>
      <c r="IH1646" s="6"/>
      <c r="II1646" s="6"/>
      <c r="IJ1646" s="6"/>
      <c r="IK1646" s="6"/>
      <c r="IL1646" s="6"/>
      <c r="IM1646" s="6"/>
    </row>
    <row r="1647" s="35" customFormat="1" ht="15.75" customHeight="1" spans="3:247">
      <c r="C1647" s="102"/>
      <c r="D1647" s="103"/>
      <c r="E1647" s="98"/>
      <c r="F1647" s="104"/>
      <c r="G1647" s="103"/>
      <c r="IF1647" s="6"/>
      <c r="IG1647" s="6"/>
      <c r="IH1647" s="6"/>
      <c r="II1647" s="6"/>
      <c r="IJ1647" s="6"/>
      <c r="IK1647" s="6"/>
      <c r="IL1647" s="6"/>
      <c r="IM1647" s="6"/>
    </row>
    <row r="1648" s="35" customFormat="1" ht="15.75" customHeight="1" spans="3:247">
      <c r="C1648" s="102"/>
      <c r="D1648" s="103"/>
      <c r="E1648" s="98"/>
      <c r="F1648" s="104"/>
      <c r="G1648" s="103"/>
      <c r="IF1648" s="6"/>
      <c r="IG1648" s="6"/>
      <c r="IH1648" s="6"/>
      <c r="II1648" s="6"/>
      <c r="IJ1648" s="6"/>
      <c r="IK1648" s="6"/>
      <c r="IL1648" s="6"/>
      <c r="IM1648" s="6"/>
    </row>
    <row r="1649" s="35" customFormat="1" ht="15.75" customHeight="1" spans="3:247">
      <c r="C1649" s="102"/>
      <c r="D1649" s="103"/>
      <c r="E1649" s="98"/>
      <c r="F1649" s="104"/>
      <c r="G1649" s="103"/>
      <c r="IF1649" s="6"/>
      <c r="IG1649" s="6"/>
      <c r="IH1649" s="6"/>
      <c r="II1649" s="6"/>
      <c r="IJ1649" s="6"/>
      <c r="IK1649" s="6"/>
      <c r="IL1649" s="6"/>
      <c r="IM1649" s="6"/>
    </row>
    <row r="1650" s="35" customFormat="1" ht="15.75" customHeight="1" spans="3:247">
      <c r="C1650" s="102"/>
      <c r="D1650" s="103"/>
      <c r="E1650" s="98"/>
      <c r="F1650" s="104"/>
      <c r="G1650" s="103"/>
      <c r="IF1650" s="6"/>
      <c r="IG1650" s="6"/>
      <c r="IH1650" s="6"/>
      <c r="II1650" s="6"/>
      <c r="IJ1650" s="6"/>
      <c r="IK1650" s="6"/>
      <c r="IL1650" s="6"/>
      <c r="IM1650" s="6"/>
    </row>
    <row r="1651" s="35" customFormat="1" ht="15.75" customHeight="1" spans="3:247">
      <c r="C1651" s="102"/>
      <c r="D1651" s="103"/>
      <c r="E1651" s="98"/>
      <c r="F1651" s="104"/>
      <c r="G1651" s="103"/>
      <c r="IF1651" s="6"/>
      <c r="IG1651" s="6"/>
      <c r="IH1651" s="6"/>
      <c r="II1651" s="6"/>
      <c r="IJ1651" s="6"/>
      <c r="IK1651" s="6"/>
      <c r="IL1651" s="6"/>
      <c r="IM1651" s="6"/>
    </row>
    <row r="1652" s="35" customFormat="1" ht="15.75" customHeight="1" spans="3:247">
      <c r="C1652" s="102"/>
      <c r="D1652" s="103"/>
      <c r="E1652" s="98"/>
      <c r="F1652" s="104"/>
      <c r="G1652" s="103"/>
      <c r="IF1652" s="6"/>
      <c r="IG1652" s="6"/>
      <c r="IH1652" s="6"/>
      <c r="II1652" s="6"/>
      <c r="IJ1652" s="6"/>
      <c r="IK1652" s="6"/>
      <c r="IL1652" s="6"/>
      <c r="IM1652" s="6"/>
    </row>
    <row r="1653" s="35" customFormat="1" ht="15.75" customHeight="1" spans="3:247">
      <c r="C1653" s="102"/>
      <c r="D1653" s="103"/>
      <c r="E1653" s="98"/>
      <c r="F1653" s="104"/>
      <c r="G1653" s="103"/>
      <c r="IF1653" s="6"/>
      <c r="IG1653" s="6"/>
      <c r="IH1653" s="6"/>
      <c r="II1653" s="6"/>
      <c r="IJ1653" s="6"/>
      <c r="IK1653" s="6"/>
      <c r="IL1653" s="6"/>
      <c r="IM1653" s="6"/>
    </row>
    <row r="1654" s="35" customFormat="1" ht="15.75" customHeight="1" spans="3:247">
      <c r="C1654" s="102"/>
      <c r="D1654" s="103"/>
      <c r="E1654" s="98"/>
      <c r="F1654" s="104"/>
      <c r="G1654" s="103"/>
      <c r="IF1654" s="6"/>
      <c r="IG1654" s="6"/>
      <c r="IH1654" s="6"/>
      <c r="II1654" s="6"/>
      <c r="IJ1654" s="6"/>
      <c r="IK1654" s="6"/>
      <c r="IL1654" s="6"/>
      <c r="IM1654" s="6"/>
    </row>
    <row r="1655" s="35" customFormat="1" ht="15.75" customHeight="1" spans="3:247">
      <c r="C1655" s="102"/>
      <c r="D1655" s="103"/>
      <c r="E1655" s="98"/>
      <c r="F1655" s="104"/>
      <c r="G1655" s="103"/>
      <c r="IF1655" s="6"/>
      <c r="IG1655" s="6"/>
      <c r="IH1655" s="6"/>
      <c r="II1655" s="6"/>
      <c r="IJ1655" s="6"/>
      <c r="IK1655" s="6"/>
      <c r="IL1655" s="6"/>
      <c r="IM1655" s="6"/>
    </row>
    <row r="1656" s="35" customFormat="1" ht="15.75" customHeight="1" spans="3:247">
      <c r="C1656" s="102"/>
      <c r="D1656" s="103"/>
      <c r="E1656" s="98"/>
      <c r="F1656" s="104"/>
      <c r="G1656" s="103"/>
      <c r="IF1656" s="6"/>
      <c r="IG1656" s="6"/>
      <c r="IH1656" s="6"/>
      <c r="II1656" s="6"/>
      <c r="IJ1656" s="6"/>
      <c r="IK1656" s="6"/>
      <c r="IL1656" s="6"/>
      <c r="IM1656" s="6"/>
    </row>
    <row r="1657" s="35" customFormat="1" ht="15.75" customHeight="1" spans="3:247">
      <c r="C1657" s="102"/>
      <c r="D1657" s="103"/>
      <c r="E1657" s="98"/>
      <c r="F1657" s="104"/>
      <c r="G1657" s="103"/>
      <c r="IF1657" s="6"/>
      <c r="IG1657" s="6"/>
      <c r="IH1657" s="6"/>
      <c r="II1657" s="6"/>
      <c r="IJ1657" s="6"/>
      <c r="IK1657" s="6"/>
      <c r="IL1657" s="6"/>
      <c r="IM1657" s="6"/>
    </row>
    <row r="1658" s="35" customFormat="1" ht="15.75" customHeight="1" spans="3:247">
      <c r="C1658" s="102"/>
      <c r="D1658" s="103"/>
      <c r="E1658" s="98"/>
      <c r="F1658" s="104"/>
      <c r="G1658" s="103"/>
      <c r="IF1658" s="6"/>
      <c r="IG1658" s="6"/>
      <c r="IH1658" s="6"/>
      <c r="II1658" s="6"/>
      <c r="IJ1658" s="6"/>
      <c r="IK1658" s="6"/>
      <c r="IL1658" s="6"/>
      <c r="IM1658" s="6"/>
    </row>
    <row r="1659" s="35" customFormat="1" ht="15.75" customHeight="1" spans="3:247">
      <c r="C1659" s="102"/>
      <c r="D1659" s="103"/>
      <c r="E1659" s="98"/>
      <c r="F1659" s="104"/>
      <c r="G1659" s="103"/>
      <c r="IF1659" s="6"/>
      <c r="IG1659" s="6"/>
      <c r="IH1659" s="6"/>
      <c r="II1659" s="6"/>
      <c r="IJ1659" s="6"/>
      <c r="IK1659" s="6"/>
      <c r="IL1659" s="6"/>
      <c r="IM1659" s="6"/>
    </row>
    <row r="1660" s="35" customFormat="1" ht="15.75" customHeight="1" spans="3:247">
      <c r="C1660" s="102"/>
      <c r="D1660" s="103"/>
      <c r="E1660" s="98"/>
      <c r="F1660" s="104"/>
      <c r="G1660" s="103"/>
      <c r="IF1660" s="6"/>
      <c r="IG1660" s="6"/>
      <c r="IH1660" s="6"/>
      <c r="II1660" s="6"/>
      <c r="IJ1660" s="6"/>
      <c r="IK1660" s="6"/>
      <c r="IL1660" s="6"/>
      <c r="IM1660" s="6"/>
    </row>
    <row r="1661" s="35" customFormat="1" ht="15.75" customHeight="1" spans="3:247">
      <c r="C1661" s="102"/>
      <c r="D1661" s="103"/>
      <c r="E1661" s="98"/>
      <c r="F1661" s="104"/>
      <c r="G1661" s="103"/>
      <c r="IF1661" s="6"/>
      <c r="IG1661" s="6"/>
      <c r="IH1661" s="6"/>
      <c r="II1661" s="6"/>
      <c r="IJ1661" s="6"/>
      <c r="IK1661" s="6"/>
      <c r="IL1661" s="6"/>
      <c r="IM1661" s="6"/>
    </row>
    <row r="1662" s="35" customFormat="1" ht="15.75" customHeight="1" spans="3:247">
      <c r="C1662" s="102"/>
      <c r="D1662" s="103"/>
      <c r="E1662" s="98"/>
      <c r="F1662" s="104"/>
      <c r="G1662" s="103"/>
      <c r="IF1662" s="6"/>
      <c r="IG1662" s="6"/>
      <c r="IH1662" s="6"/>
      <c r="II1662" s="6"/>
      <c r="IJ1662" s="6"/>
      <c r="IK1662" s="6"/>
      <c r="IL1662" s="6"/>
      <c r="IM1662" s="6"/>
    </row>
    <row r="1663" s="35" customFormat="1" ht="15.75" customHeight="1" spans="3:247">
      <c r="C1663" s="102"/>
      <c r="D1663" s="103"/>
      <c r="E1663" s="98"/>
      <c r="F1663" s="104"/>
      <c r="G1663" s="103"/>
      <c r="IF1663" s="6"/>
      <c r="IG1663" s="6"/>
      <c r="IH1663" s="6"/>
      <c r="II1663" s="6"/>
      <c r="IJ1663" s="6"/>
      <c r="IK1663" s="6"/>
      <c r="IL1663" s="6"/>
      <c r="IM1663" s="6"/>
    </row>
    <row r="1664" s="35" customFormat="1" ht="15.75" customHeight="1" spans="3:247">
      <c r="C1664" s="102"/>
      <c r="D1664" s="103"/>
      <c r="E1664" s="98"/>
      <c r="F1664" s="104"/>
      <c r="G1664" s="103"/>
      <c r="IF1664" s="6"/>
      <c r="IG1664" s="6"/>
      <c r="IH1664" s="6"/>
      <c r="II1664" s="6"/>
      <c r="IJ1664" s="6"/>
      <c r="IK1664" s="6"/>
      <c r="IL1664" s="6"/>
      <c r="IM1664" s="6"/>
    </row>
    <row r="1665" s="35" customFormat="1" ht="15.75" customHeight="1" spans="3:247">
      <c r="C1665" s="102"/>
      <c r="D1665" s="103"/>
      <c r="E1665" s="98"/>
      <c r="F1665" s="104"/>
      <c r="G1665" s="103"/>
      <c r="IF1665" s="6"/>
      <c r="IG1665" s="6"/>
      <c r="IH1665" s="6"/>
      <c r="II1665" s="6"/>
      <c r="IJ1665" s="6"/>
      <c r="IK1665" s="6"/>
      <c r="IL1665" s="6"/>
      <c r="IM1665" s="6"/>
    </row>
    <row r="1666" s="35" customFormat="1" ht="15.75" customHeight="1" spans="3:247">
      <c r="C1666" s="102"/>
      <c r="D1666" s="103"/>
      <c r="E1666" s="98"/>
      <c r="F1666" s="104"/>
      <c r="G1666" s="103"/>
      <c r="IF1666" s="6"/>
      <c r="IG1666" s="6"/>
      <c r="IH1666" s="6"/>
      <c r="II1666" s="6"/>
      <c r="IJ1666" s="6"/>
      <c r="IK1666" s="6"/>
      <c r="IL1666" s="6"/>
      <c r="IM1666" s="6"/>
    </row>
    <row r="1667" s="35" customFormat="1" ht="15.75" customHeight="1" spans="3:247">
      <c r="C1667" s="102"/>
      <c r="D1667" s="103"/>
      <c r="E1667" s="98"/>
      <c r="F1667" s="104"/>
      <c r="G1667" s="103"/>
      <c r="IF1667" s="6"/>
      <c r="IG1667" s="6"/>
      <c r="IH1667" s="6"/>
      <c r="II1667" s="6"/>
      <c r="IJ1667" s="6"/>
      <c r="IK1667" s="6"/>
      <c r="IL1667" s="6"/>
      <c r="IM1667" s="6"/>
    </row>
    <row r="1668" s="35" customFormat="1" ht="15.75" customHeight="1" spans="3:247">
      <c r="C1668" s="102"/>
      <c r="D1668" s="103"/>
      <c r="E1668" s="98"/>
      <c r="F1668" s="104"/>
      <c r="G1668" s="103"/>
      <c r="IF1668" s="6"/>
      <c r="IG1668" s="6"/>
      <c r="IH1668" s="6"/>
      <c r="II1668" s="6"/>
      <c r="IJ1668" s="6"/>
      <c r="IK1668" s="6"/>
      <c r="IL1668" s="6"/>
      <c r="IM1668" s="6"/>
    </row>
    <row r="1669" s="35" customFormat="1" ht="15.75" customHeight="1" spans="3:247">
      <c r="C1669" s="102"/>
      <c r="D1669" s="103"/>
      <c r="E1669" s="98"/>
      <c r="F1669" s="104"/>
      <c r="G1669" s="103"/>
      <c r="IF1669" s="6"/>
      <c r="IG1669" s="6"/>
      <c r="IH1669" s="6"/>
      <c r="II1669" s="6"/>
      <c r="IJ1669" s="6"/>
      <c r="IK1669" s="6"/>
      <c r="IL1669" s="6"/>
      <c r="IM1669" s="6"/>
    </row>
    <row r="1670" s="35" customFormat="1" ht="15.75" customHeight="1" spans="3:247">
      <c r="C1670" s="102"/>
      <c r="D1670" s="103"/>
      <c r="E1670" s="98"/>
      <c r="F1670" s="104"/>
      <c r="G1670" s="103"/>
      <c r="IF1670" s="6"/>
      <c r="IG1670" s="6"/>
      <c r="IH1670" s="6"/>
      <c r="II1670" s="6"/>
      <c r="IJ1670" s="6"/>
      <c r="IK1670" s="6"/>
      <c r="IL1670" s="6"/>
      <c r="IM1670" s="6"/>
    </row>
    <row r="1671" s="35" customFormat="1" ht="15.75" customHeight="1" spans="3:247">
      <c r="C1671" s="102"/>
      <c r="D1671" s="103"/>
      <c r="E1671" s="98"/>
      <c r="F1671" s="104"/>
      <c r="G1671" s="103"/>
      <c r="IF1671" s="6"/>
      <c r="IG1671" s="6"/>
      <c r="IH1671" s="6"/>
      <c r="II1671" s="6"/>
      <c r="IJ1671" s="6"/>
      <c r="IK1671" s="6"/>
      <c r="IL1671" s="6"/>
      <c r="IM1671" s="6"/>
    </row>
    <row r="1672" s="35" customFormat="1" ht="15.75" customHeight="1" spans="3:247">
      <c r="C1672" s="102"/>
      <c r="D1672" s="103"/>
      <c r="E1672" s="98"/>
      <c r="F1672" s="104"/>
      <c r="G1672" s="103"/>
      <c r="IF1672" s="6"/>
      <c r="IG1672" s="6"/>
      <c r="IH1672" s="6"/>
      <c r="II1672" s="6"/>
      <c r="IJ1672" s="6"/>
      <c r="IK1672" s="6"/>
      <c r="IL1672" s="6"/>
      <c r="IM1672" s="6"/>
    </row>
    <row r="1673" s="35" customFormat="1" ht="15.75" customHeight="1" spans="3:247">
      <c r="C1673" s="102"/>
      <c r="D1673" s="103"/>
      <c r="E1673" s="98"/>
      <c r="F1673" s="104"/>
      <c r="G1673" s="103"/>
      <c r="IF1673" s="6"/>
      <c r="IG1673" s="6"/>
      <c r="IH1673" s="6"/>
      <c r="II1673" s="6"/>
      <c r="IJ1673" s="6"/>
      <c r="IK1673" s="6"/>
      <c r="IL1673" s="6"/>
      <c r="IM1673" s="6"/>
    </row>
    <row r="1674" s="35" customFormat="1" ht="15.75" customHeight="1" spans="3:247">
      <c r="C1674" s="102"/>
      <c r="D1674" s="103"/>
      <c r="E1674" s="98"/>
      <c r="F1674" s="104"/>
      <c r="G1674" s="103"/>
      <c r="IF1674" s="6"/>
      <c r="IG1674" s="6"/>
      <c r="IH1674" s="6"/>
      <c r="II1674" s="6"/>
      <c r="IJ1674" s="6"/>
      <c r="IK1674" s="6"/>
      <c r="IL1674" s="6"/>
      <c r="IM1674" s="6"/>
    </row>
    <row r="1675" s="35" customFormat="1" ht="15.75" customHeight="1" spans="3:247">
      <c r="C1675" s="102"/>
      <c r="D1675" s="103"/>
      <c r="E1675" s="98"/>
      <c r="F1675" s="104"/>
      <c r="G1675" s="103"/>
      <c r="IF1675" s="6"/>
      <c r="IG1675" s="6"/>
      <c r="IH1675" s="6"/>
      <c r="II1675" s="6"/>
      <c r="IJ1675" s="6"/>
      <c r="IK1675" s="6"/>
      <c r="IL1675" s="6"/>
      <c r="IM1675" s="6"/>
    </row>
    <row r="1676" s="35" customFormat="1" ht="15.75" customHeight="1" spans="3:247">
      <c r="C1676" s="102"/>
      <c r="D1676" s="103"/>
      <c r="E1676" s="98"/>
      <c r="F1676" s="104"/>
      <c r="G1676" s="103"/>
      <c r="IF1676" s="6"/>
      <c r="IG1676" s="6"/>
      <c r="IH1676" s="6"/>
      <c r="II1676" s="6"/>
      <c r="IJ1676" s="6"/>
      <c r="IK1676" s="6"/>
      <c r="IL1676" s="6"/>
      <c r="IM1676" s="6"/>
    </row>
    <row r="1677" s="35" customFormat="1" ht="15.75" customHeight="1" spans="3:247">
      <c r="C1677" s="102"/>
      <c r="D1677" s="103"/>
      <c r="E1677" s="98"/>
      <c r="F1677" s="104"/>
      <c r="G1677" s="103"/>
      <c r="IF1677" s="6"/>
      <c r="IG1677" s="6"/>
      <c r="IH1677" s="6"/>
      <c r="II1677" s="6"/>
      <c r="IJ1677" s="6"/>
      <c r="IK1677" s="6"/>
      <c r="IL1677" s="6"/>
      <c r="IM1677" s="6"/>
    </row>
    <row r="1678" s="35" customFormat="1" ht="15.75" customHeight="1" spans="3:247">
      <c r="C1678" s="102"/>
      <c r="D1678" s="103"/>
      <c r="E1678" s="98"/>
      <c r="F1678" s="104"/>
      <c r="G1678" s="103"/>
      <c r="IF1678" s="6"/>
      <c r="IG1678" s="6"/>
      <c r="IH1678" s="6"/>
      <c r="II1678" s="6"/>
      <c r="IJ1678" s="6"/>
      <c r="IK1678" s="6"/>
      <c r="IL1678" s="6"/>
      <c r="IM1678" s="6"/>
    </row>
    <row r="1679" s="35" customFormat="1" ht="15.75" customHeight="1" spans="3:247">
      <c r="C1679" s="102"/>
      <c r="D1679" s="103"/>
      <c r="E1679" s="98"/>
      <c r="F1679" s="104"/>
      <c r="G1679" s="103"/>
      <c r="IF1679" s="6"/>
      <c r="IG1679" s="6"/>
      <c r="IH1679" s="6"/>
      <c r="II1679" s="6"/>
      <c r="IJ1679" s="6"/>
      <c r="IK1679" s="6"/>
      <c r="IL1679" s="6"/>
      <c r="IM1679" s="6"/>
    </row>
    <row r="1680" s="35" customFormat="1" ht="15.75" customHeight="1" spans="3:247">
      <c r="C1680" s="102"/>
      <c r="D1680" s="103"/>
      <c r="E1680" s="98"/>
      <c r="F1680" s="104"/>
      <c r="G1680" s="103"/>
      <c r="IF1680" s="6"/>
      <c r="IG1680" s="6"/>
      <c r="IH1680" s="6"/>
      <c r="II1680" s="6"/>
      <c r="IJ1680" s="6"/>
      <c r="IK1680" s="6"/>
      <c r="IL1680" s="6"/>
      <c r="IM1680" s="6"/>
    </row>
    <row r="1681" s="35" customFormat="1" ht="15.75" customHeight="1" spans="3:247">
      <c r="C1681" s="102"/>
      <c r="D1681" s="103"/>
      <c r="E1681" s="98"/>
      <c r="F1681" s="104"/>
      <c r="G1681" s="103"/>
      <c r="IF1681" s="6"/>
      <c r="IG1681" s="6"/>
      <c r="IH1681" s="6"/>
      <c r="II1681" s="6"/>
      <c r="IJ1681" s="6"/>
      <c r="IK1681" s="6"/>
      <c r="IL1681" s="6"/>
      <c r="IM1681" s="6"/>
    </row>
    <row r="1682" s="35" customFormat="1" ht="15.75" customHeight="1" spans="3:247">
      <c r="C1682" s="102"/>
      <c r="D1682" s="103"/>
      <c r="E1682" s="98"/>
      <c r="F1682" s="104"/>
      <c r="G1682" s="103"/>
      <c r="IF1682" s="6"/>
      <c r="IG1682" s="6"/>
      <c r="IH1682" s="6"/>
      <c r="II1682" s="6"/>
      <c r="IJ1682" s="6"/>
      <c r="IK1682" s="6"/>
      <c r="IL1682" s="6"/>
      <c r="IM1682" s="6"/>
    </row>
    <row r="1683" s="35" customFormat="1" ht="15.75" customHeight="1" spans="3:247">
      <c r="C1683" s="102"/>
      <c r="D1683" s="103"/>
      <c r="E1683" s="98"/>
      <c r="F1683" s="104"/>
      <c r="G1683" s="103"/>
      <c r="IF1683" s="6"/>
      <c r="IG1683" s="6"/>
      <c r="IH1683" s="6"/>
      <c r="II1683" s="6"/>
      <c r="IJ1683" s="6"/>
      <c r="IK1683" s="6"/>
      <c r="IL1683" s="6"/>
      <c r="IM1683" s="6"/>
    </row>
    <row r="1684" s="35" customFormat="1" ht="15.75" customHeight="1" spans="3:247">
      <c r="C1684" s="102"/>
      <c r="D1684" s="103"/>
      <c r="E1684" s="98"/>
      <c r="F1684" s="104"/>
      <c r="G1684" s="103"/>
      <c r="IF1684" s="6"/>
      <c r="IG1684" s="6"/>
      <c r="IH1684" s="6"/>
      <c r="II1684" s="6"/>
      <c r="IJ1684" s="6"/>
      <c r="IK1684" s="6"/>
      <c r="IL1684" s="6"/>
      <c r="IM1684" s="6"/>
    </row>
    <row r="1685" s="35" customFormat="1" ht="15.75" customHeight="1" spans="3:247">
      <c r="C1685" s="102"/>
      <c r="D1685" s="103"/>
      <c r="E1685" s="98"/>
      <c r="F1685" s="104"/>
      <c r="G1685" s="103"/>
      <c r="IF1685" s="6"/>
      <c r="IG1685" s="6"/>
      <c r="IH1685" s="6"/>
      <c r="II1685" s="6"/>
      <c r="IJ1685" s="6"/>
      <c r="IK1685" s="6"/>
      <c r="IL1685" s="6"/>
      <c r="IM1685" s="6"/>
    </row>
    <row r="1686" s="35" customFormat="1" ht="15.75" customHeight="1" spans="3:247">
      <c r="C1686" s="102"/>
      <c r="D1686" s="103"/>
      <c r="E1686" s="98"/>
      <c r="F1686" s="104"/>
      <c r="G1686" s="103"/>
      <c r="IF1686" s="6"/>
      <c r="IG1686" s="6"/>
      <c r="IH1686" s="6"/>
      <c r="II1686" s="6"/>
      <c r="IJ1686" s="6"/>
      <c r="IK1686" s="6"/>
      <c r="IL1686" s="6"/>
      <c r="IM1686" s="6"/>
    </row>
    <row r="1687" s="35" customFormat="1" ht="15.75" customHeight="1" spans="3:247">
      <c r="C1687" s="102"/>
      <c r="D1687" s="103"/>
      <c r="E1687" s="98"/>
      <c r="F1687" s="104"/>
      <c r="G1687" s="103"/>
      <c r="IF1687" s="6"/>
      <c r="IG1687" s="6"/>
      <c r="IH1687" s="6"/>
      <c r="II1687" s="6"/>
      <c r="IJ1687" s="6"/>
      <c r="IK1687" s="6"/>
      <c r="IL1687" s="6"/>
      <c r="IM1687" s="6"/>
    </row>
    <row r="1688" s="35" customFormat="1" ht="15.75" customHeight="1" spans="3:247">
      <c r="C1688" s="102"/>
      <c r="D1688" s="103"/>
      <c r="E1688" s="98"/>
      <c r="F1688" s="104"/>
      <c r="G1688" s="103"/>
      <c r="IF1688" s="6"/>
      <c r="IG1688" s="6"/>
      <c r="IH1688" s="6"/>
      <c r="II1688" s="6"/>
      <c r="IJ1688" s="6"/>
      <c r="IK1688" s="6"/>
      <c r="IL1688" s="6"/>
      <c r="IM1688" s="6"/>
    </row>
    <row r="1689" s="35" customFormat="1" ht="15.75" customHeight="1" spans="3:247">
      <c r="C1689" s="102"/>
      <c r="D1689" s="103"/>
      <c r="E1689" s="98"/>
      <c r="F1689" s="104"/>
      <c r="G1689" s="103"/>
      <c r="IF1689" s="6"/>
      <c r="IG1689" s="6"/>
      <c r="IH1689" s="6"/>
      <c r="II1689" s="6"/>
      <c r="IJ1689" s="6"/>
      <c r="IK1689" s="6"/>
      <c r="IL1689" s="6"/>
      <c r="IM1689" s="6"/>
    </row>
    <row r="1690" s="35" customFormat="1" ht="15.75" customHeight="1" spans="3:247">
      <c r="C1690" s="102"/>
      <c r="D1690" s="103"/>
      <c r="E1690" s="98"/>
      <c r="F1690" s="104"/>
      <c r="G1690" s="103"/>
      <c r="IF1690" s="6"/>
      <c r="IG1690" s="6"/>
      <c r="IH1690" s="6"/>
      <c r="II1690" s="6"/>
      <c r="IJ1690" s="6"/>
      <c r="IK1690" s="6"/>
      <c r="IL1690" s="6"/>
      <c r="IM1690" s="6"/>
    </row>
    <row r="1691" s="35" customFormat="1" ht="15.75" customHeight="1" spans="3:247">
      <c r="C1691" s="102"/>
      <c r="D1691" s="103"/>
      <c r="E1691" s="98"/>
      <c r="F1691" s="104"/>
      <c r="G1691" s="103"/>
      <c r="IF1691" s="6"/>
      <c r="IG1691" s="6"/>
      <c r="IH1691" s="6"/>
      <c r="II1691" s="6"/>
      <c r="IJ1691" s="6"/>
      <c r="IK1691" s="6"/>
      <c r="IL1691" s="6"/>
      <c r="IM1691" s="6"/>
    </row>
    <row r="1692" s="35" customFormat="1" ht="15.75" customHeight="1" spans="3:247">
      <c r="C1692" s="102"/>
      <c r="D1692" s="103"/>
      <c r="E1692" s="98"/>
      <c r="F1692" s="104"/>
      <c r="G1692" s="103"/>
      <c r="IF1692" s="6"/>
      <c r="IG1692" s="6"/>
      <c r="IH1692" s="6"/>
      <c r="II1692" s="6"/>
      <c r="IJ1692" s="6"/>
      <c r="IK1692" s="6"/>
      <c r="IL1692" s="6"/>
      <c r="IM1692" s="6"/>
    </row>
    <row r="1693" s="35" customFormat="1" ht="15.75" customHeight="1" spans="3:247">
      <c r="C1693" s="102"/>
      <c r="D1693" s="103"/>
      <c r="E1693" s="98"/>
      <c r="F1693" s="104"/>
      <c r="G1693" s="103"/>
      <c r="IF1693" s="6"/>
      <c r="IG1693" s="6"/>
      <c r="IH1693" s="6"/>
      <c r="II1693" s="6"/>
      <c r="IJ1693" s="6"/>
      <c r="IK1693" s="6"/>
      <c r="IL1693" s="6"/>
      <c r="IM1693" s="6"/>
    </row>
    <row r="1694" s="35" customFormat="1" ht="15.75" customHeight="1" spans="3:247">
      <c r="C1694" s="102"/>
      <c r="D1694" s="103"/>
      <c r="E1694" s="98"/>
      <c r="F1694" s="104"/>
      <c r="G1694" s="103"/>
      <c r="IF1694" s="6"/>
      <c r="IG1694" s="6"/>
      <c r="IH1694" s="6"/>
      <c r="II1694" s="6"/>
      <c r="IJ1694" s="6"/>
      <c r="IK1694" s="6"/>
      <c r="IL1694" s="6"/>
      <c r="IM1694" s="6"/>
    </row>
    <row r="1695" s="35" customFormat="1" ht="15.75" customHeight="1" spans="3:247">
      <c r="C1695" s="102"/>
      <c r="D1695" s="103"/>
      <c r="E1695" s="98"/>
      <c r="F1695" s="104"/>
      <c r="G1695" s="103"/>
      <c r="IF1695" s="6"/>
      <c r="IG1695" s="6"/>
      <c r="IH1695" s="6"/>
      <c r="II1695" s="6"/>
      <c r="IJ1695" s="6"/>
      <c r="IK1695" s="6"/>
      <c r="IL1695" s="6"/>
      <c r="IM1695" s="6"/>
    </row>
    <row r="1696" s="35" customFormat="1" ht="15.75" customHeight="1" spans="3:247">
      <c r="C1696" s="102"/>
      <c r="D1696" s="103"/>
      <c r="E1696" s="98"/>
      <c r="F1696" s="104"/>
      <c r="G1696" s="103"/>
      <c r="IF1696" s="6"/>
      <c r="IG1696" s="6"/>
      <c r="IH1696" s="6"/>
      <c r="II1696" s="6"/>
      <c r="IJ1696" s="6"/>
      <c r="IK1696" s="6"/>
      <c r="IL1696" s="6"/>
      <c r="IM1696" s="6"/>
    </row>
    <row r="1697" s="35" customFormat="1" ht="15.75" customHeight="1" spans="3:247">
      <c r="C1697" s="102"/>
      <c r="D1697" s="103"/>
      <c r="E1697" s="98"/>
      <c r="F1697" s="104"/>
      <c r="G1697" s="103"/>
      <c r="IF1697" s="6"/>
      <c r="IG1697" s="6"/>
      <c r="IH1697" s="6"/>
      <c r="II1697" s="6"/>
      <c r="IJ1697" s="6"/>
      <c r="IK1697" s="6"/>
      <c r="IL1697" s="6"/>
      <c r="IM1697" s="6"/>
    </row>
    <row r="1698" s="35" customFormat="1" ht="15.75" customHeight="1" spans="3:247">
      <c r="C1698" s="102"/>
      <c r="D1698" s="103"/>
      <c r="E1698" s="98"/>
      <c r="F1698" s="104"/>
      <c r="G1698" s="103"/>
      <c r="IF1698" s="6"/>
      <c r="IG1698" s="6"/>
      <c r="IH1698" s="6"/>
      <c r="II1698" s="6"/>
      <c r="IJ1698" s="6"/>
      <c r="IK1698" s="6"/>
      <c r="IL1698" s="6"/>
      <c r="IM1698" s="6"/>
    </row>
    <row r="1699" s="35" customFormat="1" ht="15.75" customHeight="1" spans="3:247">
      <c r="C1699" s="102"/>
      <c r="D1699" s="103"/>
      <c r="E1699" s="98"/>
      <c r="F1699" s="104"/>
      <c r="G1699" s="103"/>
      <c r="IF1699" s="6"/>
      <c r="IG1699" s="6"/>
      <c r="IH1699" s="6"/>
      <c r="II1699" s="6"/>
      <c r="IJ1699" s="6"/>
      <c r="IK1699" s="6"/>
      <c r="IL1699" s="6"/>
      <c r="IM1699" s="6"/>
    </row>
    <row r="1700" s="35" customFormat="1" ht="15.75" customHeight="1" spans="3:247">
      <c r="C1700" s="102"/>
      <c r="D1700" s="103"/>
      <c r="E1700" s="98"/>
      <c r="F1700" s="104"/>
      <c r="G1700" s="103"/>
      <c r="IF1700" s="6"/>
      <c r="IG1700" s="6"/>
      <c r="IH1700" s="6"/>
      <c r="II1700" s="6"/>
      <c r="IJ1700" s="6"/>
      <c r="IK1700" s="6"/>
      <c r="IL1700" s="6"/>
      <c r="IM1700" s="6"/>
    </row>
    <row r="1701" s="35" customFormat="1" ht="15.75" customHeight="1" spans="3:247">
      <c r="C1701" s="102"/>
      <c r="D1701" s="103"/>
      <c r="E1701" s="98"/>
      <c r="F1701" s="104"/>
      <c r="G1701" s="103"/>
      <c r="IF1701" s="6"/>
      <c r="IG1701" s="6"/>
      <c r="IH1701" s="6"/>
      <c r="II1701" s="6"/>
      <c r="IJ1701" s="6"/>
      <c r="IK1701" s="6"/>
      <c r="IL1701" s="6"/>
      <c r="IM1701" s="6"/>
    </row>
    <row r="1702" s="35" customFormat="1" ht="15.75" customHeight="1" spans="3:247">
      <c r="C1702" s="102"/>
      <c r="D1702" s="103"/>
      <c r="E1702" s="98"/>
      <c r="F1702" s="104"/>
      <c r="G1702" s="103"/>
      <c r="IF1702" s="6"/>
      <c r="IG1702" s="6"/>
      <c r="IH1702" s="6"/>
      <c r="II1702" s="6"/>
      <c r="IJ1702" s="6"/>
      <c r="IK1702" s="6"/>
      <c r="IL1702" s="6"/>
      <c r="IM1702" s="6"/>
    </row>
    <row r="1703" s="35" customFormat="1" ht="15.75" customHeight="1" spans="3:247">
      <c r="C1703" s="102"/>
      <c r="D1703" s="103"/>
      <c r="E1703" s="98"/>
      <c r="F1703" s="104"/>
      <c r="G1703" s="103"/>
      <c r="IF1703" s="6"/>
      <c r="IG1703" s="6"/>
      <c r="IH1703" s="6"/>
      <c r="II1703" s="6"/>
      <c r="IJ1703" s="6"/>
      <c r="IK1703" s="6"/>
      <c r="IL1703" s="6"/>
      <c r="IM1703" s="6"/>
    </row>
    <row r="1704" s="35" customFormat="1" ht="15.75" customHeight="1" spans="3:247">
      <c r="C1704" s="102"/>
      <c r="D1704" s="103"/>
      <c r="E1704" s="98"/>
      <c r="F1704" s="104"/>
      <c r="G1704" s="103"/>
      <c r="IF1704" s="6"/>
      <c r="IG1704" s="6"/>
      <c r="IH1704" s="6"/>
      <c r="II1704" s="6"/>
      <c r="IJ1704" s="6"/>
      <c r="IK1704" s="6"/>
      <c r="IL1704" s="6"/>
      <c r="IM1704" s="6"/>
    </row>
    <row r="1705" s="35" customFormat="1" ht="15.75" customHeight="1" spans="3:247">
      <c r="C1705" s="102"/>
      <c r="D1705" s="103"/>
      <c r="E1705" s="98"/>
      <c r="F1705" s="104"/>
      <c r="G1705" s="103"/>
      <c r="IF1705" s="6"/>
      <c r="IG1705" s="6"/>
      <c r="IH1705" s="6"/>
      <c r="II1705" s="6"/>
      <c r="IJ1705" s="6"/>
      <c r="IK1705" s="6"/>
      <c r="IL1705" s="6"/>
      <c r="IM1705" s="6"/>
    </row>
    <row r="1706" s="35" customFormat="1" ht="15.75" customHeight="1" spans="3:247">
      <c r="C1706" s="102"/>
      <c r="D1706" s="103"/>
      <c r="E1706" s="98"/>
      <c r="F1706" s="104"/>
      <c r="G1706" s="103"/>
      <c r="IF1706" s="6"/>
      <c r="IG1706" s="6"/>
      <c r="IH1706" s="6"/>
      <c r="II1706" s="6"/>
      <c r="IJ1706" s="6"/>
      <c r="IK1706" s="6"/>
      <c r="IL1706" s="6"/>
      <c r="IM1706" s="6"/>
    </row>
    <row r="1707" s="35" customFormat="1" ht="15.75" customHeight="1" spans="3:247">
      <c r="C1707" s="102"/>
      <c r="D1707" s="103"/>
      <c r="E1707" s="98"/>
      <c r="F1707" s="104"/>
      <c r="G1707" s="103"/>
      <c r="IF1707" s="6"/>
      <c r="IG1707" s="6"/>
      <c r="IH1707" s="6"/>
      <c r="II1707" s="6"/>
      <c r="IJ1707" s="6"/>
      <c r="IK1707" s="6"/>
      <c r="IL1707" s="6"/>
      <c r="IM1707" s="6"/>
    </row>
    <row r="1708" s="35" customFormat="1" ht="15.75" customHeight="1" spans="3:247">
      <c r="C1708" s="102"/>
      <c r="D1708" s="103"/>
      <c r="E1708" s="98"/>
      <c r="F1708" s="104"/>
      <c r="G1708" s="103"/>
      <c r="IF1708" s="6"/>
      <c r="IG1708" s="6"/>
      <c r="IH1708" s="6"/>
      <c r="II1708" s="6"/>
      <c r="IJ1708" s="6"/>
      <c r="IK1708" s="6"/>
      <c r="IL1708" s="6"/>
      <c r="IM1708" s="6"/>
    </row>
    <row r="1709" s="35" customFormat="1" ht="15.75" customHeight="1" spans="3:247">
      <c r="C1709" s="102"/>
      <c r="D1709" s="103"/>
      <c r="E1709" s="98"/>
      <c r="F1709" s="104"/>
      <c r="G1709" s="103"/>
      <c r="IF1709" s="6"/>
      <c r="IG1709" s="6"/>
      <c r="IH1709" s="6"/>
      <c r="II1709" s="6"/>
      <c r="IJ1709" s="6"/>
      <c r="IK1709" s="6"/>
      <c r="IL1709" s="6"/>
      <c r="IM1709" s="6"/>
    </row>
    <row r="1710" s="35" customFormat="1" ht="15.75" customHeight="1" spans="3:247">
      <c r="C1710" s="102"/>
      <c r="D1710" s="103"/>
      <c r="E1710" s="98"/>
      <c r="F1710" s="104"/>
      <c r="G1710" s="103"/>
      <c r="IF1710" s="6"/>
      <c r="IG1710" s="6"/>
      <c r="IH1710" s="6"/>
      <c r="II1710" s="6"/>
      <c r="IJ1710" s="6"/>
      <c r="IK1710" s="6"/>
      <c r="IL1710" s="6"/>
      <c r="IM1710" s="6"/>
    </row>
    <row r="1711" s="35" customFormat="1" ht="15.75" customHeight="1" spans="3:247">
      <c r="C1711" s="102"/>
      <c r="D1711" s="103"/>
      <c r="E1711" s="98"/>
      <c r="F1711" s="104"/>
      <c r="G1711" s="103"/>
      <c r="IF1711" s="6"/>
      <c r="IG1711" s="6"/>
      <c r="IH1711" s="6"/>
      <c r="II1711" s="6"/>
      <c r="IJ1711" s="6"/>
      <c r="IK1711" s="6"/>
      <c r="IL1711" s="6"/>
      <c r="IM1711" s="6"/>
    </row>
    <row r="1712" s="35" customFormat="1" ht="15.75" customHeight="1" spans="3:247">
      <c r="C1712" s="102"/>
      <c r="D1712" s="103"/>
      <c r="E1712" s="98"/>
      <c r="F1712" s="104"/>
      <c r="G1712" s="103"/>
      <c r="IF1712" s="6"/>
      <c r="IG1712" s="6"/>
      <c r="IH1712" s="6"/>
      <c r="II1712" s="6"/>
      <c r="IJ1712" s="6"/>
      <c r="IK1712" s="6"/>
      <c r="IL1712" s="6"/>
      <c r="IM1712" s="6"/>
    </row>
    <row r="1713" s="35" customFormat="1" ht="15.75" customHeight="1" spans="3:247">
      <c r="C1713" s="102"/>
      <c r="D1713" s="103"/>
      <c r="E1713" s="98"/>
      <c r="F1713" s="104"/>
      <c r="G1713" s="103"/>
      <c r="IF1713" s="6"/>
      <c r="IG1713" s="6"/>
      <c r="IH1713" s="6"/>
      <c r="II1713" s="6"/>
      <c r="IJ1713" s="6"/>
      <c r="IK1713" s="6"/>
      <c r="IL1713" s="6"/>
      <c r="IM1713" s="6"/>
    </row>
    <row r="1714" s="35" customFormat="1" ht="15.75" customHeight="1" spans="3:247">
      <c r="C1714" s="102"/>
      <c r="D1714" s="103"/>
      <c r="E1714" s="98"/>
      <c r="F1714" s="104"/>
      <c r="G1714" s="103"/>
      <c r="IF1714" s="6"/>
      <c r="IG1714" s="6"/>
      <c r="IH1714" s="6"/>
      <c r="II1714" s="6"/>
      <c r="IJ1714" s="6"/>
      <c r="IK1714" s="6"/>
      <c r="IL1714" s="6"/>
      <c r="IM1714" s="6"/>
    </row>
    <row r="1715" s="35" customFormat="1" ht="15.75" customHeight="1" spans="3:247">
      <c r="C1715" s="102"/>
      <c r="D1715" s="103"/>
      <c r="E1715" s="98"/>
      <c r="F1715" s="104"/>
      <c r="G1715" s="103"/>
      <c r="IF1715" s="6"/>
      <c r="IG1715" s="6"/>
      <c r="IH1715" s="6"/>
      <c r="II1715" s="6"/>
      <c r="IJ1715" s="6"/>
      <c r="IK1715" s="6"/>
      <c r="IL1715" s="6"/>
      <c r="IM1715" s="6"/>
    </row>
    <row r="1716" s="35" customFormat="1" ht="15.75" customHeight="1" spans="3:247">
      <c r="C1716" s="102"/>
      <c r="D1716" s="103"/>
      <c r="E1716" s="98"/>
      <c r="F1716" s="104"/>
      <c r="G1716" s="103"/>
      <c r="IF1716" s="6"/>
      <c r="IG1716" s="6"/>
      <c r="IH1716" s="6"/>
      <c r="II1716" s="6"/>
      <c r="IJ1716" s="6"/>
      <c r="IK1716" s="6"/>
      <c r="IL1716" s="6"/>
      <c r="IM1716" s="6"/>
    </row>
    <row r="1717" s="35" customFormat="1" ht="15.75" customHeight="1" spans="3:247">
      <c r="C1717" s="102"/>
      <c r="D1717" s="103"/>
      <c r="E1717" s="98"/>
      <c r="F1717" s="104"/>
      <c r="G1717" s="103"/>
      <c r="IF1717" s="6"/>
      <c r="IG1717" s="6"/>
      <c r="IH1717" s="6"/>
      <c r="II1717" s="6"/>
      <c r="IJ1717" s="6"/>
      <c r="IK1717" s="6"/>
      <c r="IL1717" s="6"/>
      <c r="IM1717" s="6"/>
    </row>
    <row r="1718" s="35" customFormat="1" ht="15.75" customHeight="1" spans="3:247">
      <c r="C1718" s="102"/>
      <c r="D1718" s="103"/>
      <c r="E1718" s="98"/>
      <c r="F1718" s="104"/>
      <c r="G1718" s="103"/>
      <c r="IF1718" s="6"/>
      <c r="IG1718" s="6"/>
      <c r="IH1718" s="6"/>
      <c r="II1718" s="6"/>
      <c r="IJ1718" s="6"/>
      <c r="IK1718" s="6"/>
      <c r="IL1718" s="6"/>
      <c r="IM1718" s="6"/>
    </row>
    <row r="1719" s="35" customFormat="1" ht="15.75" customHeight="1" spans="3:247">
      <c r="C1719" s="102"/>
      <c r="D1719" s="103"/>
      <c r="E1719" s="98"/>
      <c r="F1719" s="104"/>
      <c r="G1719" s="103"/>
      <c r="IF1719" s="6"/>
      <c r="IG1719" s="6"/>
      <c r="IH1719" s="6"/>
      <c r="II1719" s="6"/>
      <c r="IJ1719" s="6"/>
      <c r="IK1719" s="6"/>
      <c r="IL1719" s="6"/>
      <c r="IM1719" s="6"/>
    </row>
    <row r="1720" s="35" customFormat="1" ht="15.75" customHeight="1" spans="3:247">
      <c r="C1720" s="102"/>
      <c r="D1720" s="103"/>
      <c r="E1720" s="98"/>
      <c r="F1720" s="104"/>
      <c r="G1720" s="103"/>
      <c r="IF1720" s="6"/>
      <c r="IG1720" s="6"/>
      <c r="IH1720" s="6"/>
      <c r="II1720" s="6"/>
      <c r="IJ1720" s="6"/>
      <c r="IK1720" s="6"/>
      <c r="IL1720" s="6"/>
      <c r="IM1720" s="6"/>
    </row>
    <row r="1721" s="35" customFormat="1" ht="15.75" customHeight="1" spans="3:247">
      <c r="C1721" s="102"/>
      <c r="D1721" s="103"/>
      <c r="E1721" s="98"/>
      <c r="F1721" s="104"/>
      <c r="G1721" s="103"/>
      <c r="IF1721" s="6"/>
      <c r="IG1721" s="6"/>
      <c r="IH1721" s="6"/>
      <c r="II1721" s="6"/>
      <c r="IJ1721" s="6"/>
      <c r="IK1721" s="6"/>
      <c r="IL1721" s="6"/>
      <c r="IM1721" s="6"/>
    </row>
    <row r="1722" s="35" customFormat="1" ht="15.75" customHeight="1" spans="3:247">
      <c r="C1722" s="102"/>
      <c r="D1722" s="103"/>
      <c r="E1722" s="98"/>
      <c r="F1722" s="104"/>
      <c r="G1722" s="103"/>
      <c r="IF1722" s="6"/>
      <c r="IG1722" s="6"/>
      <c r="IH1722" s="6"/>
      <c r="II1722" s="6"/>
      <c r="IJ1722" s="6"/>
      <c r="IK1722" s="6"/>
      <c r="IL1722" s="6"/>
      <c r="IM1722" s="6"/>
    </row>
    <row r="1723" s="35" customFormat="1" ht="15.75" customHeight="1" spans="3:247">
      <c r="C1723" s="102"/>
      <c r="D1723" s="103"/>
      <c r="E1723" s="98"/>
      <c r="F1723" s="104"/>
      <c r="G1723" s="103"/>
      <c r="IF1723" s="6"/>
      <c r="IG1723" s="6"/>
      <c r="IH1723" s="6"/>
      <c r="II1723" s="6"/>
      <c r="IJ1723" s="6"/>
      <c r="IK1723" s="6"/>
      <c r="IL1723" s="6"/>
      <c r="IM1723" s="6"/>
    </row>
    <row r="1724" s="35" customFormat="1" ht="15.75" customHeight="1" spans="3:247">
      <c r="C1724" s="102"/>
      <c r="D1724" s="103"/>
      <c r="E1724" s="98"/>
      <c r="F1724" s="104"/>
      <c r="G1724" s="103"/>
      <c r="IF1724" s="6"/>
      <c r="IG1724" s="6"/>
      <c r="IH1724" s="6"/>
      <c r="II1724" s="6"/>
      <c r="IJ1724" s="6"/>
      <c r="IK1724" s="6"/>
      <c r="IL1724" s="6"/>
      <c r="IM1724" s="6"/>
    </row>
    <row r="1725" s="35" customFormat="1" ht="15.75" customHeight="1" spans="3:247">
      <c r="C1725" s="102"/>
      <c r="D1725" s="103"/>
      <c r="E1725" s="98"/>
      <c r="F1725" s="104"/>
      <c r="G1725" s="103"/>
      <c r="IF1725" s="6"/>
      <c r="IG1725" s="6"/>
      <c r="IH1725" s="6"/>
      <c r="II1725" s="6"/>
      <c r="IJ1725" s="6"/>
      <c r="IK1725" s="6"/>
      <c r="IL1725" s="6"/>
      <c r="IM1725" s="6"/>
    </row>
    <row r="1726" s="35" customFormat="1" ht="15.75" customHeight="1" spans="3:247">
      <c r="C1726" s="102"/>
      <c r="D1726" s="103"/>
      <c r="E1726" s="98"/>
      <c r="F1726" s="104"/>
      <c r="G1726" s="103"/>
      <c r="IF1726" s="6"/>
      <c r="IG1726" s="6"/>
      <c r="IH1726" s="6"/>
      <c r="II1726" s="6"/>
      <c r="IJ1726" s="6"/>
      <c r="IK1726" s="6"/>
      <c r="IL1726" s="6"/>
      <c r="IM1726" s="6"/>
    </row>
    <row r="1727" s="35" customFormat="1" ht="15.75" customHeight="1" spans="3:247">
      <c r="C1727" s="102"/>
      <c r="D1727" s="103"/>
      <c r="E1727" s="98"/>
      <c r="F1727" s="104"/>
      <c r="G1727" s="103"/>
      <c r="IF1727" s="6"/>
      <c r="IG1727" s="6"/>
      <c r="IH1727" s="6"/>
      <c r="II1727" s="6"/>
      <c r="IJ1727" s="6"/>
      <c r="IK1727" s="6"/>
      <c r="IL1727" s="6"/>
      <c r="IM1727" s="6"/>
    </row>
    <row r="1728" s="35" customFormat="1" ht="15.75" customHeight="1" spans="3:247">
      <c r="C1728" s="102"/>
      <c r="D1728" s="103"/>
      <c r="E1728" s="98"/>
      <c r="F1728" s="104"/>
      <c r="G1728" s="103"/>
      <c r="IF1728" s="6"/>
      <c r="IG1728" s="6"/>
      <c r="IH1728" s="6"/>
      <c r="II1728" s="6"/>
      <c r="IJ1728" s="6"/>
      <c r="IK1728" s="6"/>
      <c r="IL1728" s="6"/>
      <c r="IM1728" s="6"/>
    </row>
    <row r="1729" s="35" customFormat="1" ht="15.75" customHeight="1" spans="3:247">
      <c r="C1729" s="102"/>
      <c r="D1729" s="103"/>
      <c r="E1729" s="98"/>
      <c r="F1729" s="104"/>
      <c r="G1729" s="103"/>
      <c r="IF1729" s="6"/>
      <c r="IG1729" s="6"/>
      <c r="IH1729" s="6"/>
      <c r="II1729" s="6"/>
      <c r="IJ1729" s="6"/>
      <c r="IK1729" s="6"/>
      <c r="IL1729" s="6"/>
      <c r="IM1729" s="6"/>
    </row>
    <row r="1730" s="35" customFormat="1" ht="15.75" customHeight="1" spans="3:247">
      <c r="C1730" s="102"/>
      <c r="D1730" s="103"/>
      <c r="E1730" s="98"/>
      <c r="F1730" s="104"/>
      <c r="G1730" s="103"/>
      <c r="IF1730" s="6"/>
      <c r="IG1730" s="6"/>
      <c r="IH1730" s="6"/>
      <c r="II1730" s="6"/>
      <c r="IJ1730" s="6"/>
      <c r="IK1730" s="6"/>
      <c r="IL1730" s="6"/>
      <c r="IM1730" s="6"/>
    </row>
    <row r="1731" s="35" customFormat="1" ht="15.75" customHeight="1" spans="3:247">
      <c r="C1731" s="102"/>
      <c r="D1731" s="103"/>
      <c r="E1731" s="98"/>
      <c r="F1731" s="104"/>
      <c r="G1731" s="103"/>
      <c r="IF1731" s="6"/>
      <c r="IG1731" s="6"/>
      <c r="IH1731" s="6"/>
      <c r="II1731" s="6"/>
      <c r="IJ1731" s="6"/>
      <c r="IK1731" s="6"/>
      <c r="IL1731" s="6"/>
      <c r="IM1731" s="6"/>
    </row>
    <row r="1732" s="35" customFormat="1" ht="15.75" customHeight="1" spans="3:247">
      <c r="C1732" s="102"/>
      <c r="D1732" s="103"/>
      <c r="E1732" s="98"/>
      <c r="F1732" s="104"/>
      <c r="G1732" s="103"/>
      <c r="IF1732" s="6"/>
      <c r="IG1732" s="6"/>
      <c r="IH1732" s="6"/>
      <c r="II1732" s="6"/>
      <c r="IJ1732" s="6"/>
      <c r="IK1732" s="6"/>
      <c r="IL1732" s="6"/>
      <c r="IM1732" s="6"/>
    </row>
    <row r="1733" s="35" customFormat="1" ht="15.75" customHeight="1" spans="3:247">
      <c r="C1733" s="102"/>
      <c r="D1733" s="103"/>
      <c r="E1733" s="98"/>
      <c r="F1733" s="104"/>
      <c r="G1733" s="103"/>
      <c r="IF1733" s="6"/>
      <c r="IG1733" s="6"/>
      <c r="IH1733" s="6"/>
      <c r="II1733" s="6"/>
      <c r="IJ1733" s="6"/>
      <c r="IK1733" s="6"/>
      <c r="IL1733" s="6"/>
      <c r="IM1733" s="6"/>
    </row>
    <row r="1734" s="35" customFormat="1" ht="15.75" customHeight="1" spans="3:247">
      <c r="C1734" s="102"/>
      <c r="D1734" s="103"/>
      <c r="E1734" s="98"/>
      <c r="F1734" s="104"/>
      <c r="G1734" s="103"/>
      <c r="IF1734" s="6"/>
      <c r="IG1734" s="6"/>
      <c r="IH1734" s="6"/>
      <c r="II1734" s="6"/>
      <c r="IJ1734" s="6"/>
      <c r="IK1734" s="6"/>
      <c r="IL1734" s="6"/>
      <c r="IM1734" s="6"/>
    </row>
    <row r="1735" s="35" customFormat="1" ht="15.75" customHeight="1" spans="3:247">
      <c r="C1735" s="102"/>
      <c r="D1735" s="103"/>
      <c r="E1735" s="98"/>
      <c r="F1735" s="104"/>
      <c r="G1735" s="103"/>
      <c r="IF1735" s="6"/>
      <c r="IG1735" s="6"/>
      <c r="IH1735" s="6"/>
      <c r="II1735" s="6"/>
      <c r="IJ1735" s="6"/>
      <c r="IK1735" s="6"/>
      <c r="IL1735" s="6"/>
      <c r="IM1735" s="6"/>
    </row>
    <row r="1736" s="35" customFormat="1" ht="15.75" customHeight="1" spans="3:247">
      <c r="C1736" s="102"/>
      <c r="D1736" s="103"/>
      <c r="E1736" s="98"/>
      <c r="F1736" s="104"/>
      <c r="G1736" s="103"/>
      <c r="IF1736" s="6"/>
      <c r="IG1736" s="6"/>
      <c r="IH1736" s="6"/>
      <c r="II1736" s="6"/>
      <c r="IJ1736" s="6"/>
      <c r="IK1736" s="6"/>
      <c r="IL1736" s="6"/>
      <c r="IM1736" s="6"/>
    </row>
    <row r="1737" s="35" customFormat="1" ht="15.75" customHeight="1" spans="3:247">
      <c r="C1737" s="102"/>
      <c r="D1737" s="103"/>
      <c r="E1737" s="98"/>
      <c r="F1737" s="104"/>
      <c r="G1737" s="103"/>
      <c r="IF1737" s="6"/>
      <c r="IG1737" s="6"/>
      <c r="IH1737" s="6"/>
      <c r="II1737" s="6"/>
      <c r="IJ1737" s="6"/>
      <c r="IK1737" s="6"/>
      <c r="IL1737" s="6"/>
      <c r="IM1737" s="6"/>
    </row>
    <row r="1738" s="35" customFormat="1" ht="15.75" customHeight="1" spans="3:247">
      <c r="C1738" s="102"/>
      <c r="D1738" s="103"/>
      <c r="E1738" s="98"/>
      <c r="F1738" s="104"/>
      <c r="G1738" s="103"/>
      <c r="IF1738" s="6"/>
      <c r="IG1738" s="6"/>
      <c r="IH1738" s="6"/>
      <c r="II1738" s="6"/>
      <c r="IJ1738" s="6"/>
      <c r="IK1738" s="6"/>
      <c r="IL1738" s="6"/>
      <c r="IM1738" s="6"/>
    </row>
    <row r="1739" s="35" customFormat="1" ht="15.75" customHeight="1" spans="3:247">
      <c r="C1739" s="102"/>
      <c r="D1739" s="103"/>
      <c r="E1739" s="98"/>
      <c r="F1739" s="104"/>
      <c r="G1739" s="103"/>
      <c r="IF1739" s="6"/>
      <c r="IG1739" s="6"/>
      <c r="IH1739" s="6"/>
      <c r="II1739" s="6"/>
      <c r="IJ1739" s="6"/>
      <c r="IK1739" s="6"/>
      <c r="IL1739" s="6"/>
      <c r="IM1739" s="6"/>
    </row>
    <row r="1740" s="35" customFormat="1" ht="15.75" customHeight="1" spans="3:247">
      <c r="C1740" s="102"/>
      <c r="D1740" s="103"/>
      <c r="E1740" s="98"/>
      <c r="F1740" s="104"/>
      <c r="G1740" s="103"/>
      <c r="IF1740" s="6"/>
      <c r="IG1740" s="6"/>
      <c r="IH1740" s="6"/>
      <c r="II1740" s="6"/>
      <c r="IJ1740" s="6"/>
      <c r="IK1740" s="6"/>
      <c r="IL1740" s="6"/>
      <c r="IM1740" s="6"/>
    </row>
    <row r="1741" s="35" customFormat="1" ht="15.75" customHeight="1" spans="3:247">
      <c r="C1741" s="102"/>
      <c r="D1741" s="103"/>
      <c r="E1741" s="98"/>
      <c r="F1741" s="104"/>
      <c r="G1741" s="103"/>
      <c r="IF1741" s="6"/>
      <c r="IG1741" s="6"/>
      <c r="IH1741" s="6"/>
      <c r="II1741" s="6"/>
      <c r="IJ1741" s="6"/>
      <c r="IK1741" s="6"/>
      <c r="IL1741" s="6"/>
      <c r="IM1741" s="6"/>
    </row>
    <row r="1742" s="35" customFormat="1" ht="15.75" customHeight="1" spans="3:247">
      <c r="C1742" s="102"/>
      <c r="D1742" s="103"/>
      <c r="E1742" s="98"/>
      <c r="F1742" s="104"/>
      <c r="G1742" s="103"/>
      <c r="IF1742" s="6"/>
      <c r="IG1742" s="6"/>
      <c r="IH1742" s="6"/>
      <c r="II1742" s="6"/>
      <c r="IJ1742" s="6"/>
      <c r="IK1742" s="6"/>
      <c r="IL1742" s="6"/>
      <c r="IM1742" s="6"/>
    </row>
    <row r="1743" s="35" customFormat="1" ht="15.75" customHeight="1" spans="3:247">
      <c r="C1743" s="102"/>
      <c r="D1743" s="103"/>
      <c r="E1743" s="98"/>
      <c r="F1743" s="104"/>
      <c r="G1743" s="103"/>
      <c r="IF1743" s="6"/>
      <c r="IG1743" s="6"/>
      <c r="IH1743" s="6"/>
      <c r="II1743" s="6"/>
      <c r="IJ1743" s="6"/>
      <c r="IK1743" s="6"/>
      <c r="IL1743" s="6"/>
      <c r="IM1743" s="6"/>
    </row>
    <row r="1744" s="35" customFormat="1" ht="15.75" customHeight="1" spans="3:247">
      <c r="C1744" s="102"/>
      <c r="D1744" s="103"/>
      <c r="E1744" s="98"/>
      <c r="F1744" s="104"/>
      <c r="G1744" s="103"/>
      <c r="IF1744" s="6"/>
      <c r="IG1744" s="6"/>
      <c r="IH1744" s="6"/>
      <c r="II1744" s="6"/>
      <c r="IJ1744" s="6"/>
      <c r="IK1744" s="6"/>
      <c r="IL1744" s="6"/>
      <c r="IM1744" s="6"/>
    </row>
    <row r="1745" s="35" customFormat="1" ht="15.75" customHeight="1" spans="3:247">
      <c r="C1745" s="102"/>
      <c r="D1745" s="103"/>
      <c r="E1745" s="98"/>
      <c r="F1745" s="104"/>
      <c r="G1745" s="103"/>
      <c r="IF1745" s="6"/>
      <c r="IG1745" s="6"/>
      <c r="IH1745" s="6"/>
      <c r="II1745" s="6"/>
      <c r="IJ1745" s="6"/>
      <c r="IK1745" s="6"/>
      <c r="IL1745" s="6"/>
      <c r="IM1745" s="6"/>
    </row>
    <row r="1746" s="35" customFormat="1" ht="15.75" customHeight="1" spans="3:247">
      <c r="C1746" s="102"/>
      <c r="D1746" s="103"/>
      <c r="E1746" s="98"/>
      <c r="F1746" s="104"/>
      <c r="G1746" s="103"/>
      <c r="IF1746" s="6"/>
      <c r="IG1746" s="6"/>
      <c r="IH1746" s="6"/>
      <c r="II1746" s="6"/>
      <c r="IJ1746" s="6"/>
      <c r="IK1746" s="6"/>
      <c r="IL1746" s="6"/>
      <c r="IM1746" s="6"/>
    </row>
    <row r="1747" s="35" customFormat="1" ht="15.75" customHeight="1" spans="3:247">
      <c r="C1747" s="102"/>
      <c r="D1747" s="103"/>
      <c r="E1747" s="98"/>
      <c r="F1747" s="104"/>
      <c r="G1747" s="103"/>
      <c r="IF1747" s="6"/>
      <c r="IG1747" s="6"/>
      <c r="IH1747" s="6"/>
      <c r="II1747" s="6"/>
      <c r="IJ1747" s="6"/>
      <c r="IK1747" s="6"/>
      <c r="IL1747" s="6"/>
      <c r="IM1747" s="6"/>
    </row>
    <row r="1748" s="35" customFormat="1" ht="15.75" customHeight="1" spans="3:247">
      <c r="C1748" s="102"/>
      <c r="D1748" s="103"/>
      <c r="E1748" s="98"/>
      <c r="F1748" s="104"/>
      <c r="G1748" s="103"/>
      <c r="IF1748" s="6"/>
      <c r="IG1748" s="6"/>
      <c r="IH1748" s="6"/>
      <c r="II1748" s="6"/>
      <c r="IJ1748" s="6"/>
      <c r="IK1748" s="6"/>
      <c r="IL1748" s="6"/>
      <c r="IM1748" s="6"/>
    </row>
    <row r="1749" s="35" customFormat="1" ht="15.75" customHeight="1" spans="3:247">
      <c r="C1749" s="102"/>
      <c r="D1749" s="103"/>
      <c r="E1749" s="98"/>
      <c r="F1749" s="104"/>
      <c r="G1749" s="103"/>
      <c r="IF1749" s="6"/>
      <c r="IG1749" s="6"/>
      <c r="IH1749" s="6"/>
      <c r="II1749" s="6"/>
      <c r="IJ1749" s="6"/>
      <c r="IK1749" s="6"/>
      <c r="IL1749" s="6"/>
      <c r="IM1749" s="6"/>
    </row>
    <row r="1750" s="35" customFormat="1" ht="15.75" customHeight="1" spans="3:247">
      <c r="C1750" s="102"/>
      <c r="D1750" s="103"/>
      <c r="E1750" s="98"/>
      <c r="F1750" s="104"/>
      <c r="G1750" s="103"/>
      <c r="IF1750" s="6"/>
      <c r="IG1750" s="6"/>
      <c r="IH1750" s="6"/>
      <c r="II1750" s="6"/>
      <c r="IJ1750" s="6"/>
      <c r="IK1750" s="6"/>
      <c r="IL1750" s="6"/>
      <c r="IM1750" s="6"/>
    </row>
    <row r="1751" s="35" customFormat="1" ht="15.75" customHeight="1" spans="3:247">
      <c r="C1751" s="102"/>
      <c r="D1751" s="103"/>
      <c r="E1751" s="98"/>
      <c r="F1751" s="104"/>
      <c r="G1751" s="103"/>
      <c r="IF1751" s="6"/>
      <c r="IG1751" s="6"/>
      <c r="IH1751" s="6"/>
      <c r="II1751" s="6"/>
      <c r="IJ1751" s="6"/>
      <c r="IK1751" s="6"/>
      <c r="IL1751" s="6"/>
      <c r="IM1751" s="6"/>
    </row>
    <row r="1752" s="35" customFormat="1" ht="15.75" customHeight="1" spans="3:247">
      <c r="C1752" s="102"/>
      <c r="D1752" s="103"/>
      <c r="E1752" s="98"/>
      <c r="F1752" s="104"/>
      <c r="G1752" s="103"/>
      <c r="IF1752" s="6"/>
      <c r="IG1752" s="6"/>
      <c r="IH1752" s="6"/>
      <c r="II1752" s="6"/>
      <c r="IJ1752" s="6"/>
      <c r="IK1752" s="6"/>
      <c r="IL1752" s="6"/>
      <c r="IM1752" s="6"/>
    </row>
    <row r="1753" s="35" customFormat="1" ht="15.75" customHeight="1" spans="3:247">
      <c r="C1753" s="102"/>
      <c r="D1753" s="103"/>
      <c r="E1753" s="98"/>
      <c r="F1753" s="104"/>
      <c r="G1753" s="103"/>
      <c r="IF1753" s="6"/>
      <c r="IG1753" s="6"/>
      <c r="IH1753" s="6"/>
      <c r="II1753" s="6"/>
      <c r="IJ1753" s="6"/>
      <c r="IK1753" s="6"/>
      <c r="IL1753" s="6"/>
      <c r="IM1753" s="6"/>
    </row>
    <row r="1754" s="35" customFormat="1" ht="15.75" customHeight="1" spans="3:247">
      <c r="C1754" s="102"/>
      <c r="D1754" s="103"/>
      <c r="E1754" s="98"/>
      <c r="F1754" s="104"/>
      <c r="G1754" s="103"/>
      <c r="IF1754" s="6"/>
      <c r="IG1754" s="6"/>
      <c r="IH1754" s="6"/>
      <c r="II1754" s="6"/>
      <c r="IJ1754" s="6"/>
      <c r="IK1754" s="6"/>
      <c r="IL1754" s="6"/>
      <c r="IM1754" s="6"/>
    </row>
    <row r="1755" s="35" customFormat="1" ht="15.75" customHeight="1" spans="3:247">
      <c r="C1755" s="102"/>
      <c r="D1755" s="103"/>
      <c r="E1755" s="98"/>
      <c r="F1755" s="104"/>
      <c r="G1755" s="103"/>
      <c r="IF1755" s="6"/>
      <c r="IG1755" s="6"/>
      <c r="IH1755" s="6"/>
      <c r="II1755" s="6"/>
      <c r="IJ1755" s="6"/>
      <c r="IK1755" s="6"/>
      <c r="IL1755" s="6"/>
      <c r="IM1755" s="6"/>
    </row>
    <row r="1756" s="35" customFormat="1" ht="15.75" customHeight="1" spans="3:247">
      <c r="C1756" s="102"/>
      <c r="D1756" s="103"/>
      <c r="E1756" s="98"/>
      <c r="F1756" s="104"/>
      <c r="G1756" s="103"/>
      <c r="IF1756" s="6"/>
      <c r="IG1756" s="6"/>
      <c r="IH1756" s="6"/>
      <c r="II1756" s="6"/>
      <c r="IJ1756" s="6"/>
      <c r="IK1756" s="6"/>
      <c r="IL1756" s="6"/>
      <c r="IM1756" s="6"/>
    </row>
    <row r="1757" s="35" customFormat="1" ht="15.75" customHeight="1" spans="3:247">
      <c r="C1757" s="102"/>
      <c r="D1757" s="103"/>
      <c r="E1757" s="98"/>
      <c r="F1757" s="104"/>
      <c r="G1757" s="103"/>
      <c r="IF1757" s="6"/>
      <c r="IG1757" s="6"/>
      <c r="IH1757" s="6"/>
      <c r="II1757" s="6"/>
      <c r="IJ1757" s="6"/>
      <c r="IK1757" s="6"/>
      <c r="IL1757" s="6"/>
      <c r="IM1757" s="6"/>
    </row>
    <row r="1758" s="35" customFormat="1" ht="15.75" customHeight="1" spans="3:247">
      <c r="C1758" s="102"/>
      <c r="D1758" s="103"/>
      <c r="E1758" s="98"/>
      <c r="F1758" s="104"/>
      <c r="G1758" s="103"/>
      <c r="IF1758" s="6"/>
      <c r="IG1758" s="6"/>
      <c r="IH1758" s="6"/>
      <c r="II1758" s="6"/>
      <c r="IJ1758" s="6"/>
      <c r="IK1758" s="6"/>
      <c r="IL1758" s="6"/>
      <c r="IM1758" s="6"/>
    </row>
    <row r="1759" s="35" customFormat="1" ht="15.75" customHeight="1" spans="3:247">
      <c r="C1759" s="102"/>
      <c r="D1759" s="103"/>
      <c r="E1759" s="98"/>
      <c r="F1759" s="104"/>
      <c r="G1759" s="103"/>
      <c r="IF1759" s="6"/>
      <c r="IG1759" s="6"/>
      <c r="IH1759" s="6"/>
      <c r="II1759" s="6"/>
      <c r="IJ1759" s="6"/>
      <c r="IK1759" s="6"/>
      <c r="IL1759" s="6"/>
      <c r="IM1759" s="6"/>
    </row>
    <row r="1760" s="35" customFormat="1" ht="15.75" customHeight="1" spans="3:247">
      <c r="C1760" s="102"/>
      <c r="D1760" s="103"/>
      <c r="E1760" s="98"/>
      <c r="F1760" s="104"/>
      <c r="G1760" s="103"/>
      <c r="IF1760" s="6"/>
      <c r="IG1760" s="6"/>
      <c r="IH1760" s="6"/>
      <c r="II1760" s="6"/>
      <c r="IJ1760" s="6"/>
      <c r="IK1760" s="6"/>
      <c r="IL1760" s="6"/>
      <c r="IM1760" s="6"/>
    </row>
    <row r="1761" s="35" customFormat="1" ht="15.75" customHeight="1" spans="3:247">
      <c r="C1761" s="102"/>
      <c r="D1761" s="103"/>
      <c r="E1761" s="98"/>
      <c r="F1761" s="104"/>
      <c r="G1761" s="103"/>
      <c r="IF1761" s="6"/>
      <c r="IG1761" s="6"/>
      <c r="IH1761" s="6"/>
      <c r="II1761" s="6"/>
      <c r="IJ1761" s="6"/>
      <c r="IK1761" s="6"/>
      <c r="IL1761" s="6"/>
      <c r="IM1761" s="6"/>
    </row>
    <row r="1762" s="35" customFormat="1" ht="15.75" customHeight="1" spans="3:247">
      <c r="C1762" s="102"/>
      <c r="D1762" s="103"/>
      <c r="E1762" s="98"/>
      <c r="F1762" s="104"/>
      <c r="G1762" s="103"/>
      <c r="IF1762" s="6"/>
      <c r="IG1762" s="6"/>
      <c r="IH1762" s="6"/>
      <c r="II1762" s="6"/>
      <c r="IJ1762" s="6"/>
      <c r="IK1762" s="6"/>
      <c r="IL1762" s="6"/>
      <c r="IM1762" s="6"/>
    </row>
    <row r="1763" s="35" customFormat="1" ht="15.75" customHeight="1" spans="3:247">
      <c r="C1763" s="102"/>
      <c r="D1763" s="103"/>
      <c r="E1763" s="98"/>
      <c r="F1763" s="104"/>
      <c r="G1763" s="103"/>
      <c r="IF1763" s="6"/>
      <c r="IG1763" s="6"/>
      <c r="IH1763" s="6"/>
      <c r="II1763" s="6"/>
      <c r="IJ1763" s="6"/>
      <c r="IK1763" s="6"/>
      <c r="IL1763" s="6"/>
      <c r="IM1763" s="6"/>
    </row>
    <row r="1764" s="35" customFormat="1" ht="15.75" customHeight="1" spans="3:247">
      <c r="C1764" s="102"/>
      <c r="D1764" s="103"/>
      <c r="E1764" s="98"/>
      <c r="F1764" s="104"/>
      <c r="G1764" s="103"/>
      <c r="IF1764" s="6"/>
      <c r="IG1764" s="6"/>
      <c r="IH1764" s="6"/>
      <c r="II1764" s="6"/>
      <c r="IJ1764" s="6"/>
      <c r="IK1764" s="6"/>
      <c r="IL1764" s="6"/>
      <c r="IM1764" s="6"/>
    </row>
    <row r="1765" s="35" customFormat="1" ht="15.75" customHeight="1" spans="3:247">
      <c r="C1765" s="102"/>
      <c r="D1765" s="103"/>
      <c r="E1765" s="98"/>
      <c r="F1765" s="104"/>
      <c r="G1765" s="103"/>
      <c r="IF1765" s="6"/>
      <c r="IG1765" s="6"/>
      <c r="IH1765" s="6"/>
      <c r="II1765" s="6"/>
      <c r="IJ1765" s="6"/>
      <c r="IK1765" s="6"/>
      <c r="IL1765" s="6"/>
      <c r="IM1765" s="6"/>
    </row>
    <row r="1766" s="35" customFormat="1" ht="15.75" customHeight="1" spans="3:247">
      <c r="C1766" s="102"/>
      <c r="D1766" s="103"/>
      <c r="E1766" s="98"/>
      <c r="F1766" s="104"/>
      <c r="G1766" s="103"/>
      <c r="IF1766" s="6"/>
      <c r="IG1766" s="6"/>
      <c r="IH1766" s="6"/>
      <c r="II1766" s="6"/>
      <c r="IJ1766" s="6"/>
      <c r="IK1766" s="6"/>
      <c r="IL1766" s="6"/>
      <c r="IM1766" s="6"/>
    </row>
    <row r="1767" s="35" customFormat="1" ht="15.75" customHeight="1" spans="3:247">
      <c r="C1767" s="102"/>
      <c r="D1767" s="103"/>
      <c r="E1767" s="98"/>
      <c r="F1767" s="104"/>
      <c r="G1767" s="103"/>
      <c r="IF1767" s="6"/>
      <c r="IG1767" s="6"/>
      <c r="IH1767" s="6"/>
      <c r="II1767" s="6"/>
      <c r="IJ1767" s="6"/>
      <c r="IK1767" s="6"/>
      <c r="IL1767" s="6"/>
      <c r="IM1767" s="6"/>
    </row>
    <row r="1768" s="35" customFormat="1" ht="15.75" customHeight="1" spans="3:247">
      <c r="C1768" s="102"/>
      <c r="D1768" s="103"/>
      <c r="E1768" s="98"/>
      <c r="F1768" s="104"/>
      <c r="G1768" s="103"/>
      <c r="IF1768" s="6"/>
      <c r="IG1768" s="6"/>
      <c r="IH1768" s="6"/>
      <c r="II1768" s="6"/>
      <c r="IJ1768" s="6"/>
      <c r="IK1768" s="6"/>
      <c r="IL1768" s="6"/>
      <c r="IM1768" s="6"/>
    </row>
    <row r="1769" s="35" customFormat="1" ht="15.75" customHeight="1" spans="3:247">
      <c r="C1769" s="102"/>
      <c r="D1769" s="103"/>
      <c r="E1769" s="98"/>
      <c r="F1769" s="104"/>
      <c r="G1769" s="103"/>
      <c r="IF1769" s="6"/>
      <c r="IG1769" s="6"/>
      <c r="IH1769" s="6"/>
      <c r="II1769" s="6"/>
      <c r="IJ1769" s="6"/>
      <c r="IK1769" s="6"/>
      <c r="IL1769" s="6"/>
      <c r="IM1769" s="6"/>
    </row>
    <row r="1770" s="35" customFormat="1" ht="15.75" customHeight="1" spans="3:247">
      <c r="C1770" s="102"/>
      <c r="D1770" s="103"/>
      <c r="E1770" s="98"/>
      <c r="F1770" s="104"/>
      <c r="G1770" s="103"/>
      <c r="IF1770" s="6"/>
      <c r="IG1770" s="6"/>
      <c r="IH1770" s="6"/>
      <c r="II1770" s="6"/>
      <c r="IJ1770" s="6"/>
      <c r="IK1770" s="6"/>
      <c r="IL1770" s="6"/>
      <c r="IM1770" s="6"/>
    </row>
    <row r="1771" s="35" customFormat="1" ht="15.75" customHeight="1" spans="3:247">
      <c r="C1771" s="102"/>
      <c r="D1771" s="103"/>
      <c r="E1771" s="98"/>
      <c r="F1771" s="104"/>
      <c r="G1771" s="103"/>
      <c r="IF1771" s="6"/>
      <c r="IG1771" s="6"/>
      <c r="IH1771" s="6"/>
      <c r="II1771" s="6"/>
      <c r="IJ1771" s="6"/>
      <c r="IK1771" s="6"/>
      <c r="IL1771" s="6"/>
      <c r="IM1771" s="6"/>
    </row>
    <row r="1772" s="35" customFormat="1" ht="15.75" customHeight="1" spans="3:247">
      <c r="C1772" s="102"/>
      <c r="D1772" s="103"/>
      <c r="E1772" s="98"/>
      <c r="F1772" s="104"/>
      <c r="G1772" s="103"/>
      <c r="IF1772" s="6"/>
      <c r="IG1772" s="6"/>
      <c r="IH1772" s="6"/>
      <c r="II1772" s="6"/>
      <c r="IJ1772" s="6"/>
      <c r="IK1772" s="6"/>
      <c r="IL1772" s="6"/>
      <c r="IM1772" s="6"/>
    </row>
    <row r="1773" s="35" customFormat="1" ht="15.75" customHeight="1" spans="3:247">
      <c r="C1773" s="102"/>
      <c r="D1773" s="103"/>
      <c r="E1773" s="98"/>
      <c r="F1773" s="104"/>
      <c r="G1773" s="103"/>
      <c r="IF1773" s="6"/>
      <c r="IG1773" s="6"/>
      <c r="IH1773" s="6"/>
      <c r="II1773" s="6"/>
      <c r="IJ1773" s="6"/>
      <c r="IK1773" s="6"/>
      <c r="IL1773" s="6"/>
      <c r="IM1773" s="6"/>
    </row>
    <row r="1774" s="35" customFormat="1" ht="15.75" customHeight="1" spans="3:247">
      <c r="C1774" s="102"/>
      <c r="D1774" s="103"/>
      <c r="E1774" s="98"/>
      <c r="F1774" s="104"/>
      <c r="G1774" s="103"/>
      <c r="IF1774" s="6"/>
      <c r="IG1774" s="6"/>
      <c r="IH1774" s="6"/>
      <c r="II1774" s="6"/>
      <c r="IJ1774" s="6"/>
      <c r="IK1774" s="6"/>
      <c r="IL1774" s="6"/>
      <c r="IM1774" s="6"/>
    </row>
    <row r="1775" s="35" customFormat="1" ht="15.75" customHeight="1" spans="3:247">
      <c r="C1775" s="102"/>
      <c r="D1775" s="103"/>
      <c r="E1775" s="98"/>
      <c r="F1775" s="104"/>
      <c r="G1775" s="103"/>
      <c r="IF1775" s="6"/>
      <c r="IG1775" s="6"/>
      <c r="IH1775" s="6"/>
      <c r="II1775" s="6"/>
      <c r="IJ1775" s="6"/>
      <c r="IK1775" s="6"/>
      <c r="IL1775" s="6"/>
      <c r="IM1775" s="6"/>
    </row>
    <row r="1776" s="35" customFormat="1" ht="15.75" customHeight="1" spans="3:247">
      <c r="C1776" s="102"/>
      <c r="D1776" s="103"/>
      <c r="E1776" s="98"/>
      <c r="F1776" s="104"/>
      <c r="G1776" s="103"/>
      <c r="IF1776" s="6"/>
      <c r="IG1776" s="6"/>
      <c r="IH1776" s="6"/>
      <c r="II1776" s="6"/>
      <c r="IJ1776" s="6"/>
      <c r="IK1776" s="6"/>
      <c r="IL1776" s="6"/>
      <c r="IM1776" s="6"/>
    </row>
    <row r="1777" s="35" customFormat="1" ht="15.75" customHeight="1" spans="3:247">
      <c r="C1777" s="102"/>
      <c r="D1777" s="103"/>
      <c r="E1777" s="98"/>
      <c r="F1777" s="104"/>
      <c r="G1777" s="103"/>
      <c r="IF1777" s="6"/>
      <c r="IG1777" s="6"/>
      <c r="IH1777" s="6"/>
      <c r="II1777" s="6"/>
      <c r="IJ1777" s="6"/>
      <c r="IK1777" s="6"/>
      <c r="IL1777" s="6"/>
      <c r="IM1777" s="6"/>
    </row>
    <row r="1778" s="35" customFormat="1" ht="15.75" customHeight="1" spans="3:247">
      <c r="C1778" s="102"/>
      <c r="D1778" s="103"/>
      <c r="E1778" s="98"/>
      <c r="F1778" s="104"/>
      <c r="G1778" s="103"/>
      <c r="IF1778" s="6"/>
      <c r="IG1778" s="6"/>
      <c r="IH1778" s="6"/>
      <c r="II1778" s="6"/>
      <c r="IJ1778" s="6"/>
      <c r="IK1778" s="6"/>
      <c r="IL1778" s="6"/>
      <c r="IM1778" s="6"/>
    </row>
    <row r="1779" s="35" customFormat="1" ht="15.75" customHeight="1" spans="3:247">
      <c r="C1779" s="102"/>
      <c r="D1779" s="103"/>
      <c r="E1779" s="98"/>
      <c r="F1779" s="104"/>
      <c r="G1779" s="103"/>
      <c r="IF1779" s="6"/>
      <c r="IG1779" s="6"/>
      <c r="IH1779" s="6"/>
      <c r="II1779" s="6"/>
      <c r="IJ1779" s="6"/>
      <c r="IK1779" s="6"/>
      <c r="IL1779" s="6"/>
      <c r="IM1779" s="6"/>
    </row>
    <row r="1780" s="35" customFormat="1" ht="15.75" customHeight="1" spans="3:247">
      <c r="C1780" s="102"/>
      <c r="D1780" s="103"/>
      <c r="E1780" s="98"/>
      <c r="F1780" s="104"/>
      <c r="G1780" s="103"/>
      <c r="IF1780" s="6"/>
      <c r="IG1780" s="6"/>
      <c r="IH1780" s="6"/>
      <c r="II1780" s="6"/>
      <c r="IJ1780" s="6"/>
      <c r="IK1780" s="6"/>
      <c r="IL1780" s="6"/>
      <c r="IM1780" s="6"/>
    </row>
    <row r="1781" s="35" customFormat="1" ht="15.75" customHeight="1" spans="3:247">
      <c r="C1781" s="102"/>
      <c r="D1781" s="103"/>
      <c r="E1781" s="98"/>
      <c r="F1781" s="104"/>
      <c r="G1781" s="103"/>
      <c r="IF1781" s="6"/>
      <c r="IG1781" s="6"/>
      <c r="IH1781" s="6"/>
      <c r="II1781" s="6"/>
      <c r="IJ1781" s="6"/>
      <c r="IK1781" s="6"/>
      <c r="IL1781" s="6"/>
      <c r="IM1781" s="6"/>
    </row>
    <row r="1782" s="35" customFormat="1" ht="15.75" customHeight="1" spans="3:247">
      <c r="C1782" s="102"/>
      <c r="D1782" s="103"/>
      <c r="E1782" s="98"/>
      <c r="F1782" s="104"/>
      <c r="G1782" s="103"/>
      <c r="IF1782" s="6"/>
      <c r="IG1782" s="6"/>
      <c r="IH1782" s="6"/>
      <c r="II1782" s="6"/>
      <c r="IJ1782" s="6"/>
      <c r="IK1782" s="6"/>
      <c r="IL1782" s="6"/>
      <c r="IM1782" s="6"/>
    </row>
    <row r="1783" s="35" customFormat="1" ht="15.75" customHeight="1" spans="3:247">
      <c r="C1783" s="102"/>
      <c r="D1783" s="103"/>
      <c r="E1783" s="98"/>
      <c r="F1783" s="104"/>
      <c r="G1783" s="103"/>
      <c r="IF1783" s="6"/>
      <c r="IG1783" s="6"/>
      <c r="IH1783" s="6"/>
      <c r="II1783" s="6"/>
      <c r="IJ1783" s="6"/>
      <c r="IK1783" s="6"/>
      <c r="IL1783" s="6"/>
      <c r="IM1783" s="6"/>
    </row>
    <row r="1784" s="35" customFormat="1" ht="15.75" customHeight="1" spans="3:247">
      <c r="C1784" s="102"/>
      <c r="D1784" s="103"/>
      <c r="E1784" s="98"/>
      <c r="F1784" s="104"/>
      <c r="G1784" s="103"/>
      <c r="IF1784" s="6"/>
      <c r="IG1784" s="6"/>
      <c r="IH1784" s="6"/>
      <c r="II1784" s="6"/>
      <c r="IJ1784" s="6"/>
      <c r="IK1784" s="6"/>
      <c r="IL1784" s="6"/>
      <c r="IM1784" s="6"/>
    </row>
    <row r="1785" s="35" customFormat="1" ht="15.75" customHeight="1" spans="3:247">
      <c r="C1785" s="102"/>
      <c r="D1785" s="103"/>
      <c r="E1785" s="98"/>
      <c r="F1785" s="104"/>
      <c r="G1785" s="103"/>
      <c r="IF1785" s="6"/>
      <c r="IG1785" s="6"/>
      <c r="IH1785" s="6"/>
      <c r="II1785" s="6"/>
      <c r="IJ1785" s="6"/>
      <c r="IK1785" s="6"/>
      <c r="IL1785" s="6"/>
      <c r="IM1785" s="6"/>
    </row>
    <row r="1786" s="35" customFormat="1" ht="15.75" customHeight="1" spans="3:247">
      <c r="C1786" s="102"/>
      <c r="D1786" s="103"/>
      <c r="E1786" s="98"/>
      <c r="F1786" s="104"/>
      <c r="G1786" s="103"/>
      <c r="IF1786" s="6"/>
      <c r="IG1786" s="6"/>
      <c r="IH1786" s="6"/>
      <c r="II1786" s="6"/>
      <c r="IJ1786" s="6"/>
      <c r="IK1786" s="6"/>
      <c r="IL1786" s="6"/>
      <c r="IM1786" s="6"/>
    </row>
    <row r="1787" s="35" customFormat="1" ht="15.75" customHeight="1" spans="3:247">
      <c r="C1787" s="102"/>
      <c r="D1787" s="103"/>
      <c r="E1787" s="98"/>
      <c r="F1787" s="104"/>
      <c r="G1787" s="103"/>
      <c r="IF1787" s="6"/>
      <c r="IG1787" s="6"/>
      <c r="IH1787" s="6"/>
      <c r="II1787" s="6"/>
      <c r="IJ1787" s="6"/>
      <c r="IK1787" s="6"/>
      <c r="IL1787" s="6"/>
      <c r="IM1787" s="6"/>
    </row>
    <row r="1788" s="35" customFormat="1" ht="15.75" customHeight="1" spans="3:247">
      <c r="C1788" s="102"/>
      <c r="D1788" s="103"/>
      <c r="E1788" s="98"/>
      <c r="F1788" s="104"/>
      <c r="G1788" s="103"/>
      <c r="IF1788" s="6"/>
      <c r="IG1788" s="6"/>
      <c r="IH1788" s="6"/>
      <c r="II1788" s="6"/>
      <c r="IJ1788" s="6"/>
      <c r="IK1788" s="6"/>
      <c r="IL1788" s="6"/>
      <c r="IM1788" s="6"/>
    </row>
    <row r="1789" s="35" customFormat="1" ht="15.75" customHeight="1" spans="3:247">
      <c r="C1789" s="102"/>
      <c r="D1789" s="103"/>
      <c r="E1789" s="98"/>
      <c r="F1789" s="104"/>
      <c r="G1789" s="103"/>
      <c r="IF1789" s="6"/>
      <c r="IG1789" s="6"/>
      <c r="IH1789" s="6"/>
      <c r="II1789" s="6"/>
      <c r="IJ1789" s="6"/>
      <c r="IK1789" s="6"/>
      <c r="IL1789" s="6"/>
      <c r="IM1789" s="6"/>
    </row>
    <row r="1790" s="35" customFormat="1" ht="15.75" customHeight="1" spans="3:247">
      <c r="C1790" s="102"/>
      <c r="D1790" s="103"/>
      <c r="E1790" s="98"/>
      <c r="F1790" s="104"/>
      <c r="G1790" s="103"/>
      <c r="IF1790" s="6"/>
      <c r="IG1790" s="6"/>
      <c r="IH1790" s="6"/>
      <c r="II1790" s="6"/>
      <c r="IJ1790" s="6"/>
      <c r="IK1790" s="6"/>
      <c r="IL1790" s="6"/>
      <c r="IM1790" s="6"/>
    </row>
    <row r="1791" s="35" customFormat="1" ht="15.75" customHeight="1" spans="3:247">
      <c r="C1791" s="102"/>
      <c r="D1791" s="103"/>
      <c r="E1791" s="98"/>
      <c r="F1791" s="104"/>
      <c r="G1791" s="103"/>
      <c r="IF1791" s="6"/>
      <c r="IG1791" s="6"/>
      <c r="IH1791" s="6"/>
      <c r="II1791" s="6"/>
      <c r="IJ1791" s="6"/>
      <c r="IK1791" s="6"/>
      <c r="IL1791" s="6"/>
      <c r="IM1791" s="6"/>
    </row>
    <row r="1792" s="35" customFormat="1" ht="15.75" customHeight="1" spans="3:247">
      <c r="C1792" s="102"/>
      <c r="D1792" s="103"/>
      <c r="E1792" s="98"/>
      <c r="F1792" s="104"/>
      <c r="G1792" s="103"/>
      <c r="IF1792" s="6"/>
      <c r="IG1792" s="6"/>
      <c r="IH1792" s="6"/>
      <c r="II1792" s="6"/>
      <c r="IJ1792" s="6"/>
      <c r="IK1792" s="6"/>
      <c r="IL1792" s="6"/>
      <c r="IM1792" s="6"/>
    </row>
    <row r="1793" s="35" customFormat="1" ht="15.75" customHeight="1" spans="3:247">
      <c r="C1793" s="102"/>
      <c r="D1793" s="103"/>
      <c r="E1793" s="98"/>
      <c r="F1793" s="104"/>
      <c r="G1793" s="103"/>
      <c r="IF1793" s="6"/>
      <c r="IG1793" s="6"/>
      <c r="IH1793" s="6"/>
      <c r="II1793" s="6"/>
      <c r="IJ1793" s="6"/>
      <c r="IK1793" s="6"/>
      <c r="IL1793" s="6"/>
      <c r="IM1793" s="6"/>
    </row>
    <row r="1794" s="35" customFormat="1" ht="15.75" customHeight="1" spans="3:247">
      <c r="C1794" s="102"/>
      <c r="D1794" s="103"/>
      <c r="E1794" s="98"/>
      <c r="F1794" s="104"/>
      <c r="G1794" s="103"/>
      <c r="IF1794" s="6"/>
      <c r="IG1794" s="6"/>
      <c r="IH1794" s="6"/>
      <c r="II1794" s="6"/>
      <c r="IJ1794" s="6"/>
      <c r="IK1794" s="6"/>
      <c r="IL1794" s="6"/>
      <c r="IM1794" s="6"/>
    </row>
    <row r="1795" s="35" customFormat="1" ht="15.75" customHeight="1" spans="3:247">
      <c r="C1795" s="102"/>
      <c r="D1795" s="103"/>
      <c r="E1795" s="98"/>
      <c r="F1795" s="104"/>
      <c r="G1795" s="103"/>
      <c r="IF1795" s="6"/>
      <c r="IG1795" s="6"/>
      <c r="IH1795" s="6"/>
      <c r="II1795" s="6"/>
      <c r="IJ1795" s="6"/>
      <c r="IK1795" s="6"/>
      <c r="IL1795" s="6"/>
      <c r="IM1795" s="6"/>
    </row>
    <row r="1796" s="35" customFormat="1" ht="15.75" customHeight="1" spans="3:247">
      <c r="C1796" s="102"/>
      <c r="D1796" s="103"/>
      <c r="E1796" s="98"/>
      <c r="F1796" s="104"/>
      <c r="G1796" s="103"/>
      <c r="IF1796" s="6"/>
      <c r="IG1796" s="6"/>
      <c r="IH1796" s="6"/>
      <c r="II1796" s="6"/>
      <c r="IJ1796" s="6"/>
      <c r="IK1796" s="6"/>
      <c r="IL1796" s="6"/>
      <c r="IM1796" s="6"/>
    </row>
    <row r="1797" s="35" customFormat="1" ht="15.75" customHeight="1" spans="3:247">
      <c r="C1797" s="102"/>
      <c r="D1797" s="103"/>
      <c r="E1797" s="98"/>
      <c r="F1797" s="104"/>
      <c r="G1797" s="103"/>
      <c r="IF1797" s="6"/>
      <c r="IG1797" s="6"/>
      <c r="IH1797" s="6"/>
      <c r="II1797" s="6"/>
      <c r="IJ1797" s="6"/>
      <c r="IK1797" s="6"/>
      <c r="IL1797" s="6"/>
      <c r="IM1797" s="6"/>
    </row>
    <row r="1798" s="35" customFormat="1" ht="15.75" customHeight="1" spans="3:247">
      <c r="C1798" s="102"/>
      <c r="D1798" s="103"/>
      <c r="E1798" s="98"/>
      <c r="F1798" s="104"/>
      <c r="G1798" s="103"/>
      <c r="IF1798" s="6"/>
      <c r="IG1798" s="6"/>
      <c r="IH1798" s="6"/>
      <c r="II1798" s="6"/>
      <c r="IJ1798" s="6"/>
      <c r="IK1798" s="6"/>
      <c r="IL1798" s="6"/>
      <c r="IM1798" s="6"/>
    </row>
    <row r="1799" s="35" customFormat="1" ht="15.75" customHeight="1" spans="3:247">
      <c r="C1799" s="102"/>
      <c r="D1799" s="103"/>
      <c r="E1799" s="98"/>
      <c r="F1799" s="104"/>
      <c r="G1799" s="103"/>
      <c r="IF1799" s="6"/>
      <c r="IG1799" s="6"/>
      <c r="IH1799" s="6"/>
      <c r="II1799" s="6"/>
      <c r="IJ1799" s="6"/>
      <c r="IK1799" s="6"/>
      <c r="IL1799" s="6"/>
      <c r="IM1799" s="6"/>
    </row>
    <row r="1800" s="35" customFormat="1" ht="15.75" customHeight="1" spans="3:247">
      <c r="C1800" s="102"/>
      <c r="D1800" s="103"/>
      <c r="E1800" s="98"/>
      <c r="F1800" s="104"/>
      <c r="G1800" s="103"/>
      <c r="IF1800" s="6"/>
      <c r="IG1800" s="6"/>
      <c r="IH1800" s="6"/>
      <c r="II1800" s="6"/>
      <c r="IJ1800" s="6"/>
      <c r="IK1800" s="6"/>
      <c r="IL1800" s="6"/>
      <c r="IM1800" s="6"/>
    </row>
    <row r="1801" s="35" customFormat="1" ht="15.75" customHeight="1" spans="3:247">
      <c r="C1801" s="102"/>
      <c r="D1801" s="103"/>
      <c r="E1801" s="98"/>
      <c r="F1801" s="104"/>
      <c r="G1801" s="103"/>
      <c r="IF1801" s="6"/>
      <c r="IG1801" s="6"/>
      <c r="IH1801" s="6"/>
      <c r="II1801" s="6"/>
      <c r="IJ1801" s="6"/>
      <c r="IK1801" s="6"/>
      <c r="IL1801" s="6"/>
      <c r="IM1801" s="6"/>
    </row>
    <row r="1802" s="35" customFormat="1" ht="15.75" customHeight="1" spans="3:247">
      <c r="C1802" s="102"/>
      <c r="D1802" s="103"/>
      <c r="E1802" s="98"/>
      <c r="F1802" s="104"/>
      <c r="G1802" s="103"/>
      <c r="IF1802" s="6"/>
      <c r="IG1802" s="6"/>
      <c r="IH1802" s="6"/>
      <c r="II1802" s="6"/>
      <c r="IJ1802" s="6"/>
      <c r="IK1802" s="6"/>
      <c r="IL1802" s="6"/>
      <c r="IM1802" s="6"/>
    </row>
    <row r="1803" s="35" customFormat="1" ht="15.75" customHeight="1" spans="3:247">
      <c r="C1803" s="102"/>
      <c r="D1803" s="103"/>
      <c r="E1803" s="98"/>
      <c r="F1803" s="104"/>
      <c r="G1803" s="103"/>
      <c r="IF1803" s="6"/>
      <c r="IG1803" s="6"/>
      <c r="IH1803" s="6"/>
      <c r="II1803" s="6"/>
      <c r="IJ1803" s="6"/>
      <c r="IK1803" s="6"/>
      <c r="IL1803" s="6"/>
      <c r="IM1803" s="6"/>
    </row>
    <row r="1804" s="35" customFormat="1" ht="15.75" customHeight="1" spans="3:247">
      <c r="C1804" s="102"/>
      <c r="D1804" s="103"/>
      <c r="E1804" s="98"/>
      <c r="F1804" s="104"/>
      <c r="G1804" s="103"/>
      <c r="IF1804" s="6"/>
      <c r="IG1804" s="6"/>
      <c r="IH1804" s="6"/>
      <c r="II1804" s="6"/>
      <c r="IJ1804" s="6"/>
      <c r="IK1804" s="6"/>
      <c r="IL1804" s="6"/>
      <c r="IM1804" s="6"/>
    </row>
    <row r="1805" s="35" customFormat="1" ht="15.75" customHeight="1" spans="3:247">
      <c r="C1805" s="102"/>
      <c r="D1805" s="103"/>
      <c r="E1805" s="98"/>
      <c r="F1805" s="104"/>
      <c r="G1805" s="103"/>
      <c r="IF1805" s="6"/>
      <c r="IG1805" s="6"/>
      <c r="IH1805" s="6"/>
      <c r="II1805" s="6"/>
      <c r="IJ1805" s="6"/>
      <c r="IK1805" s="6"/>
      <c r="IL1805" s="6"/>
      <c r="IM1805" s="6"/>
    </row>
    <row r="1806" s="35" customFormat="1" ht="15.75" customHeight="1" spans="3:247">
      <c r="C1806" s="102"/>
      <c r="D1806" s="103"/>
      <c r="E1806" s="98"/>
      <c r="F1806" s="104"/>
      <c r="G1806" s="103"/>
      <c r="IF1806" s="6"/>
      <c r="IG1806" s="6"/>
      <c r="IH1806" s="6"/>
      <c r="II1806" s="6"/>
      <c r="IJ1806" s="6"/>
      <c r="IK1806" s="6"/>
      <c r="IL1806" s="6"/>
      <c r="IM1806" s="6"/>
    </row>
    <row r="1807" s="35" customFormat="1" ht="15.75" customHeight="1" spans="3:247">
      <c r="C1807" s="102"/>
      <c r="D1807" s="103"/>
      <c r="E1807" s="98"/>
      <c r="F1807" s="104"/>
      <c r="G1807" s="103"/>
      <c r="IF1807" s="6"/>
      <c r="IG1807" s="6"/>
      <c r="IH1807" s="6"/>
      <c r="II1807" s="6"/>
      <c r="IJ1807" s="6"/>
      <c r="IK1807" s="6"/>
      <c r="IL1807" s="6"/>
      <c r="IM1807" s="6"/>
    </row>
    <row r="1808" s="35" customFormat="1" ht="15.75" customHeight="1" spans="3:247">
      <c r="C1808" s="102"/>
      <c r="D1808" s="103"/>
      <c r="E1808" s="98"/>
      <c r="F1808" s="104"/>
      <c r="G1808" s="103"/>
      <c r="IF1808" s="6"/>
      <c r="IG1808" s="6"/>
      <c r="IH1808" s="6"/>
      <c r="II1808" s="6"/>
      <c r="IJ1808" s="6"/>
      <c r="IK1808" s="6"/>
      <c r="IL1808" s="6"/>
      <c r="IM1808" s="6"/>
    </row>
    <row r="1809" s="35" customFormat="1" ht="15.75" customHeight="1" spans="3:247">
      <c r="C1809" s="102"/>
      <c r="D1809" s="103"/>
      <c r="E1809" s="98"/>
      <c r="F1809" s="104"/>
      <c r="G1809" s="103"/>
      <c r="IF1809" s="6"/>
      <c r="IG1809" s="6"/>
      <c r="IH1809" s="6"/>
      <c r="II1809" s="6"/>
      <c r="IJ1809" s="6"/>
      <c r="IK1809" s="6"/>
      <c r="IL1809" s="6"/>
      <c r="IM1809" s="6"/>
    </row>
    <row r="1810" s="35" customFormat="1" ht="15.75" customHeight="1" spans="3:247">
      <c r="C1810" s="102"/>
      <c r="D1810" s="103"/>
      <c r="E1810" s="98"/>
      <c r="F1810" s="104"/>
      <c r="G1810" s="103"/>
      <c r="IF1810" s="6"/>
      <c r="IG1810" s="6"/>
      <c r="IH1810" s="6"/>
      <c r="II1810" s="6"/>
      <c r="IJ1810" s="6"/>
      <c r="IK1810" s="6"/>
      <c r="IL1810" s="6"/>
      <c r="IM1810" s="6"/>
    </row>
    <row r="1811" s="35" customFormat="1" ht="15.75" customHeight="1" spans="3:247">
      <c r="C1811" s="102"/>
      <c r="D1811" s="103"/>
      <c r="E1811" s="98"/>
      <c r="F1811" s="104"/>
      <c r="G1811" s="103"/>
      <c r="IF1811" s="6"/>
      <c r="IG1811" s="6"/>
      <c r="IH1811" s="6"/>
      <c r="II1811" s="6"/>
      <c r="IJ1811" s="6"/>
      <c r="IK1811" s="6"/>
      <c r="IL1811" s="6"/>
      <c r="IM1811" s="6"/>
    </row>
    <row r="1812" s="35" customFormat="1" ht="15.75" customHeight="1" spans="3:247">
      <c r="C1812" s="102"/>
      <c r="D1812" s="103"/>
      <c r="E1812" s="98"/>
      <c r="F1812" s="104"/>
      <c r="G1812" s="103"/>
      <c r="IF1812" s="6"/>
      <c r="IG1812" s="6"/>
      <c r="IH1812" s="6"/>
      <c r="II1812" s="6"/>
      <c r="IJ1812" s="6"/>
      <c r="IK1812" s="6"/>
      <c r="IL1812" s="6"/>
      <c r="IM1812" s="6"/>
    </row>
    <row r="1813" s="35" customFormat="1" ht="15.75" customHeight="1" spans="3:247">
      <c r="C1813" s="102"/>
      <c r="D1813" s="103"/>
      <c r="E1813" s="98"/>
      <c r="F1813" s="104"/>
      <c r="G1813" s="103"/>
      <c r="IF1813" s="6"/>
      <c r="IG1813" s="6"/>
      <c r="IH1813" s="6"/>
      <c r="II1813" s="6"/>
      <c r="IJ1813" s="6"/>
      <c r="IK1813" s="6"/>
      <c r="IL1813" s="6"/>
      <c r="IM1813" s="6"/>
    </row>
    <row r="1814" s="35" customFormat="1" ht="15.75" customHeight="1" spans="3:247">
      <c r="C1814" s="102"/>
      <c r="D1814" s="103"/>
      <c r="E1814" s="98"/>
      <c r="F1814" s="104"/>
      <c r="G1814" s="103"/>
      <c r="IF1814" s="6"/>
      <c r="IG1814" s="6"/>
      <c r="IH1814" s="6"/>
      <c r="II1814" s="6"/>
      <c r="IJ1814" s="6"/>
      <c r="IK1814" s="6"/>
      <c r="IL1814" s="6"/>
      <c r="IM1814" s="6"/>
    </row>
    <row r="1815" s="35" customFormat="1" ht="15.75" customHeight="1" spans="3:247">
      <c r="C1815" s="102"/>
      <c r="D1815" s="103"/>
      <c r="E1815" s="98"/>
      <c r="F1815" s="104"/>
      <c r="G1815" s="103"/>
      <c r="IF1815" s="6"/>
      <c r="IG1815" s="6"/>
      <c r="IH1815" s="6"/>
      <c r="II1815" s="6"/>
      <c r="IJ1815" s="6"/>
      <c r="IK1815" s="6"/>
      <c r="IL1815" s="6"/>
      <c r="IM1815" s="6"/>
    </row>
    <row r="1816" s="35" customFormat="1" ht="15.75" customHeight="1" spans="3:247">
      <c r="C1816" s="102"/>
      <c r="D1816" s="103"/>
      <c r="E1816" s="98"/>
      <c r="F1816" s="104"/>
      <c r="G1816" s="103"/>
      <c r="IF1816" s="6"/>
      <c r="IG1816" s="6"/>
      <c r="IH1816" s="6"/>
      <c r="II1816" s="6"/>
      <c r="IJ1816" s="6"/>
      <c r="IK1816" s="6"/>
      <c r="IL1816" s="6"/>
      <c r="IM1816" s="6"/>
    </row>
    <row r="1817" s="35" customFormat="1" ht="15.75" customHeight="1" spans="3:247">
      <c r="C1817" s="102"/>
      <c r="D1817" s="103"/>
      <c r="E1817" s="98"/>
      <c r="F1817" s="104"/>
      <c r="G1817" s="103"/>
      <c r="IF1817" s="6"/>
      <c r="IG1817" s="6"/>
      <c r="IH1817" s="6"/>
      <c r="II1817" s="6"/>
      <c r="IJ1817" s="6"/>
      <c r="IK1817" s="6"/>
      <c r="IL1817" s="6"/>
      <c r="IM1817" s="6"/>
    </row>
    <row r="1818" s="35" customFormat="1" ht="15.75" customHeight="1" spans="3:247">
      <c r="C1818" s="102"/>
      <c r="D1818" s="103"/>
      <c r="E1818" s="98"/>
      <c r="F1818" s="104"/>
      <c r="G1818" s="103"/>
      <c r="IF1818" s="6"/>
      <c r="IG1818" s="6"/>
      <c r="IH1818" s="6"/>
      <c r="II1818" s="6"/>
      <c r="IJ1818" s="6"/>
      <c r="IK1818" s="6"/>
      <c r="IL1818" s="6"/>
      <c r="IM1818" s="6"/>
    </row>
    <row r="1819" s="35" customFormat="1" ht="15.75" customHeight="1" spans="3:247">
      <c r="C1819" s="102"/>
      <c r="D1819" s="103"/>
      <c r="E1819" s="98"/>
      <c r="F1819" s="104"/>
      <c r="G1819" s="103"/>
      <c r="IF1819" s="6"/>
      <c r="IG1819" s="6"/>
      <c r="IH1819" s="6"/>
      <c r="II1819" s="6"/>
      <c r="IJ1819" s="6"/>
      <c r="IK1819" s="6"/>
      <c r="IL1819" s="6"/>
      <c r="IM1819" s="6"/>
    </row>
    <row r="1820" s="35" customFormat="1" ht="15.75" customHeight="1" spans="3:247">
      <c r="C1820" s="102"/>
      <c r="D1820" s="103"/>
      <c r="E1820" s="98"/>
      <c r="F1820" s="104"/>
      <c r="G1820" s="103"/>
      <c r="IF1820" s="6"/>
      <c r="IG1820" s="6"/>
      <c r="IH1820" s="6"/>
      <c r="II1820" s="6"/>
      <c r="IJ1820" s="6"/>
      <c r="IK1820" s="6"/>
      <c r="IL1820" s="6"/>
      <c r="IM1820" s="6"/>
    </row>
    <row r="1821" s="35" customFormat="1" ht="15.75" customHeight="1" spans="3:247">
      <c r="C1821" s="102"/>
      <c r="D1821" s="103"/>
      <c r="E1821" s="98"/>
      <c r="F1821" s="104"/>
      <c r="G1821" s="103"/>
      <c r="IF1821" s="6"/>
      <c r="IG1821" s="6"/>
      <c r="IH1821" s="6"/>
      <c r="II1821" s="6"/>
      <c r="IJ1821" s="6"/>
      <c r="IK1821" s="6"/>
      <c r="IL1821" s="6"/>
      <c r="IM1821" s="6"/>
    </row>
    <row r="1822" s="35" customFormat="1" ht="15.75" customHeight="1" spans="3:247">
      <c r="C1822" s="102"/>
      <c r="D1822" s="103"/>
      <c r="E1822" s="98"/>
      <c r="F1822" s="104"/>
      <c r="G1822" s="103"/>
      <c r="IF1822" s="6"/>
      <c r="IG1822" s="6"/>
      <c r="IH1822" s="6"/>
      <c r="II1822" s="6"/>
      <c r="IJ1822" s="6"/>
      <c r="IK1822" s="6"/>
      <c r="IL1822" s="6"/>
      <c r="IM1822" s="6"/>
    </row>
    <row r="1823" s="35" customFormat="1" ht="15.75" customHeight="1" spans="3:247">
      <c r="C1823" s="102"/>
      <c r="D1823" s="103"/>
      <c r="E1823" s="98"/>
      <c r="F1823" s="104"/>
      <c r="G1823" s="103"/>
      <c r="IF1823" s="6"/>
      <c r="IG1823" s="6"/>
      <c r="IH1823" s="6"/>
      <c r="II1823" s="6"/>
      <c r="IJ1823" s="6"/>
      <c r="IK1823" s="6"/>
      <c r="IL1823" s="6"/>
      <c r="IM1823" s="6"/>
    </row>
    <row r="1824" s="35" customFormat="1" ht="15.75" customHeight="1" spans="3:247">
      <c r="C1824" s="102"/>
      <c r="D1824" s="103"/>
      <c r="E1824" s="98"/>
      <c r="F1824" s="104"/>
      <c r="G1824" s="103"/>
      <c r="IF1824" s="6"/>
      <c r="IG1824" s="6"/>
      <c r="IH1824" s="6"/>
      <c r="II1824" s="6"/>
      <c r="IJ1824" s="6"/>
      <c r="IK1824" s="6"/>
      <c r="IL1824" s="6"/>
      <c r="IM1824" s="6"/>
    </row>
    <row r="1825" s="35" customFormat="1" ht="15.75" customHeight="1" spans="3:247">
      <c r="C1825" s="102"/>
      <c r="D1825" s="103"/>
      <c r="E1825" s="98"/>
      <c r="F1825" s="104"/>
      <c r="G1825" s="103"/>
      <c r="IF1825" s="6"/>
      <c r="IG1825" s="6"/>
      <c r="IH1825" s="6"/>
      <c r="II1825" s="6"/>
      <c r="IJ1825" s="6"/>
      <c r="IK1825" s="6"/>
      <c r="IL1825" s="6"/>
      <c r="IM1825" s="6"/>
    </row>
    <row r="1826" s="35" customFormat="1" ht="15.75" customHeight="1" spans="3:247">
      <c r="C1826" s="102"/>
      <c r="D1826" s="103"/>
      <c r="E1826" s="98"/>
      <c r="F1826" s="104"/>
      <c r="G1826" s="103"/>
      <c r="IF1826" s="6"/>
      <c r="IG1826" s="6"/>
      <c r="IH1826" s="6"/>
      <c r="II1826" s="6"/>
      <c r="IJ1826" s="6"/>
      <c r="IK1826" s="6"/>
      <c r="IL1826" s="6"/>
      <c r="IM1826" s="6"/>
    </row>
    <row r="1827" s="35" customFormat="1" ht="15.75" customHeight="1" spans="3:247">
      <c r="C1827" s="102"/>
      <c r="D1827" s="103"/>
      <c r="E1827" s="98"/>
      <c r="F1827" s="104"/>
      <c r="G1827" s="103"/>
      <c r="IF1827" s="6"/>
      <c r="IG1827" s="6"/>
      <c r="IH1827" s="6"/>
      <c r="II1827" s="6"/>
      <c r="IJ1827" s="6"/>
      <c r="IK1827" s="6"/>
      <c r="IL1827" s="6"/>
      <c r="IM1827" s="6"/>
    </row>
    <row r="1828" s="35" customFormat="1" ht="15.75" customHeight="1" spans="3:247">
      <c r="C1828" s="102"/>
      <c r="D1828" s="103"/>
      <c r="E1828" s="98"/>
      <c r="F1828" s="104"/>
      <c r="G1828" s="103"/>
      <c r="IF1828" s="6"/>
      <c r="IG1828" s="6"/>
      <c r="IH1828" s="6"/>
      <c r="II1828" s="6"/>
      <c r="IJ1828" s="6"/>
      <c r="IK1828" s="6"/>
      <c r="IL1828" s="6"/>
      <c r="IM1828" s="6"/>
    </row>
    <row r="1829" s="35" customFormat="1" ht="15.75" customHeight="1" spans="3:247">
      <c r="C1829" s="102"/>
      <c r="D1829" s="103"/>
      <c r="E1829" s="98"/>
      <c r="F1829" s="104"/>
      <c r="G1829" s="103"/>
      <c r="IF1829" s="6"/>
      <c r="IG1829" s="6"/>
      <c r="IH1829" s="6"/>
      <c r="II1829" s="6"/>
      <c r="IJ1829" s="6"/>
      <c r="IK1829" s="6"/>
      <c r="IL1829" s="6"/>
      <c r="IM1829" s="6"/>
    </row>
    <row r="1830" s="35" customFormat="1" ht="15.75" customHeight="1" spans="3:247">
      <c r="C1830" s="102"/>
      <c r="D1830" s="103"/>
      <c r="E1830" s="98"/>
      <c r="F1830" s="104"/>
      <c r="G1830" s="103"/>
      <c r="IF1830" s="6"/>
      <c r="IG1830" s="6"/>
      <c r="IH1830" s="6"/>
      <c r="II1830" s="6"/>
      <c r="IJ1830" s="6"/>
      <c r="IK1830" s="6"/>
      <c r="IL1830" s="6"/>
      <c r="IM1830" s="6"/>
    </row>
    <row r="1831" s="35" customFormat="1" ht="15.75" customHeight="1" spans="3:247">
      <c r="C1831" s="102"/>
      <c r="D1831" s="103"/>
      <c r="E1831" s="98"/>
      <c r="F1831" s="104"/>
      <c r="G1831" s="103"/>
      <c r="IF1831" s="6"/>
      <c r="IG1831" s="6"/>
      <c r="IH1831" s="6"/>
      <c r="II1831" s="6"/>
      <c r="IJ1831" s="6"/>
      <c r="IK1831" s="6"/>
      <c r="IL1831" s="6"/>
      <c r="IM1831" s="6"/>
    </row>
    <row r="1832" s="35" customFormat="1" ht="15.75" customHeight="1" spans="3:247">
      <c r="C1832" s="102"/>
      <c r="D1832" s="103"/>
      <c r="E1832" s="98"/>
      <c r="F1832" s="104"/>
      <c r="G1832" s="103"/>
      <c r="IF1832" s="6"/>
      <c r="IG1832" s="6"/>
      <c r="IH1832" s="6"/>
      <c r="II1832" s="6"/>
      <c r="IJ1832" s="6"/>
      <c r="IK1832" s="6"/>
      <c r="IL1832" s="6"/>
      <c r="IM1832" s="6"/>
    </row>
    <row r="1833" s="35" customFormat="1" ht="15.75" customHeight="1" spans="3:247">
      <c r="C1833" s="102"/>
      <c r="D1833" s="103"/>
      <c r="E1833" s="98"/>
      <c r="F1833" s="104"/>
      <c r="G1833" s="103"/>
      <c r="IF1833" s="6"/>
      <c r="IG1833" s="6"/>
      <c r="IH1833" s="6"/>
      <c r="II1833" s="6"/>
      <c r="IJ1833" s="6"/>
      <c r="IK1833" s="6"/>
      <c r="IL1833" s="6"/>
      <c r="IM1833" s="6"/>
    </row>
    <row r="1834" s="35" customFormat="1" ht="15.75" customHeight="1" spans="3:247">
      <c r="C1834" s="102"/>
      <c r="D1834" s="103"/>
      <c r="E1834" s="98"/>
      <c r="F1834" s="104"/>
      <c r="G1834" s="103"/>
      <c r="IF1834" s="6"/>
      <c r="IG1834" s="6"/>
      <c r="IH1834" s="6"/>
      <c r="II1834" s="6"/>
      <c r="IJ1834" s="6"/>
      <c r="IK1834" s="6"/>
      <c r="IL1834" s="6"/>
      <c r="IM1834" s="6"/>
    </row>
    <row r="1835" s="35" customFormat="1" ht="15.75" customHeight="1" spans="3:247">
      <c r="C1835" s="102"/>
      <c r="D1835" s="103"/>
      <c r="E1835" s="98"/>
      <c r="F1835" s="104"/>
      <c r="G1835" s="103"/>
      <c r="IF1835" s="6"/>
      <c r="IG1835" s="6"/>
      <c r="IH1835" s="6"/>
      <c r="II1835" s="6"/>
      <c r="IJ1835" s="6"/>
      <c r="IK1835" s="6"/>
      <c r="IL1835" s="6"/>
      <c r="IM1835" s="6"/>
    </row>
    <row r="1836" s="35" customFormat="1" ht="15.75" customHeight="1" spans="3:247">
      <c r="C1836" s="102"/>
      <c r="D1836" s="103"/>
      <c r="E1836" s="98"/>
      <c r="F1836" s="104"/>
      <c r="G1836" s="103"/>
      <c r="IF1836" s="6"/>
      <c r="IG1836" s="6"/>
      <c r="IH1836" s="6"/>
      <c r="II1836" s="6"/>
      <c r="IJ1836" s="6"/>
      <c r="IK1836" s="6"/>
      <c r="IL1836" s="6"/>
      <c r="IM1836" s="6"/>
    </row>
    <row r="1837" s="35" customFormat="1" ht="15.75" customHeight="1" spans="3:247">
      <c r="C1837" s="102"/>
      <c r="D1837" s="103"/>
      <c r="E1837" s="98"/>
      <c r="F1837" s="104"/>
      <c r="G1837" s="103"/>
      <c r="IF1837" s="6"/>
      <c r="IG1837" s="6"/>
      <c r="IH1837" s="6"/>
      <c r="II1837" s="6"/>
      <c r="IJ1837" s="6"/>
      <c r="IK1837" s="6"/>
      <c r="IL1837" s="6"/>
      <c r="IM1837" s="6"/>
    </row>
    <row r="1838" s="35" customFormat="1" ht="15.75" customHeight="1" spans="3:247">
      <c r="C1838" s="102"/>
      <c r="D1838" s="103"/>
      <c r="E1838" s="98"/>
      <c r="F1838" s="104"/>
      <c r="G1838" s="103"/>
      <c r="IF1838" s="6"/>
      <c r="IG1838" s="6"/>
      <c r="IH1838" s="6"/>
      <c r="II1838" s="6"/>
      <c r="IJ1838" s="6"/>
      <c r="IK1838" s="6"/>
      <c r="IL1838" s="6"/>
      <c r="IM1838" s="6"/>
    </row>
    <row r="1839" s="35" customFormat="1" ht="15.75" customHeight="1" spans="3:247">
      <c r="C1839" s="102"/>
      <c r="D1839" s="103"/>
      <c r="E1839" s="98"/>
      <c r="F1839" s="104"/>
      <c r="G1839" s="103"/>
      <c r="IF1839" s="6"/>
      <c r="IG1839" s="6"/>
      <c r="IH1839" s="6"/>
      <c r="II1839" s="6"/>
      <c r="IJ1839" s="6"/>
      <c r="IK1839" s="6"/>
      <c r="IL1839" s="6"/>
      <c r="IM1839" s="6"/>
    </row>
    <row r="1840" s="35" customFormat="1" ht="15.75" customHeight="1" spans="3:247">
      <c r="C1840" s="102"/>
      <c r="D1840" s="103"/>
      <c r="E1840" s="98"/>
      <c r="F1840" s="104"/>
      <c r="G1840" s="103"/>
      <c r="IF1840" s="6"/>
      <c r="IG1840" s="6"/>
      <c r="IH1840" s="6"/>
      <c r="II1840" s="6"/>
      <c r="IJ1840" s="6"/>
      <c r="IK1840" s="6"/>
      <c r="IL1840" s="6"/>
      <c r="IM1840" s="6"/>
    </row>
    <row r="1841" s="35" customFormat="1" ht="15.75" customHeight="1" spans="3:247">
      <c r="C1841" s="102"/>
      <c r="D1841" s="103"/>
      <c r="E1841" s="98"/>
      <c r="F1841" s="104"/>
      <c r="G1841" s="103"/>
      <c r="IF1841" s="6"/>
      <c r="IG1841" s="6"/>
      <c r="IH1841" s="6"/>
      <c r="II1841" s="6"/>
      <c r="IJ1841" s="6"/>
      <c r="IK1841" s="6"/>
      <c r="IL1841" s="6"/>
      <c r="IM1841" s="6"/>
    </row>
    <row r="1842" s="35" customFormat="1" ht="15.75" customHeight="1" spans="3:247">
      <c r="C1842" s="102"/>
      <c r="D1842" s="103"/>
      <c r="E1842" s="98"/>
      <c r="F1842" s="104"/>
      <c r="G1842" s="103"/>
      <c r="IF1842" s="6"/>
      <c r="IG1842" s="6"/>
      <c r="IH1842" s="6"/>
      <c r="II1842" s="6"/>
      <c r="IJ1842" s="6"/>
      <c r="IK1842" s="6"/>
      <c r="IL1842" s="6"/>
      <c r="IM1842" s="6"/>
    </row>
    <row r="1843" s="35" customFormat="1" ht="15.75" customHeight="1" spans="3:247">
      <c r="C1843" s="102"/>
      <c r="D1843" s="103"/>
      <c r="E1843" s="98"/>
      <c r="F1843" s="104"/>
      <c r="G1843" s="103"/>
      <c r="IF1843" s="6"/>
      <c r="IG1843" s="6"/>
      <c r="IH1843" s="6"/>
      <c r="II1843" s="6"/>
      <c r="IJ1843" s="6"/>
      <c r="IK1843" s="6"/>
      <c r="IL1843" s="6"/>
      <c r="IM1843" s="6"/>
    </row>
    <row r="1844" s="35" customFormat="1" ht="15.75" customHeight="1" spans="3:247">
      <c r="C1844" s="102"/>
      <c r="D1844" s="103"/>
      <c r="E1844" s="98"/>
      <c r="F1844" s="104"/>
      <c r="G1844" s="103"/>
      <c r="IF1844" s="6"/>
      <c r="IG1844" s="6"/>
      <c r="IH1844" s="6"/>
      <c r="II1844" s="6"/>
      <c r="IJ1844" s="6"/>
      <c r="IK1844" s="6"/>
      <c r="IL1844" s="6"/>
      <c r="IM1844" s="6"/>
    </row>
    <row r="1845" s="35" customFormat="1" ht="15.75" customHeight="1" spans="3:247">
      <c r="C1845" s="102"/>
      <c r="D1845" s="103"/>
      <c r="E1845" s="98"/>
      <c r="F1845" s="104"/>
      <c r="G1845" s="103"/>
      <c r="IF1845" s="6"/>
      <c r="IG1845" s="6"/>
      <c r="IH1845" s="6"/>
      <c r="II1845" s="6"/>
      <c r="IJ1845" s="6"/>
      <c r="IK1845" s="6"/>
      <c r="IL1845" s="6"/>
      <c r="IM1845" s="6"/>
    </row>
    <row r="1846" s="35" customFormat="1" ht="15.75" customHeight="1" spans="3:247">
      <c r="C1846" s="102"/>
      <c r="D1846" s="103"/>
      <c r="E1846" s="98"/>
      <c r="F1846" s="104"/>
      <c r="G1846" s="103"/>
      <c r="IF1846" s="6"/>
      <c r="IG1846" s="6"/>
      <c r="IH1846" s="6"/>
      <c r="II1846" s="6"/>
      <c r="IJ1846" s="6"/>
      <c r="IK1846" s="6"/>
      <c r="IL1846" s="6"/>
      <c r="IM1846" s="6"/>
    </row>
    <row r="1847" s="35" customFormat="1" ht="15.75" customHeight="1" spans="3:247">
      <c r="C1847" s="102"/>
      <c r="D1847" s="103"/>
      <c r="E1847" s="98"/>
      <c r="F1847" s="104"/>
      <c r="G1847" s="103"/>
      <c r="IF1847" s="6"/>
      <c r="IG1847" s="6"/>
      <c r="IH1847" s="6"/>
      <c r="II1847" s="6"/>
      <c r="IJ1847" s="6"/>
      <c r="IK1847" s="6"/>
      <c r="IL1847" s="6"/>
      <c r="IM1847" s="6"/>
    </row>
    <row r="1848" s="35" customFormat="1" ht="15.75" customHeight="1" spans="3:247">
      <c r="C1848" s="102"/>
      <c r="D1848" s="103"/>
      <c r="E1848" s="98"/>
      <c r="F1848" s="104"/>
      <c r="G1848" s="103"/>
      <c r="IF1848" s="6"/>
      <c r="IG1848" s="6"/>
      <c r="IH1848" s="6"/>
      <c r="II1848" s="6"/>
      <c r="IJ1848" s="6"/>
      <c r="IK1848" s="6"/>
      <c r="IL1848" s="6"/>
      <c r="IM1848" s="6"/>
    </row>
    <row r="1849" s="35" customFormat="1" ht="15.75" customHeight="1" spans="3:247">
      <c r="C1849" s="102"/>
      <c r="D1849" s="103"/>
      <c r="E1849" s="98"/>
      <c r="F1849" s="104"/>
      <c r="G1849" s="103"/>
      <c r="IF1849" s="6"/>
      <c r="IG1849" s="6"/>
      <c r="IH1849" s="6"/>
      <c r="II1849" s="6"/>
      <c r="IJ1849" s="6"/>
      <c r="IK1849" s="6"/>
      <c r="IL1849" s="6"/>
      <c r="IM1849" s="6"/>
    </row>
    <row r="1850" s="35" customFormat="1" ht="15.75" customHeight="1" spans="3:247">
      <c r="C1850" s="102"/>
      <c r="D1850" s="103"/>
      <c r="E1850" s="98"/>
      <c r="F1850" s="104"/>
      <c r="G1850" s="103"/>
      <c r="IF1850" s="6"/>
      <c r="IG1850" s="6"/>
      <c r="IH1850" s="6"/>
      <c r="II1850" s="6"/>
      <c r="IJ1850" s="6"/>
      <c r="IK1850" s="6"/>
      <c r="IL1850" s="6"/>
      <c r="IM1850" s="6"/>
    </row>
    <row r="1851" s="35" customFormat="1" ht="15.75" customHeight="1" spans="3:247">
      <c r="C1851" s="102"/>
      <c r="D1851" s="103"/>
      <c r="E1851" s="98"/>
      <c r="F1851" s="104"/>
      <c r="G1851" s="103"/>
      <c r="IF1851" s="6"/>
      <c r="IG1851" s="6"/>
      <c r="IH1851" s="6"/>
      <c r="II1851" s="6"/>
      <c r="IJ1851" s="6"/>
      <c r="IK1851" s="6"/>
      <c r="IL1851" s="6"/>
      <c r="IM1851" s="6"/>
    </row>
    <row r="1852" s="35" customFormat="1" ht="15.75" customHeight="1" spans="3:247">
      <c r="C1852" s="102"/>
      <c r="D1852" s="103"/>
      <c r="E1852" s="98"/>
      <c r="F1852" s="104"/>
      <c r="G1852" s="103"/>
      <c r="IF1852" s="6"/>
      <c r="IG1852" s="6"/>
      <c r="IH1852" s="6"/>
      <c r="II1852" s="6"/>
      <c r="IJ1852" s="6"/>
      <c r="IK1852" s="6"/>
      <c r="IL1852" s="6"/>
      <c r="IM1852" s="6"/>
    </row>
    <row r="1853" s="35" customFormat="1" ht="15.75" customHeight="1" spans="3:247">
      <c r="C1853" s="102"/>
      <c r="D1853" s="103"/>
      <c r="E1853" s="98"/>
      <c r="F1853" s="104"/>
      <c r="G1853" s="103"/>
      <c r="IF1853" s="6"/>
      <c r="IG1853" s="6"/>
      <c r="IH1853" s="6"/>
      <c r="II1853" s="6"/>
      <c r="IJ1853" s="6"/>
      <c r="IK1853" s="6"/>
      <c r="IL1853" s="6"/>
      <c r="IM1853" s="6"/>
    </row>
    <row r="1854" s="35" customFormat="1" ht="15.75" customHeight="1" spans="3:247">
      <c r="C1854" s="102"/>
      <c r="D1854" s="103"/>
      <c r="E1854" s="98"/>
      <c r="F1854" s="104"/>
      <c r="G1854" s="103"/>
      <c r="IF1854" s="6"/>
      <c r="IG1854" s="6"/>
      <c r="IH1854" s="6"/>
      <c r="II1854" s="6"/>
      <c r="IJ1854" s="6"/>
      <c r="IK1854" s="6"/>
      <c r="IL1854" s="6"/>
      <c r="IM1854" s="6"/>
    </row>
    <row r="1855" s="35" customFormat="1" ht="15.75" customHeight="1" spans="3:247">
      <c r="C1855" s="102"/>
      <c r="D1855" s="103"/>
      <c r="E1855" s="98"/>
      <c r="F1855" s="104"/>
      <c r="G1855" s="103"/>
      <c r="IF1855" s="6"/>
      <c r="IG1855" s="6"/>
      <c r="IH1855" s="6"/>
      <c r="II1855" s="6"/>
      <c r="IJ1855" s="6"/>
      <c r="IK1855" s="6"/>
      <c r="IL1855" s="6"/>
      <c r="IM1855" s="6"/>
    </row>
    <row r="1856" s="35" customFormat="1" ht="15.75" customHeight="1" spans="3:247">
      <c r="C1856" s="102"/>
      <c r="D1856" s="103"/>
      <c r="E1856" s="98"/>
      <c r="F1856" s="104"/>
      <c r="G1856" s="103"/>
      <c r="IF1856" s="6"/>
      <c r="IG1856" s="6"/>
      <c r="IH1856" s="6"/>
      <c r="II1856" s="6"/>
      <c r="IJ1856" s="6"/>
      <c r="IK1856" s="6"/>
      <c r="IL1856" s="6"/>
      <c r="IM1856" s="6"/>
    </row>
    <row r="1857" s="35" customFormat="1" ht="15.75" customHeight="1" spans="3:247">
      <c r="C1857" s="102"/>
      <c r="D1857" s="103"/>
      <c r="E1857" s="98"/>
      <c r="F1857" s="104"/>
      <c r="G1857" s="103"/>
      <c r="IF1857" s="6"/>
      <c r="IG1857" s="6"/>
      <c r="IH1857" s="6"/>
      <c r="II1857" s="6"/>
      <c r="IJ1857" s="6"/>
      <c r="IK1857" s="6"/>
      <c r="IL1857" s="6"/>
      <c r="IM1857" s="6"/>
    </row>
    <row r="1858" s="35" customFormat="1" ht="15.75" customHeight="1" spans="3:247">
      <c r="C1858" s="102"/>
      <c r="D1858" s="103"/>
      <c r="E1858" s="98"/>
      <c r="F1858" s="104"/>
      <c r="G1858" s="103"/>
      <c r="IF1858" s="6"/>
      <c r="IG1858" s="6"/>
      <c r="IH1858" s="6"/>
      <c r="II1858" s="6"/>
      <c r="IJ1858" s="6"/>
      <c r="IK1858" s="6"/>
      <c r="IL1858" s="6"/>
      <c r="IM1858" s="6"/>
    </row>
    <row r="1859" s="35" customFormat="1" ht="15.75" customHeight="1" spans="3:247">
      <c r="C1859" s="102"/>
      <c r="D1859" s="103"/>
      <c r="E1859" s="98"/>
      <c r="F1859" s="104"/>
      <c r="G1859" s="103"/>
      <c r="IF1859" s="6"/>
      <c r="IG1859" s="6"/>
      <c r="IH1859" s="6"/>
      <c r="II1859" s="6"/>
      <c r="IJ1859" s="6"/>
      <c r="IK1859" s="6"/>
      <c r="IL1859" s="6"/>
      <c r="IM1859" s="6"/>
    </row>
    <row r="1860" s="35" customFormat="1" ht="15.75" customHeight="1" spans="3:247">
      <c r="C1860" s="102"/>
      <c r="D1860" s="103"/>
      <c r="E1860" s="98"/>
      <c r="F1860" s="104"/>
      <c r="G1860" s="103"/>
      <c r="IF1860" s="6"/>
      <c r="IG1860" s="6"/>
      <c r="IH1860" s="6"/>
      <c r="II1860" s="6"/>
      <c r="IJ1860" s="6"/>
      <c r="IK1860" s="6"/>
      <c r="IL1860" s="6"/>
      <c r="IM1860" s="6"/>
    </row>
    <row r="1861" s="35" customFormat="1" ht="15.75" customHeight="1" spans="3:247">
      <c r="C1861" s="102"/>
      <c r="D1861" s="103"/>
      <c r="E1861" s="98"/>
      <c r="F1861" s="104"/>
      <c r="G1861" s="103"/>
      <c r="IF1861" s="6"/>
      <c r="IG1861" s="6"/>
      <c r="IH1861" s="6"/>
      <c r="II1861" s="6"/>
      <c r="IJ1861" s="6"/>
      <c r="IK1861" s="6"/>
      <c r="IL1861" s="6"/>
      <c r="IM1861" s="6"/>
    </row>
    <row r="1862" s="35" customFormat="1" ht="15.75" customHeight="1" spans="3:247">
      <c r="C1862" s="102"/>
      <c r="D1862" s="103"/>
      <c r="E1862" s="98"/>
      <c r="F1862" s="104"/>
      <c r="G1862" s="103"/>
      <c r="IF1862" s="6"/>
      <c r="IG1862" s="6"/>
      <c r="IH1862" s="6"/>
      <c r="II1862" s="6"/>
      <c r="IJ1862" s="6"/>
      <c r="IK1862" s="6"/>
      <c r="IL1862" s="6"/>
      <c r="IM1862" s="6"/>
    </row>
    <row r="1863" s="35" customFormat="1" ht="15.75" customHeight="1" spans="3:247">
      <c r="C1863" s="102"/>
      <c r="D1863" s="103"/>
      <c r="E1863" s="98"/>
      <c r="F1863" s="104"/>
      <c r="G1863" s="103"/>
      <c r="IF1863" s="6"/>
      <c r="IG1863" s="6"/>
      <c r="IH1863" s="6"/>
      <c r="II1863" s="6"/>
      <c r="IJ1863" s="6"/>
      <c r="IK1863" s="6"/>
      <c r="IL1863" s="6"/>
      <c r="IM1863" s="6"/>
    </row>
    <row r="1864" s="35" customFormat="1" ht="15.75" customHeight="1" spans="3:247">
      <c r="C1864" s="102"/>
      <c r="D1864" s="103"/>
      <c r="E1864" s="98"/>
      <c r="F1864" s="104"/>
      <c r="G1864" s="103"/>
      <c r="IF1864" s="6"/>
      <c r="IG1864" s="6"/>
      <c r="IH1864" s="6"/>
      <c r="II1864" s="6"/>
      <c r="IJ1864" s="6"/>
      <c r="IK1864" s="6"/>
      <c r="IL1864" s="6"/>
      <c r="IM1864" s="6"/>
    </row>
    <row r="1865" s="35" customFormat="1" ht="15.75" customHeight="1" spans="3:247">
      <c r="C1865" s="102"/>
      <c r="D1865" s="103"/>
      <c r="E1865" s="98"/>
      <c r="F1865" s="104"/>
      <c r="G1865" s="103"/>
      <c r="IF1865" s="6"/>
      <c r="IG1865" s="6"/>
      <c r="IH1865" s="6"/>
      <c r="II1865" s="6"/>
      <c r="IJ1865" s="6"/>
      <c r="IK1865" s="6"/>
      <c r="IL1865" s="6"/>
      <c r="IM1865" s="6"/>
    </row>
    <row r="1866" s="35" customFormat="1" ht="15.75" customHeight="1" spans="3:247">
      <c r="C1866" s="102"/>
      <c r="D1866" s="103"/>
      <c r="E1866" s="98"/>
      <c r="F1866" s="104"/>
      <c r="G1866" s="103"/>
      <c r="IF1866" s="6"/>
      <c r="IG1866" s="6"/>
      <c r="IH1866" s="6"/>
      <c r="II1866" s="6"/>
      <c r="IJ1866" s="6"/>
      <c r="IK1866" s="6"/>
      <c r="IL1866" s="6"/>
      <c r="IM1866" s="6"/>
    </row>
    <row r="1867" s="35" customFormat="1" ht="15.75" customHeight="1" spans="3:247">
      <c r="C1867" s="102"/>
      <c r="D1867" s="103"/>
      <c r="E1867" s="98"/>
      <c r="F1867" s="104"/>
      <c r="G1867" s="103"/>
      <c r="IF1867" s="6"/>
      <c r="IG1867" s="6"/>
      <c r="IH1867" s="6"/>
      <c r="II1867" s="6"/>
      <c r="IJ1867" s="6"/>
      <c r="IK1867" s="6"/>
      <c r="IL1867" s="6"/>
      <c r="IM1867" s="6"/>
    </row>
    <row r="1868" s="35" customFormat="1" ht="15.75" customHeight="1" spans="3:247">
      <c r="C1868" s="102"/>
      <c r="D1868" s="103"/>
      <c r="E1868" s="98"/>
      <c r="F1868" s="104"/>
      <c r="G1868" s="103"/>
      <c r="IF1868" s="6"/>
      <c r="IG1868" s="6"/>
      <c r="IH1868" s="6"/>
      <c r="II1868" s="6"/>
      <c r="IJ1868" s="6"/>
      <c r="IK1868" s="6"/>
      <c r="IL1868" s="6"/>
      <c r="IM1868" s="6"/>
    </row>
    <row r="1869" s="35" customFormat="1" ht="15.75" customHeight="1" spans="3:247">
      <c r="C1869" s="102"/>
      <c r="D1869" s="103"/>
      <c r="E1869" s="98"/>
      <c r="F1869" s="104"/>
      <c r="G1869" s="103"/>
      <c r="IF1869" s="6"/>
      <c r="IG1869" s="6"/>
      <c r="IH1869" s="6"/>
      <c r="II1869" s="6"/>
      <c r="IJ1869" s="6"/>
      <c r="IK1869" s="6"/>
      <c r="IL1869" s="6"/>
      <c r="IM1869" s="6"/>
    </row>
    <row r="1870" s="35" customFormat="1" ht="15.75" customHeight="1" spans="3:247">
      <c r="C1870" s="102"/>
      <c r="D1870" s="103"/>
      <c r="E1870" s="98"/>
      <c r="F1870" s="104"/>
      <c r="G1870" s="103"/>
      <c r="IF1870" s="6"/>
      <c r="IG1870" s="6"/>
      <c r="IH1870" s="6"/>
      <c r="II1870" s="6"/>
      <c r="IJ1870" s="6"/>
      <c r="IK1870" s="6"/>
      <c r="IL1870" s="6"/>
      <c r="IM1870" s="6"/>
    </row>
    <row r="1871" s="35" customFormat="1" ht="15.75" customHeight="1" spans="3:247">
      <c r="C1871" s="102"/>
      <c r="D1871" s="103"/>
      <c r="E1871" s="98"/>
      <c r="F1871" s="104"/>
      <c r="G1871" s="103"/>
      <c r="IF1871" s="6"/>
      <c r="IG1871" s="6"/>
      <c r="IH1871" s="6"/>
      <c r="II1871" s="6"/>
      <c r="IJ1871" s="6"/>
      <c r="IK1871" s="6"/>
      <c r="IL1871" s="6"/>
      <c r="IM1871" s="6"/>
    </row>
    <row r="1872" s="35" customFormat="1" ht="15.75" customHeight="1" spans="3:247">
      <c r="C1872" s="102"/>
      <c r="D1872" s="103"/>
      <c r="E1872" s="98"/>
      <c r="F1872" s="104"/>
      <c r="G1872" s="103"/>
      <c r="IF1872" s="6"/>
      <c r="IG1872" s="6"/>
      <c r="IH1872" s="6"/>
      <c r="II1872" s="6"/>
      <c r="IJ1872" s="6"/>
      <c r="IK1872" s="6"/>
      <c r="IL1872" s="6"/>
      <c r="IM1872" s="6"/>
    </row>
    <row r="1873" s="35" customFormat="1" ht="15.75" customHeight="1" spans="3:247">
      <c r="C1873" s="102"/>
      <c r="D1873" s="103"/>
      <c r="E1873" s="98"/>
      <c r="F1873" s="104"/>
      <c r="G1873" s="103"/>
      <c r="IF1873" s="6"/>
      <c r="IG1873" s="6"/>
      <c r="IH1873" s="6"/>
      <c r="II1873" s="6"/>
      <c r="IJ1873" s="6"/>
      <c r="IK1873" s="6"/>
      <c r="IL1873" s="6"/>
      <c r="IM1873" s="6"/>
    </row>
    <row r="1874" s="35" customFormat="1" ht="15.75" customHeight="1" spans="3:247">
      <c r="C1874" s="102"/>
      <c r="D1874" s="103"/>
      <c r="E1874" s="98"/>
      <c r="F1874" s="104"/>
      <c r="G1874" s="103"/>
      <c r="IF1874" s="6"/>
      <c r="IG1874" s="6"/>
      <c r="IH1874" s="6"/>
      <c r="II1874" s="6"/>
      <c r="IJ1874" s="6"/>
      <c r="IK1874" s="6"/>
      <c r="IL1874" s="6"/>
      <c r="IM1874" s="6"/>
    </row>
    <row r="1875" s="35" customFormat="1" ht="15.75" customHeight="1" spans="3:247">
      <c r="C1875" s="102"/>
      <c r="D1875" s="103"/>
      <c r="E1875" s="98"/>
      <c r="F1875" s="104"/>
      <c r="G1875" s="103"/>
      <c r="IF1875" s="6"/>
      <c r="IG1875" s="6"/>
      <c r="IH1875" s="6"/>
      <c r="II1875" s="6"/>
      <c r="IJ1875" s="6"/>
      <c r="IK1875" s="6"/>
      <c r="IL1875" s="6"/>
      <c r="IM1875" s="6"/>
    </row>
    <row r="1876" s="35" customFormat="1" ht="15.75" customHeight="1" spans="3:247">
      <c r="C1876" s="102"/>
      <c r="D1876" s="103"/>
      <c r="E1876" s="98"/>
      <c r="F1876" s="104"/>
      <c r="G1876" s="103"/>
      <c r="IF1876" s="6"/>
      <c r="IG1876" s="6"/>
      <c r="IH1876" s="6"/>
      <c r="II1876" s="6"/>
      <c r="IJ1876" s="6"/>
      <c r="IK1876" s="6"/>
      <c r="IL1876" s="6"/>
      <c r="IM1876" s="6"/>
    </row>
    <row r="1877" s="35" customFormat="1" ht="15.75" customHeight="1" spans="3:247">
      <c r="C1877" s="102"/>
      <c r="D1877" s="103"/>
      <c r="E1877" s="98"/>
      <c r="F1877" s="104"/>
      <c r="G1877" s="103"/>
      <c r="IF1877" s="6"/>
      <c r="IG1877" s="6"/>
      <c r="IH1877" s="6"/>
      <c r="II1877" s="6"/>
      <c r="IJ1877" s="6"/>
      <c r="IK1877" s="6"/>
      <c r="IL1877" s="6"/>
      <c r="IM1877" s="6"/>
    </row>
    <row r="1878" s="35" customFormat="1" ht="15.75" customHeight="1" spans="3:247">
      <c r="C1878" s="102"/>
      <c r="D1878" s="103"/>
      <c r="E1878" s="98"/>
      <c r="F1878" s="104"/>
      <c r="G1878" s="103"/>
      <c r="IF1878" s="6"/>
      <c r="IG1878" s="6"/>
      <c r="IH1878" s="6"/>
      <c r="II1878" s="6"/>
      <c r="IJ1878" s="6"/>
      <c r="IK1878" s="6"/>
      <c r="IL1878" s="6"/>
      <c r="IM1878" s="6"/>
    </row>
    <row r="1879" s="35" customFormat="1" ht="15.75" customHeight="1" spans="3:247">
      <c r="C1879" s="102"/>
      <c r="D1879" s="103"/>
      <c r="E1879" s="98"/>
      <c r="F1879" s="104"/>
      <c r="G1879" s="103"/>
      <c r="IF1879" s="6"/>
      <c r="IG1879" s="6"/>
      <c r="IH1879" s="6"/>
      <c r="II1879" s="6"/>
      <c r="IJ1879" s="6"/>
      <c r="IK1879" s="6"/>
      <c r="IL1879" s="6"/>
      <c r="IM1879" s="6"/>
    </row>
    <row r="1880" s="35" customFormat="1" ht="15.75" customHeight="1" spans="3:247">
      <c r="C1880" s="102"/>
      <c r="D1880" s="103"/>
      <c r="E1880" s="98"/>
      <c r="F1880" s="104"/>
      <c r="G1880" s="103"/>
      <c r="IF1880" s="6"/>
      <c r="IG1880" s="6"/>
      <c r="IH1880" s="6"/>
      <c r="II1880" s="6"/>
      <c r="IJ1880" s="6"/>
      <c r="IK1880" s="6"/>
      <c r="IL1880" s="6"/>
      <c r="IM1880" s="6"/>
    </row>
    <row r="1881" s="35" customFormat="1" ht="15.75" customHeight="1" spans="3:247">
      <c r="C1881" s="102"/>
      <c r="D1881" s="103"/>
      <c r="E1881" s="98"/>
      <c r="F1881" s="104"/>
      <c r="G1881" s="103"/>
      <c r="IF1881" s="6"/>
      <c r="IG1881" s="6"/>
      <c r="IH1881" s="6"/>
      <c r="II1881" s="6"/>
      <c r="IJ1881" s="6"/>
      <c r="IK1881" s="6"/>
      <c r="IL1881" s="6"/>
      <c r="IM1881" s="6"/>
    </row>
    <row r="1882" s="35" customFormat="1" ht="15.75" customHeight="1" spans="3:247">
      <c r="C1882" s="102"/>
      <c r="D1882" s="103"/>
      <c r="E1882" s="98"/>
      <c r="F1882" s="104"/>
      <c r="G1882" s="103"/>
      <c r="IF1882" s="6"/>
      <c r="IG1882" s="6"/>
      <c r="IH1882" s="6"/>
      <c r="II1882" s="6"/>
      <c r="IJ1882" s="6"/>
      <c r="IK1882" s="6"/>
      <c r="IL1882" s="6"/>
      <c r="IM1882" s="6"/>
    </row>
    <row r="1883" s="35" customFormat="1" ht="15.75" customHeight="1" spans="3:247">
      <c r="C1883" s="102"/>
      <c r="D1883" s="103"/>
      <c r="E1883" s="98"/>
      <c r="F1883" s="104"/>
      <c r="G1883" s="103"/>
      <c r="IF1883" s="6"/>
      <c r="IG1883" s="6"/>
      <c r="IH1883" s="6"/>
      <c r="II1883" s="6"/>
      <c r="IJ1883" s="6"/>
      <c r="IK1883" s="6"/>
      <c r="IL1883" s="6"/>
      <c r="IM1883" s="6"/>
    </row>
    <row r="1884" s="35" customFormat="1" ht="15.75" customHeight="1" spans="3:247">
      <c r="C1884" s="102"/>
      <c r="D1884" s="103"/>
      <c r="E1884" s="98"/>
      <c r="F1884" s="104"/>
      <c r="G1884" s="103"/>
      <c r="IF1884" s="6"/>
      <c r="IG1884" s="6"/>
      <c r="IH1884" s="6"/>
      <c r="II1884" s="6"/>
      <c r="IJ1884" s="6"/>
      <c r="IK1884" s="6"/>
      <c r="IL1884" s="6"/>
      <c r="IM1884" s="6"/>
    </row>
    <row r="1885" s="35" customFormat="1" ht="15.75" customHeight="1" spans="3:247">
      <c r="C1885" s="102"/>
      <c r="D1885" s="103"/>
      <c r="E1885" s="98"/>
      <c r="F1885" s="104"/>
      <c r="G1885" s="103"/>
      <c r="IF1885" s="6"/>
      <c r="IG1885" s="6"/>
      <c r="IH1885" s="6"/>
      <c r="II1885" s="6"/>
      <c r="IJ1885" s="6"/>
      <c r="IK1885" s="6"/>
      <c r="IL1885" s="6"/>
      <c r="IM1885" s="6"/>
    </row>
    <row r="1886" s="35" customFormat="1" ht="15.75" customHeight="1" spans="3:247">
      <c r="C1886" s="102"/>
      <c r="D1886" s="103"/>
      <c r="E1886" s="98"/>
      <c r="F1886" s="104"/>
      <c r="G1886" s="103"/>
      <c r="IF1886" s="6"/>
      <c r="IG1886" s="6"/>
      <c r="IH1886" s="6"/>
      <c r="II1886" s="6"/>
      <c r="IJ1886" s="6"/>
      <c r="IK1886" s="6"/>
      <c r="IL1886" s="6"/>
      <c r="IM1886" s="6"/>
    </row>
    <row r="1887" s="35" customFormat="1" ht="15.75" customHeight="1" spans="3:247">
      <c r="C1887" s="102"/>
      <c r="D1887" s="103"/>
      <c r="E1887" s="98"/>
      <c r="F1887" s="104"/>
      <c r="G1887" s="103"/>
      <c r="IF1887" s="6"/>
      <c r="IG1887" s="6"/>
      <c r="IH1887" s="6"/>
      <c r="II1887" s="6"/>
      <c r="IJ1887" s="6"/>
      <c r="IK1887" s="6"/>
      <c r="IL1887" s="6"/>
      <c r="IM1887" s="6"/>
    </row>
    <row r="1888" s="35" customFormat="1" ht="15.75" customHeight="1" spans="3:247">
      <c r="C1888" s="102"/>
      <c r="D1888" s="103"/>
      <c r="E1888" s="98"/>
      <c r="F1888" s="104"/>
      <c r="G1888" s="103"/>
      <c r="IF1888" s="6"/>
      <c r="IG1888" s="6"/>
      <c r="IH1888" s="6"/>
      <c r="II1888" s="6"/>
      <c r="IJ1888" s="6"/>
      <c r="IK1888" s="6"/>
      <c r="IL1888" s="6"/>
      <c r="IM1888" s="6"/>
    </row>
    <row r="1889" s="35" customFormat="1" ht="15.75" customHeight="1" spans="3:247">
      <c r="C1889" s="102"/>
      <c r="D1889" s="103"/>
      <c r="E1889" s="98"/>
      <c r="F1889" s="104"/>
      <c r="G1889" s="103"/>
      <c r="IF1889" s="6"/>
      <c r="IG1889" s="6"/>
      <c r="IH1889" s="6"/>
      <c r="II1889" s="6"/>
      <c r="IJ1889" s="6"/>
      <c r="IK1889" s="6"/>
      <c r="IL1889" s="6"/>
      <c r="IM1889" s="6"/>
    </row>
    <row r="1890" s="35" customFormat="1" ht="15.75" customHeight="1" spans="3:247">
      <c r="C1890" s="102"/>
      <c r="D1890" s="103"/>
      <c r="E1890" s="98"/>
      <c r="F1890" s="104"/>
      <c r="G1890" s="103"/>
      <c r="IF1890" s="6"/>
      <c r="IG1890" s="6"/>
      <c r="IH1890" s="6"/>
      <c r="II1890" s="6"/>
      <c r="IJ1890" s="6"/>
      <c r="IK1890" s="6"/>
      <c r="IL1890" s="6"/>
      <c r="IM1890" s="6"/>
    </row>
    <row r="1891" s="35" customFormat="1" ht="15.75" customHeight="1" spans="3:247">
      <c r="C1891" s="102"/>
      <c r="D1891" s="103"/>
      <c r="E1891" s="98"/>
      <c r="F1891" s="104"/>
      <c r="G1891" s="103"/>
      <c r="IF1891" s="6"/>
      <c r="IG1891" s="6"/>
      <c r="IH1891" s="6"/>
      <c r="II1891" s="6"/>
      <c r="IJ1891" s="6"/>
      <c r="IK1891" s="6"/>
      <c r="IL1891" s="6"/>
      <c r="IM1891" s="6"/>
    </row>
    <row r="1892" s="35" customFormat="1" ht="15.75" customHeight="1" spans="3:247">
      <c r="C1892" s="102"/>
      <c r="D1892" s="103"/>
      <c r="E1892" s="98"/>
      <c r="F1892" s="104"/>
      <c r="G1892" s="103"/>
      <c r="IF1892" s="6"/>
      <c r="IG1892" s="6"/>
      <c r="IH1892" s="6"/>
      <c r="II1892" s="6"/>
      <c r="IJ1892" s="6"/>
      <c r="IK1892" s="6"/>
      <c r="IL1892" s="6"/>
      <c r="IM1892" s="6"/>
    </row>
    <row r="1893" s="35" customFormat="1" ht="15.75" customHeight="1" spans="3:247">
      <c r="C1893" s="102"/>
      <c r="D1893" s="103"/>
      <c r="E1893" s="98"/>
      <c r="F1893" s="104"/>
      <c r="G1893" s="103"/>
      <c r="IF1893" s="6"/>
      <c r="IG1893" s="6"/>
      <c r="IH1893" s="6"/>
      <c r="II1893" s="6"/>
      <c r="IJ1893" s="6"/>
      <c r="IK1893" s="6"/>
      <c r="IL1893" s="6"/>
      <c r="IM1893" s="6"/>
    </row>
    <row r="1894" s="35" customFormat="1" ht="15.75" customHeight="1" spans="3:247">
      <c r="C1894" s="102"/>
      <c r="D1894" s="103"/>
      <c r="E1894" s="98"/>
      <c r="F1894" s="104"/>
      <c r="G1894" s="103"/>
      <c r="IF1894" s="6"/>
      <c r="IG1894" s="6"/>
      <c r="IH1894" s="6"/>
      <c r="II1894" s="6"/>
      <c r="IJ1894" s="6"/>
      <c r="IK1894" s="6"/>
      <c r="IL1894" s="6"/>
      <c r="IM1894" s="6"/>
    </row>
    <row r="1895" s="35" customFormat="1" ht="15.75" customHeight="1" spans="3:247">
      <c r="C1895" s="102"/>
      <c r="D1895" s="103"/>
      <c r="E1895" s="98"/>
      <c r="F1895" s="104"/>
      <c r="G1895" s="103"/>
      <c r="IF1895" s="6"/>
      <c r="IG1895" s="6"/>
      <c r="IH1895" s="6"/>
      <c r="II1895" s="6"/>
      <c r="IJ1895" s="6"/>
      <c r="IK1895" s="6"/>
      <c r="IL1895" s="6"/>
      <c r="IM1895" s="6"/>
    </row>
    <row r="1896" s="35" customFormat="1" ht="15.75" customHeight="1" spans="3:247">
      <c r="C1896" s="102"/>
      <c r="D1896" s="103"/>
      <c r="E1896" s="98"/>
      <c r="F1896" s="104"/>
      <c r="G1896" s="103"/>
      <c r="IF1896" s="6"/>
      <c r="IG1896" s="6"/>
      <c r="IH1896" s="6"/>
      <c r="II1896" s="6"/>
      <c r="IJ1896" s="6"/>
      <c r="IK1896" s="6"/>
      <c r="IL1896" s="6"/>
      <c r="IM1896" s="6"/>
    </row>
    <row r="1897" s="35" customFormat="1" ht="15.75" customHeight="1" spans="3:247">
      <c r="C1897" s="102"/>
      <c r="D1897" s="103"/>
      <c r="E1897" s="98"/>
      <c r="F1897" s="104"/>
      <c r="G1897" s="103"/>
      <c r="IF1897" s="6"/>
      <c r="IG1897" s="6"/>
      <c r="IH1897" s="6"/>
      <c r="II1897" s="6"/>
      <c r="IJ1897" s="6"/>
      <c r="IK1897" s="6"/>
      <c r="IL1897" s="6"/>
      <c r="IM1897" s="6"/>
    </row>
    <row r="1898" s="35" customFormat="1" ht="15.75" customHeight="1" spans="3:247">
      <c r="C1898" s="102"/>
      <c r="D1898" s="103"/>
      <c r="E1898" s="98"/>
      <c r="F1898" s="104"/>
      <c r="G1898" s="103"/>
      <c r="IF1898" s="6"/>
      <c r="IG1898" s="6"/>
      <c r="IH1898" s="6"/>
      <c r="II1898" s="6"/>
      <c r="IJ1898" s="6"/>
      <c r="IK1898" s="6"/>
      <c r="IL1898" s="6"/>
      <c r="IM1898" s="6"/>
    </row>
    <row r="1899" s="35" customFormat="1" ht="15.75" customHeight="1" spans="3:247">
      <c r="C1899" s="102"/>
      <c r="D1899" s="103"/>
      <c r="E1899" s="98"/>
      <c r="F1899" s="104"/>
      <c r="G1899" s="103"/>
      <c r="IF1899" s="6"/>
      <c r="IG1899" s="6"/>
      <c r="IH1899" s="6"/>
      <c r="II1899" s="6"/>
      <c r="IJ1899" s="6"/>
      <c r="IK1899" s="6"/>
      <c r="IL1899" s="6"/>
      <c r="IM1899" s="6"/>
    </row>
    <row r="1900" s="35" customFormat="1" ht="15.75" customHeight="1" spans="3:247">
      <c r="C1900" s="102"/>
      <c r="D1900" s="103"/>
      <c r="E1900" s="98"/>
      <c r="F1900" s="104"/>
      <c r="G1900" s="103"/>
      <c r="IF1900" s="6"/>
      <c r="IG1900" s="6"/>
      <c r="IH1900" s="6"/>
      <c r="II1900" s="6"/>
      <c r="IJ1900" s="6"/>
      <c r="IK1900" s="6"/>
      <c r="IL1900" s="6"/>
      <c r="IM1900" s="6"/>
    </row>
    <row r="1901" s="35" customFormat="1" ht="15.75" customHeight="1" spans="3:247">
      <c r="C1901" s="102"/>
      <c r="D1901" s="103"/>
      <c r="E1901" s="98"/>
      <c r="F1901" s="104"/>
      <c r="G1901" s="103"/>
      <c r="IF1901" s="6"/>
      <c r="IG1901" s="6"/>
      <c r="IH1901" s="6"/>
      <c r="II1901" s="6"/>
      <c r="IJ1901" s="6"/>
      <c r="IK1901" s="6"/>
      <c r="IL1901" s="6"/>
      <c r="IM1901" s="6"/>
    </row>
    <row r="1902" s="35" customFormat="1" ht="15.75" customHeight="1" spans="3:247">
      <c r="C1902" s="102"/>
      <c r="D1902" s="103"/>
      <c r="E1902" s="98"/>
      <c r="F1902" s="104"/>
      <c r="G1902" s="103"/>
      <c r="IF1902" s="6"/>
      <c r="IG1902" s="6"/>
      <c r="IH1902" s="6"/>
      <c r="II1902" s="6"/>
      <c r="IJ1902" s="6"/>
      <c r="IK1902" s="6"/>
      <c r="IL1902" s="6"/>
      <c r="IM1902" s="6"/>
    </row>
    <row r="1903" s="35" customFormat="1" ht="15.75" customHeight="1" spans="3:247">
      <c r="C1903" s="102"/>
      <c r="D1903" s="103"/>
      <c r="E1903" s="98"/>
      <c r="F1903" s="104"/>
      <c r="G1903" s="103"/>
      <c r="IF1903" s="6"/>
      <c r="IG1903" s="6"/>
      <c r="IH1903" s="6"/>
      <c r="II1903" s="6"/>
      <c r="IJ1903" s="6"/>
      <c r="IK1903" s="6"/>
      <c r="IL1903" s="6"/>
      <c r="IM1903" s="6"/>
    </row>
    <row r="1904" s="35" customFormat="1" ht="15.75" customHeight="1" spans="3:247">
      <c r="C1904" s="102"/>
      <c r="D1904" s="103"/>
      <c r="E1904" s="98"/>
      <c r="F1904" s="104"/>
      <c r="G1904" s="103"/>
      <c r="IF1904" s="6"/>
      <c r="IG1904" s="6"/>
      <c r="IH1904" s="6"/>
      <c r="II1904" s="6"/>
      <c r="IJ1904" s="6"/>
      <c r="IK1904" s="6"/>
      <c r="IL1904" s="6"/>
      <c r="IM1904" s="6"/>
    </row>
    <row r="1905" s="35" customFormat="1" ht="15.75" customHeight="1" spans="3:247">
      <c r="C1905" s="102"/>
      <c r="D1905" s="103"/>
      <c r="E1905" s="98"/>
      <c r="F1905" s="104"/>
      <c r="G1905" s="103"/>
      <c r="IF1905" s="6"/>
      <c r="IG1905" s="6"/>
      <c r="IH1905" s="6"/>
      <c r="II1905" s="6"/>
      <c r="IJ1905" s="6"/>
      <c r="IK1905" s="6"/>
      <c r="IL1905" s="6"/>
      <c r="IM1905" s="6"/>
    </row>
    <row r="1906" s="35" customFormat="1" ht="15.75" customHeight="1" spans="3:247">
      <c r="C1906" s="102"/>
      <c r="D1906" s="103"/>
      <c r="E1906" s="98"/>
      <c r="F1906" s="104"/>
      <c r="G1906" s="103"/>
      <c r="IF1906" s="6"/>
      <c r="IG1906" s="6"/>
      <c r="IH1906" s="6"/>
      <c r="II1906" s="6"/>
      <c r="IJ1906" s="6"/>
      <c r="IK1906" s="6"/>
      <c r="IL1906" s="6"/>
      <c r="IM1906" s="6"/>
    </row>
    <row r="1907" s="35" customFormat="1" ht="15.75" customHeight="1" spans="3:247">
      <c r="C1907" s="102"/>
      <c r="D1907" s="103"/>
      <c r="E1907" s="98"/>
      <c r="F1907" s="104"/>
      <c r="G1907" s="103"/>
      <c r="IF1907" s="6"/>
      <c r="IG1907" s="6"/>
      <c r="IH1907" s="6"/>
      <c r="II1907" s="6"/>
      <c r="IJ1907" s="6"/>
      <c r="IK1907" s="6"/>
      <c r="IL1907" s="6"/>
      <c r="IM1907" s="6"/>
    </row>
    <row r="1908" s="35" customFormat="1" ht="15.75" customHeight="1" spans="3:247">
      <c r="C1908" s="102"/>
      <c r="D1908" s="103"/>
      <c r="E1908" s="98"/>
      <c r="F1908" s="104"/>
      <c r="G1908" s="103"/>
      <c r="IF1908" s="6"/>
      <c r="IG1908" s="6"/>
      <c r="IH1908" s="6"/>
      <c r="II1908" s="6"/>
      <c r="IJ1908" s="6"/>
      <c r="IK1908" s="6"/>
      <c r="IL1908" s="6"/>
      <c r="IM1908" s="6"/>
    </row>
    <row r="1909" s="35" customFormat="1" ht="15.75" customHeight="1" spans="3:247">
      <c r="C1909" s="102"/>
      <c r="D1909" s="103"/>
      <c r="E1909" s="98"/>
      <c r="F1909" s="104"/>
      <c r="G1909" s="103"/>
      <c r="IF1909" s="6"/>
      <c r="IG1909" s="6"/>
      <c r="IH1909" s="6"/>
      <c r="II1909" s="6"/>
      <c r="IJ1909" s="6"/>
      <c r="IK1909" s="6"/>
      <c r="IL1909" s="6"/>
      <c r="IM1909" s="6"/>
    </row>
    <row r="1910" s="35" customFormat="1" ht="15.75" customHeight="1" spans="3:247">
      <c r="C1910" s="102"/>
      <c r="D1910" s="103"/>
      <c r="E1910" s="98"/>
      <c r="F1910" s="104"/>
      <c r="G1910" s="103"/>
      <c r="IF1910" s="6"/>
      <c r="IG1910" s="6"/>
      <c r="IH1910" s="6"/>
      <c r="II1910" s="6"/>
      <c r="IJ1910" s="6"/>
      <c r="IK1910" s="6"/>
      <c r="IL1910" s="6"/>
      <c r="IM1910" s="6"/>
    </row>
    <row r="1911" s="35" customFormat="1" ht="15.75" customHeight="1" spans="3:247">
      <c r="C1911" s="102"/>
      <c r="D1911" s="103"/>
      <c r="E1911" s="98"/>
      <c r="F1911" s="104"/>
      <c r="G1911" s="103"/>
      <c r="IF1911" s="6"/>
      <c r="IG1911" s="6"/>
      <c r="IH1911" s="6"/>
      <c r="II1911" s="6"/>
      <c r="IJ1911" s="6"/>
      <c r="IK1911" s="6"/>
      <c r="IL1911" s="6"/>
      <c r="IM1911" s="6"/>
    </row>
    <row r="1912" s="35" customFormat="1" ht="15.75" customHeight="1" spans="3:247">
      <c r="C1912" s="102"/>
      <c r="D1912" s="103"/>
      <c r="E1912" s="98"/>
      <c r="F1912" s="104"/>
      <c r="G1912" s="103"/>
      <c r="IF1912" s="6"/>
      <c r="IG1912" s="6"/>
      <c r="IH1912" s="6"/>
      <c r="II1912" s="6"/>
      <c r="IJ1912" s="6"/>
      <c r="IK1912" s="6"/>
      <c r="IL1912" s="6"/>
      <c r="IM1912" s="6"/>
    </row>
    <row r="1913" s="35" customFormat="1" ht="15.75" customHeight="1" spans="3:247">
      <c r="C1913" s="102"/>
      <c r="D1913" s="103"/>
      <c r="E1913" s="98"/>
      <c r="F1913" s="104"/>
      <c r="G1913" s="103"/>
      <c r="IF1913" s="6"/>
      <c r="IG1913" s="6"/>
      <c r="IH1913" s="6"/>
      <c r="II1913" s="6"/>
      <c r="IJ1913" s="6"/>
      <c r="IK1913" s="6"/>
      <c r="IL1913" s="6"/>
      <c r="IM1913" s="6"/>
    </row>
    <row r="1914" s="35" customFormat="1" ht="15.75" customHeight="1" spans="3:247">
      <c r="C1914" s="102"/>
      <c r="D1914" s="103"/>
      <c r="E1914" s="98"/>
      <c r="F1914" s="104"/>
      <c r="G1914" s="103"/>
      <c r="IF1914" s="6"/>
      <c r="IG1914" s="6"/>
      <c r="IH1914" s="6"/>
      <c r="II1914" s="6"/>
      <c r="IJ1914" s="6"/>
      <c r="IK1914" s="6"/>
      <c r="IL1914" s="6"/>
      <c r="IM1914" s="6"/>
    </row>
    <row r="1915" s="35" customFormat="1" ht="15.75" customHeight="1" spans="3:247">
      <c r="C1915" s="102"/>
      <c r="D1915" s="103"/>
      <c r="E1915" s="98"/>
      <c r="F1915" s="104"/>
      <c r="G1915" s="103"/>
      <c r="IF1915" s="6"/>
      <c r="IG1915" s="6"/>
      <c r="IH1915" s="6"/>
      <c r="II1915" s="6"/>
      <c r="IJ1915" s="6"/>
      <c r="IK1915" s="6"/>
      <c r="IL1915" s="6"/>
      <c r="IM1915" s="6"/>
    </row>
    <row r="1916" s="35" customFormat="1" ht="15.75" customHeight="1" spans="3:247">
      <c r="C1916" s="102"/>
      <c r="D1916" s="103"/>
      <c r="E1916" s="98"/>
      <c r="F1916" s="104"/>
      <c r="G1916" s="103"/>
      <c r="IF1916" s="6"/>
      <c r="IG1916" s="6"/>
      <c r="IH1916" s="6"/>
      <c r="II1916" s="6"/>
      <c r="IJ1916" s="6"/>
      <c r="IK1916" s="6"/>
      <c r="IL1916" s="6"/>
      <c r="IM1916" s="6"/>
    </row>
    <row r="1917" s="35" customFormat="1" ht="15.75" customHeight="1" spans="3:247">
      <c r="C1917" s="102"/>
      <c r="D1917" s="103"/>
      <c r="E1917" s="98"/>
      <c r="F1917" s="104"/>
      <c r="G1917" s="103"/>
      <c r="IF1917" s="6"/>
      <c r="IG1917" s="6"/>
      <c r="IH1917" s="6"/>
      <c r="II1917" s="6"/>
      <c r="IJ1917" s="6"/>
      <c r="IK1917" s="6"/>
      <c r="IL1917" s="6"/>
      <c r="IM1917" s="6"/>
    </row>
    <row r="1918" s="35" customFormat="1" ht="15.75" customHeight="1" spans="3:247">
      <c r="C1918" s="102"/>
      <c r="D1918" s="103"/>
      <c r="E1918" s="98"/>
      <c r="F1918" s="104"/>
      <c r="G1918" s="103"/>
      <c r="IF1918" s="6"/>
      <c r="IG1918" s="6"/>
      <c r="IH1918" s="6"/>
      <c r="II1918" s="6"/>
      <c r="IJ1918" s="6"/>
      <c r="IK1918" s="6"/>
      <c r="IL1918" s="6"/>
      <c r="IM1918" s="6"/>
    </row>
    <row r="1919" s="35" customFormat="1" ht="15.75" customHeight="1" spans="3:247">
      <c r="C1919" s="102"/>
      <c r="D1919" s="103"/>
      <c r="E1919" s="98"/>
      <c r="F1919" s="104"/>
      <c r="G1919" s="103"/>
      <c r="IF1919" s="6"/>
      <c r="IG1919" s="6"/>
      <c r="IH1919" s="6"/>
      <c r="II1919" s="6"/>
      <c r="IJ1919" s="6"/>
      <c r="IK1919" s="6"/>
      <c r="IL1919" s="6"/>
      <c r="IM1919" s="6"/>
    </row>
    <row r="1920" s="35" customFormat="1" ht="15.75" customHeight="1" spans="3:247">
      <c r="C1920" s="102"/>
      <c r="D1920" s="103"/>
      <c r="E1920" s="98"/>
      <c r="F1920" s="104"/>
      <c r="G1920" s="103"/>
      <c r="IF1920" s="6"/>
      <c r="IG1920" s="6"/>
      <c r="IH1920" s="6"/>
      <c r="II1920" s="6"/>
      <c r="IJ1920" s="6"/>
      <c r="IK1920" s="6"/>
      <c r="IL1920" s="6"/>
      <c r="IM1920" s="6"/>
    </row>
    <row r="1921" s="35" customFormat="1" ht="15.75" customHeight="1" spans="3:247">
      <c r="C1921" s="102"/>
      <c r="D1921" s="103"/>
      <c r="E1921" s="98"/>
      <c r="F1921" s="104"/>
      <c r="G1921" s="103"/>
      <c r="IF1921" s="6"/>
      <c r="IG1921" s="6"/>
      <c r="IH1921" s="6"/>
      <c r="II1921" s="6"/>
      <c r="IJ1921" s="6"/>
      <c r="IK1921" s="6"/>
      <c r="IL1921" s="6"/>
      <c r="IM1921" s="6"/>
    </row>
    <row r="1922" s="35" customFormat="1" ht="15.75" customHeight="1" spans="3:247">
      <c r="C1922" s="102"/>
      <c r="D1922" s="103"/>
      <c r="E1922" s="98"/>
      <c r="F1922" s="104"/>
      <c r="G1922" s="103"/>
      <c r="IF1922" s="6"/>
      <c r="IG1922" s="6"/>
      <c r="IH1922" s="6"/>
      <c r="II1922" s="6"/>
      <c r="IJ1922" s="6"/>
      <c r="IK1922" s="6"/>
      <c r="IL1922" s="6"/>
      <c r="IM1922" s="6"/>
    </row>
    <row r="1923" s="35" customFormat="1" ht="15.75" customHeight="1" spans="3:247">
      <c r="C1923" s="102"/>
      <c r="D1923" s="103"/>
      <c r="E1923" s="98"/>
      <c r="F1923" s="104"/>
      <c r="G1923" s="103"/>
      <c r="IF1923" s="6"/>
      <c r="IG1923" s="6"/>
      <c r="IH1923" s="6"/>
      <c r="II1923" s="6"/>
      <c r="IJ1923" s="6"/>
      <c r="IK1923" s="6"/>
      <c r="IL1923" s="6"/>
      <c r="IM1923" s="6"/>
    </row>
    <row r="1924" s="35" customFormat="1" ht="15.75" customHeight="1" spans="3:247">
      <c r="C1924" s="102"/>
      <c r="D1924" s="103"/>
      <c r="E1924" s="98"/>
      <c r="F1924" s="104"/>
      <c r="G1924" s="103"/>
      <c r="IF1924" s="6"/>
      <c r="IG1924" s="6"/>
      <c r="IH1924" s="6"/>
      <c r="II1924" s="6"/>
      <c r="IJ1924" s="6"/>
      <c r="IK1924" s="6"/>
      <c r="IL1924" s="6"/>
      <c r="IM1924" s="6"/>
    </row>
    <row r="1925" s="35" customFormat="1" ht="15.75" customHeight="1" spans="3:247">
      <c r="C1925" s="102"/>
      <c r="D1925" s="103"/>
      <c r="E1925" s="98"/>
      <c r="F1925" s="104"/>
      <c r="G1925" s="103"/>
      <c r="IF1925" s="6"/>
      <c r="IG1925" s="6"/>
      <c r="IH1925" s="6"/>
      <c r="II1925" s="6"/>
      <c r="IJ1925" s="6"/>
      <c r="IK1925" s="6"/>
      <c r="IL1925" s="6"/>
      <c r="IM1925" s="6"/>
    </row>
    <row r="1926" s="35" customFormat="1" ht="15.75" customHeight="1" spans="3:247">
      <c r="C1926" s="102"/>
      <c r="D1926" s="103"/>
      <c r="E1926" s="98"/>
      <c r="F1926" s="104"/>
      <c r="G1926" s="103"/>
      <c r="IF1926" s="6"/>
      <c r="IG1926" s="6"/>
      <c r="IH1926" s="6"/>
      <c r="II1926" s="6"/>
      <c r="IJ1926" s="6"/>
      <c r="IK1926" s="6"/>
      <c r="IL1926" s="6"/>
      <c r="IM1926" s="6"/>
    </row>
    <row r="1927" s="35" customFormat="1" ht="15.75" customHeight="1" spans="3:247">
      <c r="C1927" s="102"/>
      <c r="D1927" s="103"/>
      <c r="E1927" s="98"/>
      <c r="F1927" s="104"/>
      <c r="G1927" s="103"/>
      <c r="IF1927" s="6"/>
      <c r="IG1927" s="6"/>
      <c r="IH1927" s="6"/>
      <c r="II1927" s="6"/>
      <c r="IJ1927" s="6"/>
      <c r="IK1927" s="6"/>
      <c r="IL1927" s="6"/>
      <c r="IM1927" s="6"/>
    </row>
    <row r="1928" s="35" customFormat="1" ht="15.75" customHeight="1" spans="3:247">
      <c r="C1928" s="102"/>
      <c r="D1928" s="103"/>
      <c r="E1928" s="98"/>
      <c r="F1928" s="104"/>
      <c r="G1928" s="103"/>
      <c r="IF1928" s="6"/>
      <c r="IG1928" s="6"/>
      <c r="IH1928" s="6"/>
      <c r="II1928" s="6"/>
      <c r="IJ1928" s="6"/>
      <c r="IK1928" s="6"/>
      <c r="IL1928" s="6"/>
      <c r="IM1928" s="6"/>
    </row>
    <row r="1929" s="35" customFormat="1" ht="15.75" customHeight="1" spans="3:247">
      <c r="C1929" s="102"/>
      <c r="D1929" s="103"/>
      <c r="E1929" s="98"/>
      <c r="F1929" s="104"/>
      <c r="G1929" s="103"/>
      <c r="IF1929" s="6"/>
      <c r="IG1929" s="6"/>
      <c r="IH1929" s="6"/>
      <c r="II1929" s="6"/>
      <c r="IJ1929" s="6"/>
      <c r="IK1929" s="6"/>
      <c r="IL1929" s="6"/>
      <c r="IM1929" s="6"/>
    </row>
    <row r="1930" s="35" customFormat="1" ht="15.75" customHeight="1" spans="3:247">
      <c r="C1930" s="102"/>
      <c r="D1930" s="103"/>
      <c r="E1930" s="98"/>
      <c r="F1930" s="104"/>
      <c r="G1930" s="103"/>
      <c r="IF1930" s="6"/>
      <c r="IG1930" s="6"/>
      <c r="IH1930" s="6"/>
      <c r="II1930" s="6"/>
      <c r="IJ1930" s="6"/>
      <c r="IK1930" s="6"/>
      <c r="IL1930" s="6"/>
      <c r="IM1930" s="6"/>
    </row>
    <row r="1931" s="35" customFormat="1" ht="15.75" customHeight="1" spans="3:247">
      <c r="C1931" s="102"/>
      <c r="D1931" s="103"/>
      <c r="E1931" s="98"/>
      <c r="F1931" s="104"/>
      <c r="G1931" s="103"/>
      <c r="IF1931" s="6"/>
      <c r="IG1931" s="6"/>
      <c r="IH1931" s="6"/>
      <c r="II1931" s="6"/>
      <c r="IJ1931" s="6"/>
      <c r="IK1931" s="6"/>
      <c r="IL1931" s="6"/>
      <c r="IM1931" s="6"/>
    </row>
    <row r="1932" s="35" customFormat="1" ht="15.75" customHeight="1" spans="3:247">
      <c r="C1932" s="102"/>
      <c r="D1932" s="103"/>
      <c r="E1932" s="98"/>
      <c r="F1932" s="104"/>
      <c r="G1932" s="103"/>
      <c r="IF1932" s="6"/>
      <c r="IG1932" s="6"/>
      <c r="IH1932" s="6"/>
      <c r="II1932" s="6"/>
      <c r="IJ1932" s="6"/>
      <c r="IK1932" s="6"/>
      <c r="IL1932" s="6"/>
      <c r="IM1932" s="6"/>
    </row>
    <row r="1933" s="35" customFormat="1" ht="15.75" customHeight="1" spans="3:247">
      <c r="C1933" s="102"/>
      <c r="D1933" s="103"/>
      <c r="E1933" s="98"/>
      <c r="F1933" s="104"/>
      <c r="G1933" s="103"/>
      <c r="IF1933" s="6"/>
      <c r="IG1933" s="6"/>
      <c r="IH1933" s="6"/>
      <c r="II1933" s="6"/>
      <c r="IJ1933" s="6"/>
      <c r="IK1933" s="6"/>
      <c r="IL1933" s="6"/>
      <c r="IM1933" s="6"/>
    </row>
    <row r="1934" s="35" customFormat="1" ht="15.75" customHeight="1" spans="3:247">
      <c r="C1934" s="102"/>
      <c r="D1934" s="103"/>
      <c r="E1934" s="98"/>
      <c r="F1934" s="104"/>
      <c r="G1934" s="103"/>
      <c r="IF1934" s="6"/>
      <c r="IG1934" s="6"/>
      <c r="IH1934" s="6"/>
      <c r="II1934" s="6"/>
      <c r="IJ1934" s="6"/>
      <c r="IK1934" s="6"/>
      <c r="IL1934" s="6"/>
      <c r="IM1934" s="6"/>
    </row>
    <row r="1935" s="35" customFormat="1" ht="15.75" customHeight="1" spans="3:247">
      <c r="C1935" s="102"/>
      <c r="D1935" s="103"/>
      <c r="E1935" s="98"/>
      <c r="F1935" s="104"/>
      <c r="G1935" s="103"/>
      <c r="IF1935" s="6"/>
      <c r="IG1935" s="6"/>
      <c r="IH1935" s="6"/>
      <c r="II1935" s="6"/>
      <c r="IJ1935" s="6"/>
      <c r="IK1935" s="6"/>
      <c r="IL1935" s="6"/>
      <c r="IM1935" s="6"/>
    </row>
    <row r="1936" s="35" customFormat="1" ht="15.75" customHeight="1" spans="3:247">
      <c r="C1936" s="102"/>
      <c r="D1936" s="103"/>
      <c r="E1936" s="98"/>
      <c r="F1936" s="104"/>
      <c r="G1936" s="103"/>
      <c r="IF1936" s="6"/>
      <c r="IG1936" s="6"/>
      <c r="IH1936" s="6"/>
      <c r="II1936" s="6"/>
      <c r="IJ1936" s="6"/>
      <c r="IK1936" s="6"/>
      <c r="IL1936" s="6"/>
      <c r="IM1936" s="6"/>
    </row>
    <row r="1937" s="35" customFormat="1" ht="15.75" customHeight="1" spans="3:247">
      <c r="C1937" s="102"/>
      <c r="D1937" s="103"/>
      <c r="E1937" s="98"/>
      <c r="F1937" s="104"/>
      <c r="G1937" s="103"/>
      <c r="IF1937" s="6"/>
      <c r="IG1937" s="6"/>
      <c r="IH1937" s="6"/>
      <c r="II1937" s="6"/>
      <c r="IJ1937" s="6"/>
      <c r="IK1937" s="6"/>
      <c r="IL1937" s="6"/>
      <c r="IM1937" s="6"/>
    </row>
    <row r="1938" s="35" customFormat="1" ht="15.75" customHeight="1" spans="3:247">
      <c r="C1938" s="102"/>
      <c r="D1938" s="103"/>
      <c r="E1938" s="98"/>
      <c r="F1938" s="104"/>
      <c r="G1938" s="103"/>
      <c r="IF1938" s="6"/>
      <c r="IG1938" s="6"/>
      <c r="IH1938" s="6"/>
      <c r="II1938" s="6"/>
      <c r="IJ1938" s="6"/>
      <c r="IK1938" s="6"/>
      <c r="IL1938" s="6"/>
      <c r="IM1938" s="6"/>
    </row>
    <row r="1939" s="35" customFormat="1" ht="15.75" customHeight="1" spans="3:247">
      <c r="C1939" s="102"/>
      <c r="D1939" s="103"/>
      <c r="E1939" s="98"/>
      <c r="F1939" s="104"/>
      <c r="G1939" s="103"/>
      <c r="IF1939" s="6"/>
      <c r="IG1939" s="6"/>
      <c r="IH1939" s="6"/>
      <c r="II1939" s="6"/>
      <c r="IJ1939" s="6"/>
      <c r="IK1939" s="6"/>
      <c r="IL1939" s="6"/>
      <c r="IM1939" s="6"/>
    </row>
    <row r="1940" s="35" customFormat="1" ht="15.75" customHeight="1" spans="3:247">
      <c r="C1940" s="102"/>
      <c r="D1940" s="103"/>
      <c r="E1940" s="98"/>
      <c r="F1940" s="104"/>
      <c r="G1940" s="103"/>
      <c r="IF1940" s="6"/>
      <c r="IG1940" s="6"/>
      <c r="IH1940" s="6"/>
      <c r="II1940" s="6"/>
      <c r="IJ1940" s="6"/>
      <c r="IK1940" s="6"/>
      <c r="IL1940" s="6"/>
      <c r="IM1940" s="6"/>
    </row>
    <row r="1941" s="35" customFormat="1" ht="15.75" customHeight="1" spans="3:247">
      <c r="C1941" s="102"/>
      <c r="D1941" s="103"/>
      <c r="E1941" s="98"/>
      <c r="F1941" s="104"/>
      <c r="G1941" s="103"/>
      <c r="IF1941" s="6"/>
      <c r="IG1941" s="6"/>
      <c r="IH1941" s="6"/>
      <c r="II1941" s="6"/>
      <c r="IJ1941" s="6"/>
      <c r="IK1941" s="6"/>
      <c r="IL1941" s="6"/>
      <c r="IM1941" s="6"/>
    </row>
    <row r="1942" s="35" customFormat="1" ht="15.75" customHeight="1" spans="3:247">
      <c r="C1942" s="102"/>
      <c r="D1942" s="103"/>
      <c r="E1942" s="98"/>
      <c r="F1942" s="104"/>
      <c r="G1942" s="103"/>
      <c r="IF1942" s="6"/>
      <c r="IG1942" s="6"/>
      <c r="IH1942" s="6"/>
      <c r="II1942" s="6"/>
      <c r="IJ1942" s="6"/>
      <c r="IK1942" s="6"/>
      <c r="IL1942" s="6"/>
      <c r="IM1942" s="6"/>
    </row>
    <row r="1943" s="35" customFormat="1" ht="15.75" customHeight="1" spans="3:247">
      <c r="C1943" s="102"/>
      <c r="D1943" s="103"/>
      <c r="E1943" s="98"/>
      <c r="F1943" s="104"/>
      <c r="G1943" s="103"/>
      <c r="IF1943" s="6"/>
      <c r="IG1943" s="6"/>
      <c r="IH1943" s="6"/>
      <c r="II1943" s="6"/>
      <c r="IJ1943" s="6"/>
      <c r="IK1943" s="6"/>
      <c r="IL1943" s="6"/>
      <c r="IM1943" s="6"/>
    </row>
    <row r="1944" s="35" customFormat="1" ht="15.75" customHeight="1" spans="3:247">
      <c r="C1944" s="102"/>
      <c r="D1944" s="103"/>
      <c r="E1944" s="98"/>
      <c r="F1944" s="104"/>
      <c r="G1944" s="103"/>
      <c r="IF1944" s="6"/>
      <c r="IG1944" s="6"/>
      <c r="IH1944" s="6"/>
      <c r="II1944" s="6"/>
      <c r="IJ1944" s="6"/>
      <c r="IK1944" s="6"/>
      <c r="IL1944" s="6"/>
      <c r="IM1944" s="6"/>
    </row>
    <row r="1945" s="35" customFormat="1" ht="15.75" customHeight="1" spans="3:247">
      <c r="C1945" s="102"/>
      <c r="D1945" s="103"/>
      <c r="E1945" s="98"/>
      <c r="F1945" s="104"/>
      <c r="G1945" s="103"/>
      <c r="IF1945" s="6"/>
      <c r="IG1945" s="6"/>
      <c r="IH1945" s="6"/>
      <c r="II1945" s="6"/>
      <c r="IJ1945" s="6"/>
      <c r="IK1945" s="6"/>
      <c r="IL1945" s="6"/>
      <c r="IM1945" s="6"/>
    </row>
    <row r="1946" s="35" customFormat="1" ht="15.75" customHeight="1" spans="3:247">
      <c r="C1946" s="102"/>
      <c r="D1946" s="103"/>
      <c r="E1946" s="98"/>
      <c r="F1946" s="104"/>
      <c r="G1946" s="103"/>
      <c r="IF1946" s="6"/>
      <c r="IG1946" s="6"/>
      <c r="IH1946" s="6"/>
      <c r="II1946" s="6"/>
      <c r="IJ1946" s="6"/>
      <c r="IK1946" s="6"/>
      <c r="IL1946" s="6"/>
      <c r="IM1946" s="6"/>
    </row>
    <row r="1947" s="35" customFormat="1" ht="15.75" customHeight="1" spans="3:247">
      <c r="C1947" s="102"/>
      <c r="D1947" s="103"/>
      <c r="E1947" s="98"/>
      <c r="F1947" s="104"/>
      <c r="G1947" s="103"/>
      <c r="IF1947" s="6"/>
      <c r="IG1947" s="6"/>
      <c r="IH1947" s="6"/>
      <c r="II1947" s="6"/>
      <c r="IJ1947" s="6"/>
      <c r="IK1947" s="6"/>
      <c r="IL1947" s="6"/>
      <c r="IM1947" s="6"/>
    </row>
    <row r="1948" s="35" customFormat="1" ht="15.75" customHeight="1" spans="3:247">
      <c r="C1948" s="102"/>
      <c r="D1948" s="103"/>
      <c r="E1948" s="98"/>
      <c r="F1948" s="104"/>
      <c r="G1948" s="103"/>
      <c r="IF1948" s="6"/>
      <c r="IG1948" s="6"/>
      <c r="IH1948" s="6"/>
      <c r="II1948" s="6"/>
      <c r="IJ1948" s="6"/>
      <c r="IK1948" s="6"/>
      <c r="IL1948" s="6"/>
      <c r="IM1948" s="6"/>
    </row>
    <row r="1949" s="35" customFormat="1" ht="15.75" customHeight="1" spans="3:247">
      <c r="C1949" s="102"/>
      <c r="D1949" s="103"/>
      <c r="E1949" s="98"/>
      <c r="F1949" s="104"/>
      <c r="G1949" s="103"/>
      <c r="IF1949" s="6"/>
      <c r="IG1949" s="6"/>
      <c r="IH1949" s="6"/>
      <c r="II1949" s="6"/>
      <c r="IJ1949" s="6"/>
      <c r="IK1949" s="6"/>
      <c r="IL1949" s="6"/>
      <c r="IM1949" s="6"/>
    </row>
    <row r="1950" s="35" customFormat="1" ht="15.75" customHeight="1" spans="3:247">
      <c r="C1950" s="102"/>
      <c r="D1950" s="103"/>
      <c r="E1950" s="98"/>
      <c r="F1950" s="104"/>
      <c r="G1950" s="103"/>
      <c r="IF1950" s="6"/>
      <c r="IG1950" s="6"/>
      <c r="IH1950" s="6"/>
      <c r="II1950" s="6"/>
      <c r="IJ1950" s="6"/>
      <c r="IK1950" s="6"/>
      <c r="IL1950" s="6"/>
      <c r="IM1950" s="6"/>
    </row>
    <row r="1951" s="35" customFormat="1" ht="15.75" customHeight="1" spans="3:247">
      <c r="C1951" s="102"/>
      <c r="D1951" s="103"/>
      <c r="E1951" s="98"/>
      <c r="F1951" s="104"/>
      <c r="G1951" s="103"/>
      <c r="IF1951" s="6"/>
      <c r="IG1951" s="6"/>
      <c r="IH1951" s="6"/>
      <c r="II1951" s="6"/>
      <c r="IJ1951" s="6"/>
      <c r="IK1951" s="6"/>
      <c r="IL1951" s="6"/>
      <c r="IM1951" s="6"/>
    </row>
    <row r="1952" s="35" customFormat="1" ht="15.75" customHeight="1" spans="3:247">
      <c r="C1952" s="102"/>
      <c r="D1952" s="103"/>
      <c r="E1952" s="98"/>
      <c r="F1952" s="104"/>
      <c r="G1952" s="103"/>
      <c r="IF1952" s="6"/>
      <c r="IG1952" s="6"/>
      <c r="IH1952" s="6"/>
      <c r="II1952" s="6"/>
      <c r="IJ1952" s="6"/>
      <c r="IK1952" s="6"/>
      <c r="IL1952" s="6"/>
      <c r="IM1952" s="6"/>
    </row>
    <row r="1953" s="35" customFormat="1" ht="15.75" customHeight="1" spans="3:247">
      <c r="C1953" s="102"/>
      <c r="D1953" s="103"/>
      <c r="E1953" s="98"/>
      <c r="F1953" s="104"/>
      <c r="G1953" s="103"/>
      <c r="IF1953" s="6"/>
      <c r="IG1953" s="6"/>
      <c r="IH1953" s="6"/>
      <c r="II1953" s="6"/>
      <c r="IJ1953" s="6"/>
      <c r="IK1953" s="6"/>
      <c r="IL1953" s="6"/>
      <c r="IM1953" s="6"/>
    </row>
    <row r="1954" s="35" customFormat="1" ht="15.75" customHeight="1" spans="3:247">
      <c r="C1954" s="102"/>
      <c r="D1954" s="103"/>
      <c r="E1954" s="98"/>
      <c r="F1954" s="104"/>
      <c r="G1954" s="103"/>
      <c r="IF1954" s="6"/>
      <c r="IG1954" s="6"/>
      <c r="IH1954" s="6"/>
      <c r="II1954" s="6"/>
      <c r="IJ1954" s="6"/>
      <c r="IK1954" s="6"/>
      <c r="IL1954" s="6"/>
      <c r="IM1954" s="6"/>
    </row>
    <row r="1955" s="35" customFormat="1" ht="15.75" customHeight="1" spans="3:247">
      <c r="C1955" s="102"/>
      <c r="D1955" s="103"/>
      <c r="E1955" s="98"/>
      <c r="F1955" s="104"/>
      <c r="G1955" s="103"/>
      <c r="IF1955" s="6"/>
      <c r="IG1955" s="6"/>
      <c r="IH1955" s="6"/>
      <c r="II1955" s="6"/>
      <c r="IJ1955" s="6"/>
      <c r="IK1955" s="6"/>
      <c r="IL1955" s="6"/>
      <c r="IM1955" s="6"/>
    </row>
    <row r="1956" s="35" customFormat="1" ht="15.75" customHeight="1" spans="3:247">
      <c r="C1956" s="102"/>
      <c r="D1956" s="103"/>
      <c r="E1956" s="98"/>
      <c r="F1956" s="104"/>
      <c r="G1956" s="103"/>
      <c r="IF1956" s="6"/>
      <c r="IG1956" s="6"/>
      <c r="IH1956" s="6"/>
      <c r="II1956" s="6"/>
      <c r="IJ1956" s="6"/>
      <c r="IK1956" s="6"/>
      <c r="IL1956" s="6"/>
      <c r="IM1956" s="6"/>
    </row>
    <row r="1957" s="35" customFormat="1" ht="15.75" customHeight="1" spans="3:247">
      <c r="C1957" s="102"/>
      <c r="D1957" s="103"/>
      <c r="E1957" s="98"/>
      <c r="F1957" s="104"/>
      <c r="G1957" s="103"/>
      <c r="IF1957" s="6"/>
      <c r="IG1957" s="6"/>
      <c r="IH1957" s="6"/>
      <c r="II1957" s="6"/>
      <c r="IJ1957" s="6"/>
      <c r="IK1957" s="6"/>
      <c r="IL1957" s="6"/>
      <c r="IM1957" s="6"/>
    </row>
    <row r="1958" s="35" customFormat="1" ht="15.75" customHeight="1" spans="3:247">
      <c r="C1958" s="102"/>
      <c r="D1958" s="103"/>
      <c r="E1958" s="98"/>
      <c r="F1958" s="104"/>
      <c r="G1958" s="103"/>
      <c r="IF1958" s="6"/>
      <c r="IG1958" s="6"/>
      <c r="IH1958" s="6"/>
      <c r="II1958" s="6"/>
      <c r="IJ1958" s="6"/>
      <c r="IK1958" s="6"/>
      <c r="IL1958" s="6"/>
      <c r="IM1958" s="6"/>
    </row>
    <row r="1959" s="35" customFormat="1" ht="15.75" customHeight="1" spans="3:247">
      <c r="C1959" s="102"/>
      <c r="D1959" s="103"/>
      <c r="E1959" s="98"/>
      <c r="F1959" s="104"/>
      <c r="G1959" s="103"/>
      <c r="IF1959" s="6"/>
      <c r="IG1959" s="6"/>
      <c r="IH1959" s="6"/>
      <c r="II1959" s="6"/>
      <c r="IJ1959" s="6"/>
      <c r="IK1959" s="6"/>
      <c r="IL1959" s="6"/>
      <c r="IM1959" s="6"/>
    </row>
    <row r="1960" s="35" customFormat="1" ht="15.75" customHeight="1" spans="3:247">
      <c r="C1960" s="102"/>
      <c r="D1960" s="103"/>
      <c r="E1960" s="98"/>
      <c r="F1960" s="104"/>
      <c r="G1960" s="103"/>
      <c r="IF1960" s="6"/>
      <c r="IG1960" s="6"/>
      <c r="IH1960" s="6"/>
      <c r="II1960" s="6"/>
      <c r="IJ1960" s="6"/>
      <c r="IK1960" s="6"/>
      <c r="IL1960" s="6"/>
      <c r="IM1960" s="6"/>
    </row>
    <row r="1961" s="35" customFormat="1" ht="15.75" customHeight="1" spans="3:247">
      <c r="C1961" s="102"/>
      <c r="D1961" s="103"/>
      <c r="E1961" s="98"/>
      <c r="F1961" s="104"/>
      <c r="G1961" s="103"/>
      <c r="IF1961" s="6"/>
      <c r="IG1961" s="6"/>
      <c r="IH1961" s="6"/>
      <c r="II1961" s="6"/>
      <c r="IJ1961" s="6"/>
      <c r="IK1961" s="6"/>
      <c r="IL1961" s="6"/>
      <c r="IM1961" s="6"/>
    </row>
    <row r="1962" s="35" customFormat="1" ht="15.75" customHeight="1" spans="3:247">
      <c r="C1962" s="102"/>
      <c r="D1962" s="103"/>
      <c r="E1962" s="98"/>
      <c r="F1962" s="104"/>
      <c r="G1962" s="103"/>
      <c r="IF1962" s="6"/>
      <c r="IG1962" s="6"/>
      <c r="IH1962" s="6"/>
      <c r="II1962" s="6"/>
      <c r="IJ1962" s="6"/>
      <c r="IK1962" s="6"/>
      <c r="IL1962" s="6"/>
      <c r="IM1962" s="6"/>
    </row>
    <row r="1963" s="35" customFormat="1" ht="15.75" customHeight="1" spans="3:247">
      <c r="C1963" s="102"/>
      <c r="D1963" s="103"/>
      <c r="E1963" s="98"/>
      <c r="F1963" s="104"/>
      <c r="G1963" s="103"/>
      <c r="IF1963" s="6"/>
      <c r="IG1963" s="6"/>
      <c r="IH1963" s="6"/>
      <c r="II1963" s="6"/>
      <c r="IJ1963" s="6"/>
      <c r="IK1963" s="6"/>
      <c r="IL1963" s="6"/>
      <c r="IM1963" s="6"/>
    </row>
    <row r="1964" s="35" customFormat="1" ht="15.75" customHeight="1" spans="3:247">
      <c r="C1964" s="102"/>
      <c r="D1964" s="103"/>
      <c r="E1964" s="98"/>
      <c r="F1964" s="104"/>
      <c r="G1964" s="103"/>
      <c r="IF1964" s="6"/>
      <c r="IG1964" s="6"/>
      <c r="IH1964" s="6"/>
      <c r="II1964" s="6"/>
      <c r="IJ1964" s="6"/>
      <c r="IK1964" s="6"/>
      <c r="IL1964" s="6"/>
      <c r="IM1964" s="6"/>
    </row>
    <row r="1965" s="35" customFormat="1" ht="15.75" customHeight="1" spans="3:247">
      <c r="C1965" s="102"/>
      <c r="D1965" s="103"/>
      <c r="E1965" s="98"/>
      <c r="F1965" s="104"/>
      <c r="G1965" s="103"/>
      <c r="IF1965" s="6"/>
      <c r="IG1965" s="6"/>
      <c r="IH1965" s="6"/>
      <c r="II1965" s="6"/>
      <c r="IJ1965" s="6"/>
      <c r="IK1965" s="6"/>
      <c r="IL1965" s="6"/>
      <c r="IM1965" s="6"/>
    </row>
    <row r="1966" s="35" customFormat="1" ht="15.75" customHeight="1" spans="3:247">
      <c r="C1966" s="102"/>
      <c r="D1966" s="103"/>
      <c r="E1966" s="98"/>
      <c r="F1966" s="104"/>
      <c r="G1966" s="103"/>
      <c r="IF1966" s="6"/>
      <c r="IG1966" s="6"/>
      <c r="IH1966" s="6"/>
      <c r="II1966" s="6"/>
      <c r="IJ1966" s="6"/>
      <c r="IK1966" s="6"/>
      <c r="IL1966" s="6"/>
      <c r="IM1966" s="6"/>
    </row>
    <row r="1967" s="35" customFormat="1" ht="15.75" customHeight="1" spans="3:247">
      <c r="C1967" s="102"/>
      <c r="D1967" s="103"/>
      <c r="E1967" s="98"/>
      <c r="F1967" s="104"/>
      <c r="G1967" s="103"/>
      <c r="IF1967" s="6"/>
      <c r="IG1967" s="6"/>
      <c r="IH1967" s="6"/>
      <c r="II1967" s="6"/>
      <c r="IJ1967" s="6"/>
      <c r="IK1967" s="6"/>
      <c r="IL1967" s="6"/>
      <c r="IM1967" s="6"/>
    </row>
    <row r="1968" s="35" customFormat="1" ht="15.75" customHeight="1" spans="3:247">
      <c r="C1968" s="102"/>
      <c r="D1968" s="103"/>
      <c r="E1968" s="98"/>
      <c r="F1968" s="104"/>
      <c r="G1968" s="103"/>
      <c r="IF1968" s="6"/>
      <c r="IG1968" s="6"/>
      <c r="IH1968" s="6"/>
      <c r="II1968" s="6"/>
      <c r="IJ1968" s="6"/>
      <c r="IK1968" s="6"/>
      <c r="IL1968" s="6"/>
      <c r="IM1968" s="6"/>
    </row>
    <row r="1969" s="35" customFormat="1" ht="15.75" customHeight="1" spans="3:247">
      <c r="C1969" s="102"/>
      <c r="D1969" s="103"/>
      <c r="E1969" s="98"/>
      <c r="F1969" s="104"/>
      <c r="G1969" s="103"/>
      <c r="IF1969" s="6"/>
      <c r="IG1969" s="6"/>
      <c r="IH1969" s="6"/>
      <c r="II1969" s="6"/>
      <c r="IJ1969" s="6"/>
      <c r="IK1969" s="6"/>
      <c r="IL1969" s="6"/>
      <c r="IM1969" s="6"/>
    </row>
    <row r="1970" s="35" customFormat="1" ht="15.75" customHeight="1" spans="3:247">
      <c r="C1970" s="102"/>
      <c r="D1970" s="103"/>
      <c r="E1970" s="98"/>
      <c r="F1970" s="104"/>
      <c r="G1970" s="103"/>
      <c r="IF1970" s="6"/>
      <c r="IG1970" s="6"/>
      <c r="IH1970" s="6"/>
      <c r="II1970" s="6"/>
      <c r="IJ1970" s="6"/>
      <c r="IK1970" s="6"/>
      <c r="IL1970" s="6"/>
      <c r="IM1970" s="6"/>
    </row>
    <row r="1971" s="35" customFormat="1" ht="15.75" customHeight="1" spans="3:247">
      <c r="C1971" s="102"/>
      <c r="D1971" s="103"/>
      <c r="E1971" s="98"/>
      <c r="F1971" s="104"/>
      <c r="G1971" s="103"/>
      <c r="IF1971" s="6"/>
      <c r="IG1971" s="6"/>
      <c r="IH1971" s="6"/>
      <c r="II1971" s="6"/>
      <c r="IJ1971" s="6"/>
      <c r="IK1971" s="6"/>
      <c r="IL1971" s="6"/>
      <c r="IM1971" s="6"/>
    </row>
    <row r="1972" s="35" customFormat="1" ht="15.75" customHeight="1" spans="3:247">
      <c r="C1972" s="102"/>
      <c r="D1972" s="103"/>
      <c r="E1972" s="98"/>
      <c r="F1972" s="104"/>
      <c r="G1972" s="103"/>
      <c r="IF1972" s="6"/>
      <c r="IG1972" s="6"/>
      <c r="IH1972" s="6"/>
      <c r="II1972" s="6"/>
      <c r="IJ1972" s="6"/>
      <c r="IK1972" s="6"/>
      <c r="IL1972" s="6"/>
      <c r="IM1972" s="6"/>
    </row>
    <row r="1973" s="35" customFormat="1" ht="15.75" customHeight="1" spans="3:247">
      <c r="C1973" s="102"/>
      <c r="D1973" s="103"/>
      <c r="E1973" s="98"/>
      <c r="F1973" s="104"/>
      <c r="G1973" s="103"/>
      <c r="IF1973" s="6"/>
      <c r="IG1973" s="6"/>
      <c r="IH1973" s="6"/>
      <c r="II1973" s="6"/>
      <c r="IJ1973" s="6"/>
      <c r="IK1973" s="6"/>
      <c r="IL1973" s="6"/>
      <c r="IM1973" s="6"/>
    </row>
    <row r="1974" s="35" customFormat="1" ht="15.75" customHeight="1" spans="3:247">
      <c r="C1974" s="102"/>
      <c r="D1974" s="103"/>
      <c r="E1974" s="98"/>
      <c r="F1974" s="104"/>
      <c r="G1974" s="103"/>
      <c r="IF1974" s="6"/>
      <c r="IG1974" s="6"/>
      <c r="IH1974" s="6"/>
      <c r="II1974" s="6"/>
      <c r="IJ1974" s="6"/>
      <c r="IK1974" s="6"/>
      <c r="IL1974" s="6"/>
      <c r="IM1974" s="6"/>
    </row>
    <row r="1975" s="35" customFormat="1" ht="15.75" customHeight="1" spans="3:247">
      <c r="C1975" s="102"/>
      <c r="D1975" s="103"/>
      <c r="E1975" s="98"/>
      <c r="F1975" s="104"/>
      <c r="G1975" s="103"/>
      <c r="IF1975" s="6"/>
      <c r="IG1975" s="6"/>
      <c r="IH1975" s="6"/>
      <c r="II1975" s="6"/>
      <c r="IJ1975" s="6"/>
      <c r="IK1975" s="6"/>
      <c r="IL1975" s="6"/>
      <c r="IM1975" s="6"/>
    </row>
    <row r="1976" s="35" customFormat="1" ht="15.75" customHeight="1" spans="3:247">
      <c r="C1976" s="102"/>
      <c r="D1976" s="103"/>
      <c r="E1976" s="98"/>
      <c r="F1976" s="104"/>
      <c r="G1976" s="103"/>
      <c r="IF1976" s="6"/>
      <c r="IG1976" s="6"/>
      <c r="IH1976" s="6"/>
      <c r="II1976" s="6"/>
      <c r="IJ1976" s="6"/>
      <c r="IK1976" s="6"/>
      <c r="IL1976" s="6"/>
      <c r="IM1976" s="6"/>
    </row>
    <row r="1977" s="35" customFormat="1" ht="15.75" customHeight="1" spans="3:247">
      <c r="C1977" s="102"/>
      <c r="D1977" s="103"/>
      <c r="E1977" s="98"/>
      <c r="F1977" s="104"/>
      <c r="G1977" s="103"/>
      <c r="IF1977" s="6"/>
      <c r="IG1977" s="6"/>
      <c r="IH1977" s="6"/>
      <c r="II1977" s="6"/>
      <c r="IJ1977" s="6"/>
      <c r="IK1977" s="6"/>
      <c r="IL1977" s="6"/>
      <c r="IM1977" s="6"/>
    </row>
    <row r="1978" s="35" customFormat="1" ht="15.75" customHeight="1" spans="3:247">
      <c r="C1978" s="102"/>
      <c r="D1978" s="103"/>
      <c r="E1978" s="98"/>
      <c r="F1978" s="104"/>
      <c r="G1978" s="103"/>
      <c r="IF1978" s="6"/>
      <c r="IG1978" s="6"/>
      <c r="IH1978" s="6"/>
      <c r="II1978" s="6"/>
      <c r="IJ1978" s="6"/>
      <c r="IK1978" s="6"/>
      <c r="IL1978" s="6"/>
      <c r="IM1978" s="6"/>
    </row>
    <row r="1979" s="35" customFormat="1" ht="15.75" customHeight="1" spans="3:247">
      <c r="C1979" s="102"/>
      <c r="D1979" s="103"/>
      <c r="E1979" s="98"/>
      <c r="F1979" s="104"/>
      <c r="G1979" s="103"/>
      <c r="IF1979" s="6"/>
      <c r="IG1979" s="6"/>
      <c r="IH1979" s="6"/>
      <c r="II1979" s="6"/>
      <c r="IJ1979" s="6"/>
      <c r="IK1979" s="6"/>
      <c r="IL1979" s="6"/>
      <c r="IM1979" s="6"/>
    </row>
    <row r="1980" s="35" customFormat="1" ht="15.75" customHeight="1" spans="3:247">
      <c r="C1980" s="102"/>
      <c r="D1980" s="103"/>
      <c r="E1980" s="98"/>
      <c r="F1980" s="104"/>
      <c r="G1980" s="103"/>
      <c r="IF1980" s="6"/>
      <c r="IG1980" s="6"/>
      <c r="IH1980" s="6"/>
      <c r="II1980" s="6"/>
      <c r="IJ1980" s="6"/>
      <c r="IK1980" s="6"/>
      <c r="IL1980" s="6"/>
      <c r="IM1980" s="6"/>
    </row>
    <row r="1981" s="35" customFormat="1" ht="15.75" customHeight="1" spans="3:247">
      <c r="C1981" s="102"/>
      <c r="D1981" s="103"/>
      <c r="E1981" s="98"/>
      <c r="F1981" s="104"/>
      <c r="G1981" s="103"/>
      <c r="IF1981" s="6"/>
      <c r="IG1981" s="6"/>
      <c r="IH1981" s="6"/>
      <c r="II1981" s="6"/>
      <c r="IJ1981" s="6"/>
      <c r="IK1981" s="6"/>
      <c r="IL1981" s="6"/>
      <c r="IM1981" s="6"/>
    </row>
    <row r="1982" s="35" customFormat="1" ht="15.75" customHeight="1" spans="3:247">
      <c r="C1982" s="102"/>
      <c r="D1982" s="103"/>
      <c r="E1982" s="98"/>
      <c r="F1982" s="104"/>
      <c r="G1982" s="103"/>
      <c r="IF1982" s="6"/>
      <c r="IG1982" s="6"/>
      <c r="IH1982" s="6"/>
      <c r="II1982" s="6"/>
      <c r="IJ1982" s="6"/>
      <c r="IK1982" s="6"/>
      <c r="IL1982" s="6"/>
      <c r="IM1982" s="6"/>
    </row>
    <row r="1983" s="35" customFormat="1" ht="15.75" customHeight="1" spans="3:247">
      <c r="C1983" s="102"/>
      <c r="D1983" s="103"/>
      <c r="E1983" s="98"/>
      <c r="F1983" s="104"/>
      <c r="G1983" s="103"/>
      <c r="IF1983" s="6"/>
      <c r="IG1983" s="6"/>
      <c r="IH1983" s="6"/>
      <c r="II1983" s="6"/>
      <c r="IJ1983" s="6"/>
      <c r="IK1983" s="6"/>
      <c r="IL1983" s="6"/>
      <c r="IM1983" s="6"/>
    </row>
    <row r="1984" s="35" customFormat="1" ht="15.75" customHeight="1" spans="3:247">
      <c r="C1984" s="102"/>
      <c r="D1984" s="103"/>
      <c r="E1984" s="98"/>
      <c r="F1984" s="104"/>
      <c r="G1984" s="103"/>
      <c r="IF1984" s="6"/>
      <c r="IG1984" s="6"/>
      <c r="IH1984" s="6"/>
      <c r="II1984" s="6"/>
      <c r="IJ1984" s="6"/>
      <c r="IK1984" s="6"/>
      <c r="IL1984" s="6"/>
      <c r="IM1984" s="6"/>
    </row>
    <row r="1985" s="35" customFormat="1" ht="15.75" customHeight="1" spans="3:247">
      <c r="C1985" s="102"/>
      <c r="D1985" s="103"/>
      <c r="E1985" s="98"/>
      <c r="F1985" s="104"/>
      <c r="G1985" s="103"/>
      <c r="IF1985" s="6"/>
      <c r="IG1985" s="6"/>
      <c r="IH1985" s="6"/>
      <c r="II1985" s="6"/>
      <c r="IJ1985" s="6"/>
      <c r="IK1985" s="6"/>
      <c r="IL1985" s="6"/>
      <c r="IM1985" s="6"/>
    </row>
    <row r="1986" s="35" customFormat="1" ht="15.75" customHeight="1" spans="3:247">
      <c r="C1986" s="102"/>
      <c r="D1986" s="103"/>
      <c r="E1986" s="98"/>
      <c r="F1986" s="104"/>
      <c r="G1986" s="103"/>
      <c r="IF1986" s="6"/>
      <c r="IG1986" s="6"/>
      <c r="IH1986" s="6"/>
      <c r="II1986" s="6"/>
      <c r="IJ1986" s="6"/>
      <c r="IK1986" s="6"/>
      <c r="IL1986" s="6"/>
      <c r="IM1986" s="6"/>
    </row>
    <row r="1987" s="35" customFormat="1" ht="15.75" customHeight="1" spans="3:247">
      <c r="C1987" s="102"/>
      <c r="D1987" s="103"/>
      <c r="E1987" s="98"/>
      <c r="F1987" s="104"/>
      <c r="G1987" s="103"/>
      <c r="IF1987" s="6"/>
      <c r="IG1987" s="6"/>
      <c r="IH1987" s="6"/>
      <c r="II1987" s="6"/>
      <c r="IJ1987" s="6"/>
      <c r="IK1987" s="6"/>
      <c r="IL1987" s="6"/>
      <c r="IM1987" s="6"/>
    </row>
    <row r="1988" s="35" customFormat="1" ht="15.75" customHeight="1" spans="3:247">
      <c r="C1988" s="102"/>
      <c r="D1988" s="103"/>
      <c r="E1988" s="98"/>
      <c r="F1988" s="104"/>
      <c r="G1988" s="103"/>
      <c r="IF1988" s="6"/>
      <c r="IG1988" s="6"/>
      <c r="IH1988" s="6"/>
      <c r="II1988" s="6"/>
      <c r="IJ1988" s="6"/>
      <c r="IK1988" s="6"/>
      <c r="IL1988" s="6"/>
      <c r="IM1988" s="6"/>
    </row>
    <row r="1989" s="35" customFormat="1" ht="15.75" customHeight="1" spans="3:247">
      <c r="C1989" s="102"/>
      <c r="D1989" s="103"/>
      <c r="E1989" s="98"/>
      <c r="F1989" s="104"/>
      <c r="G1989" s="103"/>
      <c r="IF1989" s="6"/>
      <c r="IG1989" s="6"/>
      <c r="IH1989" s="6"/>
      <c r="II1989" s="6"/>
      <c r="IJ1989" s="6"/>
      <c r="IK1989" s="6"/>
      <c r="IL1989" s="6"/>
      <c r="IM1989" s="6"/>
    </row>
    <row r="1990" s="35" customFormat="1" ht="15.75" customHeight="1" spans="3:247">
      <c r="C1990" s="102"/>
      <c r="D1990" s="103"/>
      <c r="E1990" s="98"/>
      <c r="F1990" s="104"/>
      <c r="G1990" s="103"/>
      <c r="IF1990" s="6"/>
      <c r="IG1990" s="6"/>
      <c r="IH1990" s="6"/>
      <c r="II1990" s="6"/>
      <c r="IJ1990" s="6"/>
      <c r="IK1990" s="6"/>
      <c r="IL1990" s="6"/>
      <c r="IM1990" s="6"/>
    </row>
    <row r="1991" s="35" customFormat="1" ht="15.75" customHeight="1" spans="3:247">
      <c r="C1991" s="102"/>
      <c r="D1991" s="103"/>
      <c r="E1991" s="98"/>
      <c r="F1991" s="104"/>
      <c r="G1991" s="103"/>
      <c r="IF1991" s="6"/>
      <c r="IG1991" s="6"/>
      <c r="IH1991" s="6"/>
      <c r="II1991" s="6"/>
      <c r="IJ1991" s="6"/>
      <c r="IK1991" s="6"/>
      <c r="IL1991" s="6"/>
      <c r="IM1991" s="6"/>
    </row>
    <row r="1992" s="35" customFormat="1" ht="15.75" customHeight="1" spans="3:247">
      <c r="C1992" s="102"/>
      <c r="D1992" s="103"/>
      <c r="E1992" s="98"/>
      <c r="F1992" s="104"/>
      <c r="G1992" s="103"/>
      <c r="IF1992" s="6"/>
      <c r="IG1992" s="6"/>
      <c r="IH1992" s="6"/>
      <c r="II1992" s="6"/>
      <c r="IJ1992" s="6"/>
      <c r="IK1992" s="6"/>
      <c r="IL1992" s="6"/>
      <c r="IM1992" s="6"/>
    </row>
    <row r="1993" s="35" customFormat="1" ht="15.75" customHeight="1" spans="3:247">
      <c r="C1993" s="102"/>
      <c r="D1993" s="103"/>
      <c r="E1993" s="98"/>
      <c r="F1993" s="104"/>
      <c r="G1993" s="103"/>
      <c r="IF1993" s="6"/>
      <c r="IG1993" s="6"/>
      <c r="IH1993" s="6"/>
      <c r="II1993" s="6"/>
      <c r="IJ1993" s="6"/>
      <c r="IK1993" s="6"/>
      <c r="IL1993" s="6"/>
      <c r="IM1993" s="6"/>
    </row>
    <row r="1994" s="35" customFormat="1" ht="15.75" customHeight="1" spans="3:247">
      <c r="C1994" s="102"/>
      <c r="D1994" s="103"/>
      <c r="E1994" s="98"/>
      <c r="F1994" s="104"/>
      <c r="G1994" s="103"/>
      <c r="IF1994" s="6"/>
      <c r="IG1994" s="6"/>
      <c r="IH1994" s="6"/>
      <c r="II1994" s="6"/>
      <c r="IJ1994" s="6"/>
      <c r="IK1994" s="6"/>
      <c r="IL1994" s="6"/>
      <c r="IM1994" s="6"/>
    </row>
    <row r="1995" s="35" customFormat="1" ht="15.75" customHeight="1" spans="3:247">
      <c r="C1995" s="102"/>
      <c r="D1995" s="103"/>
      <c r="E1995" s="98"/>
      <c r="F1995" s="104"/>
      <c r="G1995" s="103"/>
      <c r="IF1995" s="6"/>
      <c r="IG1995" s="6"/>
      <c r="IH1995" s="6"/>
      <c r="II1995" s="6"/>
      <c r="IJ1995" s="6"/>
      <c r="IK1995" s="6"/>
      <c r="IL1995" s="6"/>
      <c r="IM1995" s="6"/>
    </row>
    <row r="1996" s="35" customFormat="1" ht="15.75" customHeight="1" spans="3:247">
      <c r="C1996" s="102"/>
      <c r="D1996" s="103"/>
      <c r="E1996" s="98"/>
      <c r="F1996" s="104"/>
      <c r="G1996" s="103"/>
      <c r="IF1996" s="6"/>
      <c r="IG1996" s="6"/>
      <c r="IH1996" s="6"/>
      <c r="II1996" s="6"/>
      <c r="IJ1996" s="6"/>
      <c r="IK1996" s="6"/>
      <c r="IL1996" s="6"/>
      <c r="IM1996" s="6"/>
    </row>
    <row r="1997" s="35" customFormat="1" ht="15.75" customHeight="1" spans="3:247">
      <c r="C1997" s="102"/>
      <c r="D1997" s="103"/>
      <c r="E1997" s="98"/>
      <c r="F1997" s="104"/>
      <c r="G1997" s="103"/>
      <c r="IF1997" s="6"/>
      <c r="IG1997" s="6"/>
      <c r="IH1997" s="6"/>
      <c r="II1997" s="6"/>
      <c r="IJ1997" s="6"/>
      <c r="IK1997" s="6"/>
      <c r="IL1997" s="6"/>
      <c r="IM1997" s="6"/>
    </row>
    <row r="1998" s="35" customFormat="1" ht="15.75" customHeight="1" spans="3:247">
      <c r="C1998" s="102"/>
      <c r="D1998" s="103"/>
      <c r="E1998" s="98"/>
      <c r="F1998" s="104"/>
      <c r="G1998" s="103"/>
      <c r="IF1998" s="6"/>
      <c r="IG1998" s="6"/>
      <c r="IH1998" s="6"/>
      <c r="II1998" s="6"/>
      <c r="IJ1998" s="6"/>
      <c r="IK1998" s="6"/>
      <c r="IL1998" s="6"/>
      <c r="IM1998" s="6"/>
    </row>
    <row r="1999" s="35" customFormat="1" ht="15.75" customHeight="1" spans="3:247">
      <c r="C1999" s="102"/>
      <c r="D1999" s="103"/>
      <c r="E1999" s="98"/>
      <c r="F1999" s="104"/>
      <c r="G1999" s="103"/>
      <c r="IF1999" s="6"/>
      <c r="IG1999" s="6"/>
      <c r="IH1999" s="6"/>
      <c r="II1999" s="6"/>
      <c r="IJ1999" s="6"/>
      <c r="IK1999" s="6"/>
      <c r="IL1999" s="6"/>
      <c r="IM1999" s="6"/>
    </row>
    <row r="2000" s="35" customFormat="1" ht="15.75" customHeight="1" spans="3:247">
      <c r="C2000" s="102"/>
      <c r="D2000" s="103"/>
      <c r="E2000" s="98"/>
      <c r="F2000" s="104"/>
      <c r="G2000" s="103"/>
      <c r="IF2000" s="6"/>
      <c r="IG2000" s="6"/>
      <c r="IH2000" s="6"/>
      <c r="II2000" s="6"/>
      <c r="IJ2000" s="6"/>
      <c r="IK2000" s="6"/>
      <c r="IL2000" s="6"/>
      <c r="IM2000" s="6"/>
    </row>
    <row r="2001" s="35" customFormat="1" ht="15.75" customHeight="1" spans="3:247">
      <c r="C2001" s="102"/>
      <c r="D2001" s="103"/>
      <c r="E2001" s="98"/>
      <c r="F2001" s="104"/>
      <c r="G2001" s="103"/>
      <c r="IF2001" s="6"/>
      <c r="IG2001" s="6"/>
      <c r="IH2001" s="6"/>
      <c r="II2001" s="6"/>
      <c r="IJ2001" s="6"/>
      <c r="IK2001" s="6"/>
      <c r="IL2001" s="6"/>
      <c r="IM2001" s="6"/>
    </row>
    <row r="2002" s="35" customFormat="1" ht="15.75" customHeight="1" spans="3:247">
      <c r="C2002" s="102"/>
      <c r="D2002" s="103"/>
      <c r="E2002" s="98"/>
      <c r="F2002" s="104"/>
      <c r="G2002" s="103"/>
      <c r="IF2002" s="6"/>
      <c r="IG2002" s="6"/>
      <c r="IH2002" s="6"/>
      <c r="II2002" s="6"/>
      <c r="IJ2002" s="6"/>
      <c r="IK2002" s="6"/>
      <c r="IL2002" s="6"/>
      <c r="IM2002" s="6"/>
    </row>
    <row r="2003" s="35" customFormat="1" ht="15.75" customHeight="1" spans="3:247">
      <c r="C2003" s="102"/>
      <c r="D2003" s="103"/>
      <c r="E2003" s="98"/>
      <c r="F2003" s="104"/>
      <c r="G2003" s="103"/>
      <c r="IF2003" s="6"/>
      <c r="IG2003" s="6"/>
      <c r="IH2003" s="6"/>
      <c r="II2003" s="6"/>
      <c r="IJ2003" s="6"/>
      <c r="IK2003" s="6"/>
      <c r="IL2003" s="6"/>
      <c r="IM2003" s="6"/>
    </row>
    <row r="2004" s="35" customFormat="1" ht="15.75" customHeight="1" spans="3:247">
      <c r="C2004" s="102"/>
      <c r="D2004" s="103"/>
      <c r="E2004" s="98"/>
      <c r="F2004" s="104"/>
      <c r="G2004" s="103"/>
      <c r="IF2004" s="6"/>
      <c r="IG2004" s="6"/>
      <c r="IH2004" s="6"/>
      <c r="II2004" s="6"/>
      <c r="IJ2004" s="6"/>
      <c r="IK2004" s="6"/>
      <c r="IL2004" s="6"/>
      <c r="IM2004" s="6"/>
    </row>
    <row r="2005" s="35" customFormat="1" ht="15.75" customHeight="1" spans="3:247">
      <c r="C2005" s="102"/>
      <c r="D2005" s="103"/>
      <c r="E2005" s="98"/>
      <c r="F2005" s="104"/>
      <c r="G2005" s="103"/>
      <c r="IF2005" s="6"/>
      <c r="IG2005" s="6"/>
      <c r="IH2005" s="6"/>
      <c r="II2005" s="6"/>
      <c r="IJ2005" s="6"/>
      <c r="IK2005" s="6"/>
      <c r="IL2005" s="6"/>
      <c r="IM2005" s="6"/>
    </row>
    <row r="2006" s="35" customFormat="1" ht="15.75" customHeight="1" spans="3:247">
      <c r="C2006" s="102"/>
      <c r="D2006" s="103"/>
      <c r="E2006" s="98"/>
      <c r="F2006" s="104"/>
      <c r="G2006" s="103"/>
      <c r="IF2006" s="6"/>
      <c r="IG2006" s="6"/>
      <c r="IH2006" s="6"/>
      <c r="II2006" s="6"/>
      <c r="IJ2006" s="6"/>
      <c r="IK2006" s="6"/>
      <c r="IL2006" s="6"/>
      <c r="IM2006" s="6"/>
    </row>
    <row r="2007" s="35" customFormat="1" ht="15.75" customHeight="1" spans="3:247">
      <c r="C2007" s="102"/>
      <c r="D2007" s="103"/>
      <c r="E2007" s="98"/>
      <c r="F2007" s="104"/>
      <c r="G2007" s="103"/>
      <c r="IF2007" s="6"/>
      <c r="IG2007" s="6"/>
      <c r="IH2007" s="6"/>
      <c r="II2007" s="6"/>
      <c r="IJ2007" s="6"/>
      <c r="IK2007" s="6"/>
      <c r="IL2007" s="6"/>
      <c r="IM2007" s="6"/>
    </row>
    <row r="2008" s="35" customFormat="1" ht="15.75" customHeight="1" spans="3:247">
      <c r="C2008" s="102"/>
      <c r="D2008" s="103"/>
      <c r="E2008" s="98"/>
      <c r="F2008" s="104"/>
      <c r="G2008" s="103"/>
      <c r="IF2008" s="6"/>
      <c r="IG2008" s="6"/>
      <c r="IH2008" s="6"/>
      <c r="II2008" s="6"/>
      <c r="IJ2008" s="6"/>
      <c r="IK2008" s="6"/>
      <c r="IL2008" s="6"/>
      <c r="IM2008" s="6"/>
    </row>
    <row r="2009" s="35" customFormat="1" ht="15.75" customHeight="1" spans="3:247">
      <c r="C2009" s="102"/>
      <c r="D2009" s="103"/>
      <c r="E2009" s="98"/>
      <c r="F2009" s="104"/>
      <c r="G2009" s="103"/>
      <c r="IF2009" s="6"/>
      <c r="IG2009" s="6"/>
      <c r="IH2009" s="6"/>
      <c r="II2009" s="6"/>
      <c r="IJ2009" s="6"/>
      <c r="IK2009" s="6"/>
      <c r="IL2009" s="6"/>
      <c r="IM2009" s="6"/>
    </row>
    <row r="2010" s="35" customFormat="1" ht="15.75" customHeight="1" spans="3:247">
      <c r="C2010" s="102"/>
      <c r="D2010" s="103"/>
      <c r="E2010" s="98"/>
      <c r="F2010" s="104"/>
      <c r="G2010" s="103"/>
      <c r="IF2010" s="6"/>
      <c r="IG2010" s="6"/>
      <c r="IH2010" s="6"/>
      <c r="II2010" s="6"/>
      <c r="IJ2010" s="6"/>
      <c r="IK2010" s="6"/>
      <c r="IL2010" s="6"/>
      <c r="IM2010" s="6"/>
    </row>
    <row r="2011" s="35" customFormat="1" ht="15.75" customHeight="1" spans="3:247">
      <c r="C2011" s="102"/>
      <c r="D2011" s="103"/>
      <c r="E2011" s="98"/>
      <c r="F2011" s="104"/>
      <c r="G2011" s="103"/>
      <c r="IF2011" s="6"/>
      <c r="IG2011" s="6"/>
      <c r="IH2011" s="6"/>
      <c r="II2011" s="6"/>
      <c r="IJ2011" s="6"/>
      <c r="IK2011" s="6"/>
      <c r="IL2011" s="6"/>
      <c r="IM2011" s="6"/>
    </row>
    <row r="2012" s="35" customFormat="1" ht="15.75" customHeight="1" spans="3:247">
      <c r="C2012" s="102"/>
      <c r="D2012" s="103"/>
      <c r="E2012" s="98"/>
      <c r="F2012" s="104"/>
      <c r="G2012" s="103"/>
      <c r="IF2012" s="6"/>
      <c r="IG2012" s="6"/>
      <c r="IH2012" s="6"/>
      <c r="II2012" s="6"/>
      <c r="IJ2012" s="6"/>
      <c r="IK2012" s="6"/>
      <c r="IL2012" s="6"/>
      <c r="IM2012" s="6"/>
    </row>
    <row r="2013" s="35" customFormat="1" ht="15.75" customHeight="1" spans="3:247">
      <c r="C2013" s="102"/>
      <c r="D2013" s="103"/>
      <c r="E2013" s="98"/>
      <c r="F2013" s="104"/>
      <c r="G2013" s="103"/>
      <c r="IF2013" s="6"/>
      <c r="IG2013" s="6"/>
      <c r="IH2013" s="6"/>
      <c r="II2013" s="6"/>
      <c r="IJ2013" s="6"/>
      <c r="IK2013" s="6"/>
      <c r="IL2013" s="6"/>
      <c r="IM2013" s="6"/>
    </row>
    <row r="2014" s="35" customFormat="1" ht="15.75" customHeight="1" spans="3:247">
      <c r="C2014" s="102"/>
      <c r="D2014" s="103"/>
      <c r="E2014" s="98"/>
      <c r="F2014" s="104"/>
      <c r="G2014" s="103"/>
      <c r="IF2014" s="6"/>
      <c r="IG2014" s="6"/>
      <c r="IH2014" s="6"/>
      <c r="II2014" s="6"/>
      <c r="IJ2014" s="6"/>
      <c r="IK2014" s="6"/>
      <c r="IL2014" s="6"/>
      <c r="IM2014" s="6"/>
    </row>
    <row r="2015" s="35" customFormat="1" ht="15.75" customHeight="1" spans="3:247">
      <c r="C2015" s="102"/>
      <c r="D2015" s="103"/>
      <c r="E2015" s="98"/>
      <c r="F2015" s="104"/>
      <c r="G2015" s="103"/>
      <c r="IF2015" s="6"/>
      <c r="IG2015" s="6"/>
      <c r="IH2015" s="6"/>
      <c r="II2015" s="6"/>
      <c r="IJ2015" s="6"/>
      <c r="IK2015" s="6"/>
      <c r="IL2015" s="6"/>
      <c r="IM2015" s="6"/>
    </row>
    <row r="2016" s="35" customFormat="1" ht="15.75" customHeight="1" spans="3:247">
      <c r="C2016" s="102"/>
      <c r="D2016" s="103"/>
      <c r="E2016" s="98"/>
      <c r="F2016" s="104"/>
      <c r="G2016" s="103"/>
      <c r="IF2016" s="6"/>
      <c r="IG2016" s="6"/>
      <c r="IH2016" s="6"/>
      <c r="II2016" s="6"/>
      <c r="IJ2016" s="6"/>
      <c r="IK2016" s="6"/>
      <c r="IL2016" s="6"/>
      <c r="IM2016" s="6"/>
    </row>
    <row r="2017" s="35" customFormat="1" ht="15.75" customHeight="1" spans="3:247">
      <c r="C2017" s="102"/>
      <c r="D2017" s="103"/>
      <c r="E2017" s="98"/>
      <c r="F2017" s="104"/>
      <c r="G2017" s="103"/>
      <c r="IF2017" s="6"/>
      <c r="IG2017" s="6"/>
      <c r="IH2017" s="6"/>
      <c r="II2017" s="6"/>
      <c r="IJ2017" s="6"/>
      <c r="IK2017" s="6"/>
      <c r="IL2017" s="6"/>
      <c r="IM2017" s="6"/>
    </row>
    <row r="2018" s="35" customFormat="1" ht="15.75" customHeight="1" spans="3:247">
      <c r="C2018" s="102"/>
      <c r="D2018" s="103"/>
      <c r="E2018" s="98"/>
      <c r="F2018" s="104"/>
      <c r="G2018" s="103"/>
      <c r="IF2018" s="6"/>
      <c r="IG2018" s="6"/>
      <c r="IH2018" s="6"/>
      <c r="II2018" s="6"/>
      <c r="IJ2018" s="6"/>
      <c r="IK2018" s="6"/>
      <c r="IL2018" s="6"/>
      <c r="IM2018" s="6"/>
    </row>
    <row r="2019" s="35" customFormat="1" ht="15.75" customHeight="1" spans="3:247">
      <c r="C2019" s="102"/>
      <c r="D2019" s="103"/>
      <c r="E2019" s="98"/>
      <c r="F2019" s="104"/>
      <c r="G2019" s="103"/>
      <c r="IF2019" s="6"/>
      <c r="IG2019" s="6"/>
      <c r="IH2019" s="6"/>
      <c r="II2019" s="6"/>
      <c r="IJ2019" s="6"/>
      <c r="IK2019" s="6"/>
      <c r="IL2019" s="6"/>
      <c r="IM2019" s="6"/>
    </row>
    <row r="2020" s="35" customFormat="1" ht="15.75" customHeight="1" spans="3:247">
      <c r="C2020" s="102"/>
      <c r="D2020" s="103"/>
      <c r="E2020" s="98"/>
      <c r="F2020" s="104"/>
      <c r="G2020" s="103"/>
      <c r="IF2020" s="6"/>
      <c r="IG2020" s="6"/>
      <c r="IH2020" s="6"/>
      <c r="II2020" s="6"/>
      <c r="IJ2020" s="6"/>
      <c r="IK2020" s="6"/>
      <c r="IL2020" s="6"/>
      <c r="IM2020" s="6"/>
    </row>
    <row r="2021" s="35" customFormat="1" ht="15.75" customHeight="1" spans="3:247">
      <c r="C2021" s="102"/>
      <c r="D2021" s="103"/>
      <c r="E2021" s="98"/>
      <c r="F2021" s="104"/>
      <c r="G2021" s="103"/>
      <c r="IF2021" s="6"/>
      <c r="IG2021" s="6"/>
      <c r="IH2021" s="6"/>
      <c r="II2021" s="6"/>
      <c r="IJ2021" s="6"/>
      <c r="IK2021" s="6"/>
      <c r="IL2021" s="6"/>
      <c r="IM2021" s="6"/>
    </row>
    <row r="2022" s="35" customFormat="1" ht="15.75" customHeight="1" spans="3:247">
      <c r="C2022" s="102"/>
      <c r="D2022" s="103"/>
      <c r="E2022" s="98"/>
      <c r="F2022" s="104"/>
      <c r="G2022" s="103"/>
      <c r="IF2022" s="6"/>
      <c r="IG2022" s="6"/>
      <c r="IH2022" s="6"/>
      <c r="II2022" s="6"/>
      <c r="IJ2022" s="6"/>
      <c r="IK2022" s="6"/>
      <c r="IL2022" s="6"/>
      <c r="IM2022" s="6"/>
    </row>
    <row r="2023" s="35" customFormat="1" ht="15.75" customHeight="1" spans="3:247">
      <c r="C2023" s="102"/>
      <c r="D2023" s="103"/>
      <c r="E2023" s="98"/>
      <c r="F2023" s="104"/>
      <c r="G2023" s="103"/>
      <c r="IF2023" s="6"/>
      <c r="IG2023" s="6"/>
      <c r="IH2023" s="6"/>
      <c r="II2023" s="6"/>
      <c r="IJ2023" s="6"/>
      <c r="IK2023" s="6"/>
      <c r="IL2023" s="6"/>
      <c r="IM2023" s="6"/>
    </row>
    <row r="2024" s="35" customFormat="1" ht="15.75" customHeight="1" spans="3:247">
      <c r="C2024" s="102"/>
      <c r="D2024" s="103"/>
      <c r="E2024" s="98"/>
      <c r="F2024" s="104"/>
      <c r="G2024" s="103"/>
      <c r="IF2024" s="6"/>
      <c r="IG2024" s="6"/>
      <c r="IH2024" s="6"/>
      <c r="II2024" s="6"/>
      <c r="IJ2024" s="6"/>
      <c r="IK2024" s="6"/>
      <c r="IL2024" s="6"/>
      <c r="IM2024" s="6"/>
    </row>
    <row r="2025" s="35" customFormat="1" ht="15.75" customHeight="1" spans="3:247">
      <c r="C2025" s="102"/>
      <c r="D2025" s="103"/>
      <c r="E2025" s="98"/>
      <c r="F2025" s="104"/>
      <c r="G2025" s="103"/>
      <c r="IF2025" s="6"/>
      <c r="IG2025" s="6"/>
      <c r="IH2025" s="6"/>
      <c r="II2025" s="6"/>
      <c r="IJ2025" s="6"/>
      <c r="IK2025" s="6"/>
      <c r="IL2025" s="6"/>
      <c r="IM2025" s="6"/>
    </row>
    <row r="2026" s="35" customFormat="1" ht="15.75" customHeight="1" spans="3:247">
      <c r="C2026" s="102"/>
      <c r="D2026" s="103"/>
      <c r="E2026" s="98"/>
      <c r="F2026" s="104"/>
      <c r="G2026" s="103"/>
      <c r="IF2026" s="6"/>
      <c r="IG2026" s="6"/>
      <c r="IH2026" s="6"/>
      <c r="II2026" s="6"/>
      <c r="IJ2026" s="6"/>
      <c r="IK2026" s="6"/>
      <c r="IL2026" s="6"/>
      <c r="IM2026" s="6"/>
    </row>
    <row r="2027" s="35" customFormat="1" ht="15.75" customHeight="1" spans="3:247">
      <c r="C2027" s="102"/>
      <c r="D2027" s="103"/>
      <c r="E2027" s="98"/>
      <c r="F2027" s="104"/>
      <c r="G2027" s="103"/>
      <c r="IF2027" s="6"/>
      <c r="IG2027" s="6"/>
      <c r="IH2027" s="6"/>
      <c r="II2027" s="6"/>
      <c r="IJ2027" s="6"/>
      <c r="IK2027" s="6"/>
      <c r="IL2027" s="6"/>
      <c r="IM2027" s="6"/>
    </row>
    <row r="2028" s="35" customFormat="1" ht="15.75" customHeight="1" spans="3:247">
      <c r="C2028" s="102"/>
      <c r="D2028" s="103"/>
      <c r="E2028" s="98"/>
      <c r="F2028" s="104"/>
      <c r="G2028" s="103"/>
      <c r="IF2028" s="6"/>
      <c r="IG2028" s="6"/>
      <c r="IH2028" s="6"/>
      <c r="II2028" s="6"/>
      <c r="IJ2028" s="6"/>
      <c r="IK2028" s="6"/>
      <c r="IL2028" s="6"/>
      <c r="IM2028" s="6"/>
    </row>
    <row r="2029" s="35" customFormat="1" ht="15.75" customHeight="1" spans="3:247">
      <c r="C2029" s="102"/>
      <c r="D2029" s="103"/>
      <c r="E2029" s="98"/>
      <c r="F2029" s="104"/>
      <c r="G2029" s="103"/>
      <c r="IF2029" s="6"/>
      <c r="IG2029" s="6"/>
      <c r="IH2029" s="6"/>
      <c r="II2029" s="6"/>
      <c r="IJ2029" s="6"/>
      <c r="IK2029" s="6"/>
      <c r="IL2029" s="6"/>
      <c r="IM2029" s="6"/>
    </row>
    <row r="2030" s="35" customFormat="1" ht="15.75" customHeight="1" spans="3:247">
      <c r="C2030" s="102"/>
      <c r="D2030" s="103"/>
      <c r="E2030" s="98"/>
      <c r="F2030" s="104"/>
      <c r="G2030" s="103"/>
      <c r="IF2030" s="6"/>
      <c r="IG2030" s="6"/>
      <c r="IH2030" s="6"/>
      <c r="II2030" s="6"/>
      <c r="IJ2030" s="6"/>
      <c r="IK2030" s="6"/>
      <c r="IL2030" s="6"/>
      <c r="IM2030" s="6"/>
    </row>
    <row r="2031" s="35" customFormat="1" ht="15.75" customHeight="1" spans="3:247">
      <c r="C2031" s="102"/>
      <c r="D2031" s="103"/>
      <c r="E2031" s="98"/>
      <c r="F2031" s="104"/>
      <c r="G2031" s="103"/>
      <c r="IF2031" s="6"/>
      <c r="IG2031" s="6"/>
      <c r="IH2031" s="6"/>
      <c r="II2031" s="6"/>
      <c r="IJ2031" s="6"/>
      <c r="IK2031" s="6"/>
      <c r="IL2031" s="6"/>
      <c r="IM2031" s="6"/>
    </row>
    <row r="2032" s="35" customFormat="1" ht="15.75" customHeight="1" spans="3:247">
      <c r="C2032" s="102"/>
      <c r="D2032" s="103"/>
      <c r="E2032" s="98"/>
      <c r="F2032" s="104"/>
      <c r="G2032" s="103"/>
      <c r="IF2032" s="6"/>
      <c r="IG2032" s="6"/>
      <c r="IH2032" s="6"/>
      <c r="II2032" s="6"/>
      <c r="IJ2032" s="6"/>
      <c r="IK2032" s="6"/>
      <c r="IL2032" s="6"/>
      <c r="IM2032" s="6"/>
    </row>
    <row r="2033" s="35" customFormat="1" ht="15.75" customHeight="1" spans="3:247">
      <c r="C2033" s="102"/>
      <c r="D2033" s="103"/>
      <c r="E2033" s="98"/>
      <c r="F2033" s="104"/>
      <c r="G2033" s="103"/>
      <c r="IF2033" s="6"/>
      <c r="IG2033" s="6"/>
      <c r="IH2033" s="6"/>
      <c r="II2033" s="6"/>
      <c r="IJ2033" s="6"/>
      <c r="IK2033" s="6"/>
      <c r="IL2033" s="6"/>
      <c r="IM2033" s="6"/>
    </row>
    <row r="2034" s="35" customFormat="1" ht="15.75" customHeight="1" spans="3:247">
      <c r="C2034" s="102"/>
      <c r="D2034" s="103"/>
      <c r="E2034" s="98"/>
      <c r="F2034" s="104"/>
      <c r="G2034" s="103"/>
      <c r="IF2034" s="6"/>
      <c r="IG2034" s="6"/>
      <c r="IH2034" s="6"/>
      <c r="II2034" s="6"/>
      <c r="IJ2034" s="6"/>
      <c r="IK2034" s="6"/>
      <c r="IL2034" s="6"/>
      <c r="IM2034" s="6"/>
    </row>
    <row r="2035" s="35" customFormat="1" ht="15.75" customHeight="1" spans="3:247">
      <c r="C2035" s="102"/>
      <c r="D2035" s="103"/>
      <c r="E2035" s="98"/>
      <c r="F2035" s="104"/>
      <c r="G2035" s="103"/>
      <c r="IF2035" s="6"/>
      <c r="IG2035" s="6"/>
      <c r="IH2035" s="6"/>
      <c r="II2035" s="6"/>
      <c r="IJ2035" s="6"/>
      <c r="IK2035" s="6"/>
      <c r="IL2035" s="6"/>
      <c r="IM2035" s="6"/>
    </row>
    <row r="2036" s="35" customFormat="1" ht="15.75" customHeight="1" spans="3:247">
      <c r="C2036" s="102"/>
      <c r="D2036" s="103"/>
      <c r="E2036" s="98"/>
      <c r="F2036" s="104"/>
      <c r="G2036" s="103"/>
      <c r="IF2036" s="6"/>
      <c r="IG2036" s="6"/>
      <c r="IH2036" s="6"/>
      <c r="II2036" s="6"/>
      <c r="IJ2036" s="6"/>
      <c r="IK2036" s="6"/>
      <c r="IL2036" s="6"/>
      <c r="IM2036" s="6"/>
    </row>
    <row r="2037" s="35" customFormat="1" ht="15.75" customHeight="1" spans="3:247">
      <c r="C2037" s="102"/>
      <c r="D2037" s="103"/>
      <c r="E2037" s="98"/>
      <c r="F2037" s="104"/>
      <c r="G2037" s="103"/>
      <c r="IF2037" s="6"/>
      <c r="IG2037" s="6"/>
      <c r="IH2037" s="6"/>
      <c r="II2037" s="6"/>
      <c r="IJ2037" s="6"/>
      <c r="IK2037" s="6"/>
      <c r="IL2037" s="6"/>
      <c r="IM2037" s="6"/>
    </row>
    <row r="2038" s="35" customFormat="1" ht="15.75" customHeight="1" spans="3:247">
      <c r="C2038" s="102"/>
      <c r="D2038" s="103"/>
      <c r="E2038" s="98"/>
      <c r="F2038" s="104"/>
      <c r="G2038" s="103"/>
      <c r="IF2038" s="6"/>
      <c r="IG2038" s="6"/>
      <c r="IH2038" s="6"/>
      <c r="II2038" s="6"/>
      <c r="IJ2038" s="6"/>
      <c r="IK2038" s="6"/>
      <c r="IL2038" s="6"/>
      <c r="IM2038" s="6"/>
    </row>
    <row r="2039" s="35" customFormat="1" ht="15.75" customHeight="1" spans="3:247">
      <c r="C2039" s="102"/>
      <c r="D2039" s="103"/>
      <c r="E2039" s="98"/>
      <c r="F2039" s="104"/>
      <c r="G2039" s="103"/>
      <c r="IF2039" s="6"/>
      <c r="IG2039" s="6"/>
      <c r="IH2039" s="6"/>
      <c r="II2039" s="6"/>
      <c r="IJ2039" s="6"/>
      <c r="IK2039" s="6"/>
      <c r="IL2039" s="6"/>
      <c r="IM2039" s="6"/>
    </row>
    <row r="2040" s="35" customFormat="1" ht="15.75" customHeight="1" spans="3:247">
      <c r="C2040" s="102"/>
      <c r="D2040" s="103"/>
      <c r="E2040" s="98"/>
      <c r="F2040" s="104"/>
      <c r="G2040" s="103"/>
      <c r="IF2040" s="6"/>
      <c r="IG2040" s="6"/>
      <c r="IH2040" s="6"/>
      <c r="II2040" s="6"/>
      <c r="IJ2040" s="6"/>
      <c r="IK2040" s="6"/>
      <c r="IL2040" s="6"/>
      <c r="IM2040" s="6"/>
    </row>
    <row r="2041" s="35" customFormat="1" ht="15.75" customHeight="1" spans="3:247">
      <c r="C2041" s="102"/>
      <c r="D2041" s="103"/>
      <c r="E2041" s="98"/>
      <c r="F2041" s="104"/>
      <c r="G2041" s="103"/>
      <c r="IF2041" s="6"/>
      <c r="IG2041" s="6"/>
      <c r="IH2041" s="6"/>
      <c r="II2041" s="6"/>
      <c r="IJ2041" s="6"/>
      <c r="IK2041" s="6"/>
      <c r="IL2041" s="6"/>
      <c r="IM2041" s="6"/>
    </row>
    <row r="2042" s="35" customFormat="1" ht="15.75" customHeight="1" spans="3:247">
      <c r="C2042" s="102"/>
      <c r="D2042" s="103"/>
      <c r="E2042" s="98"/>
      <c r="F2042" s="104"/>
      <c r="G2042" s="103"/>
      <c r="IF2042" s="6"/>
      <c r="IG2042" s="6"/>
      <c r="IH2042" s="6"/>
      <c r="II2042" s="6"/>
      <c r="IJ2042" s="6"/>
      <c r="IK2042" s="6"/>
      <c r="IL2042" s="6"/>
      <c r="IM2042" s="6"/>
    </row>
    <row r="2043" s="35" customFormat="1" ht="15.75" customHeight="1" spans="3:247">
      <c r="C2043" s="102"/>
      <c r="D2043" s="103"/>
      <c r="E2043" s="98"/>
      <c r="F2043" s="104"/>
      <c r="G2043" s="103"/>
      <c r="IF2043" s="6"/>
      <c r="IG2043" s="6"/>
      <c r="IH2043" s="6"/>
      <c r="II2043" s="6"/>
      <c r="IJ2043" s="6"/>
      <c r="IK2043" s="6"/>
      <c r="IL2043" s="6"/>
      <c r="IM2043" s="6"/>
    </row>
    <row r="2044" s="35" customFormat="1" ht="15.75" customHeight="1" spans="3:247">
      <c r="C2044" s="102"/>
      <c r="D2044" s="103"/>
      <c r="E2044" s="98"/>
      <c r="F2044" s="104"/>
      <c r="G2044" s="103"/>
      <c r="IF2044" s="6"/>
      <c r="IG2044" s="6"/>
      <c r="IH2044" s="6"/>
      <c r="II2044" s="6"/>
      <c r="IJ2044" s="6"/>
      <c r="IK2044" s="6"/>
      <c r="IL2044" s="6"/>
      <c r="IM2044" s="6"/>
    </row>
    <row r="2045" s="35" customFormat="1" ht="15.75" customHeight="1" spans="3:247">
      <c r="C2045" s="102"/>
      <c r="D2045" s="103"/>
      <c r="E2045" s="98"/>
      <c r="F2045" s="104"/>
      <c r="G2045" s="103"/>
      <c r="IF2045" s="6"/>
      <c r="IG2045" s="6"/>
      <c r="IH2045" s="6"/>
      <c r="II2045" s="6"/>
      <c r="IJ2045" s="6"/>
      <c r="IK2045" s="6"/>
      <c r="IL2045" s="6"/>
      <c r="IM2045" s="6"/>
    </row>
    <row r="2046" s="35" customFormat="1" ht="15.75" customHeight="1" spans="3:247">
      <c r="C2046" s="102"/>
      <c r="D2046" s="103"/>
      <c r="E2046" s="98"/>
      <c r="F2046" s="104"/>
      <c r="G2046" s="103"/>
      <c r="IF2046" s="6"/>
      <c r="IG2046" s="6"/>
      <c r="IH2046" s="6"/>
      <c r="II2046" s="6"/>
      <c r="IJ2046" s="6"/>
      <c r="IK2046" s="6"/>
      <c r="IL2046" s="6"/>
      <c r="IM2046" s="6"/>
    </row>
    <row r="2047" s="35" customFormat="1" ht="15.75" customHeight="1" spans="3:247">
      <c r="C2047" s="102"/>
      <c r="D2047" s="103"/>
      <c r="E2047" s="98"/>
      <c r="F2047" s="104"/>
      <c r="G2047" s="103"/>
      <c r="IF2047" s="6"/>
      <c r="IG2047" s="6"/>
      <c r="IH2047" s="6"/>
      <c r="II2047" s="6"/>
      <c r="IJ2047" s="6"/>
      <c r="IK2047" s="6"/>
      <c r="IL2047" s="6"/>
      <c r="IM2047" s="6"/>
    </row>
    <row r="2048" s="35" customFormat="1" ht="15.75" customHeight="1" spans="3:247">
      <c r="C2048" s="102"/>
      <c r="D2048" s="103"/>
      <c r="E2048" s="98"/>
      <c r="F2048" s="104"/>
      <c r="G2048" s="103"/>
      <c r="IF2048" s="6"/>
      <c r="IG2048" s="6"/>
      <c r="IH2048" s="6"/>
      <c r="II2048" s="6"/>
      <c r="IJ2048" s="6"/>
      <c r="IK2048" s="6"/>
      <c r="IL2048" s="6"/>
      <c r="IM2048" s="6"/>
    </row>
    <row r="2049" s="35" customFormat="1" ht="15.75" customHeight="1" spans="3:247">
      <c r="C2049" s="102"/>
      <c r="D2049" s="103"/>
      <c r="E2049" s="98"/>
      <c r="F2049" s="104"/>
      <c r="G2049" s="103"/>
      <c r="IF2049" s="6"/>
      <c r="IG2049" s="6"/>
      <c r="IH2049" s="6"/>
      <c r="II2049" s="6"/>
      <c r="IJ2049" s="6"/>
      <c r="IK2049" s="6"/>
      <c r="IL2049" s="6"/>
      <c r="IM2049" s="6"/>
    </row>
    <row r="2050" s="35" customFormat="1" ht="15.75" customHeight="1" spans="3:247">
      <c r="C2050" s="102"/>
      <c r="D2050" s="103"/>
      <c r="E2050" s="98"/>
      <c r="F2050" s="104"/>
      <c r="G2050" s="103"/>
      <c r="IF2050" s="6"/>
      <c r="IG2050" s="6"/>
      <c r="IH2050" s="6"/>
      <c r="II2050" s="6"/>
      <c r="IJ2050" s="6"/>
      <c r="IK2050" s="6"/>
      <c r="IL2050" s="6"/>
      <c r="IM2050" s="6"/>
    </row>
    <row r="2051" s="35" customFormat="1" ht="15.75" customHeight="1" spans="3:247">
      <c r="C2051" s="102"/>
      <c r="D2051" s="103"/>
      <c r="E2051" s="98"/>
      <c r="F2051" s="104"/>
      <c r="G2051" s="103"/>
      <c r="IF2051" s="6"/>
      <c r="IG2051" s="6"/>
      <c r="IH2051" s="6"/>
      <c r="II2051" s="6"/>
      <c r="IJ2051" s="6"/>
      <c r="IK2051" s="6"/>
      <c r="IL2051" s="6"/>
      <c r="IM2051" s="6"/>
    </row>
    <row r="2052" s="35" customFormat="1" ht="15.75" customHeight="1" spans="3:247">
      <c r="C2052" s="102"/>
      <c r="D2052" s="103"/>
      <c r="E2052" s="98"/>
      <c r="F2052" s="104"/>
      <c r="G2052" s="103"/>
      <c r="IF2052" s="6"/>
      <c r="IG2052" s="6"/>
      <c r="IH2052" s="6"/>
      <c r="II2052" s="6"/>
      <c r="IJ2052" s="6"/>
      <c r="IK2052" s="6"/>
      <c r="IL2052" s="6"/>
      <c r="IM2052" s="6"/>
    </row>
    <row r="2053" s="35" customFormat="1" ht="15.75" customHeight="1" spans="3:247">
      <c r="C2053" s="102"/>
      <c r="D2053" s="103"/>
      <c r="E2053" s="98"/>
      <c r="F2053" s="104"/>
      <c r="G2053" s="103"/>
      <c r="IF2053" s="6"/>
      <c r="IG2053" s="6"/>
      <c r="IH2053" s="6"/>
      <c r="II2053" s="6"/>
      <c r="IJ2053" s="6"/>
      <c r="IK2053" s="6"/>
      <c r="IL2053" s="6"/>
      <c r="IM2053" s="6"/>
    </row>
    <row r="2054" s="35" customFormat="1" ht="15.75" customHeight="1" spans="3:247">
      <c r="C2054" s="102"/>
      <c r="D2054" s="103"/>
      <c r="E2054" s="98"/>
      <c r="F2054" s="104"/>
      <c r="G2054" s="103"/>
      <c r="IF2054" s="6"/>
      <c r="IG2054" s="6"/>
      <c r="IH2054" s="6"/>
      <c r="II2054" s="6"/>
      <c r="IJ2054" s="6"/>
      <c r="IK2054" s="6"/>
      <c r="IL2054" s="6"/>
      <c r="IM2054" s="6"/>
    </row>
    <row r="2055" s="35" customFormat="1" ht="15.75" customHeight="1" spans="3:247">
      <c r="C2055" s="102"/>
      <c r="D2055" s="103"/>
      <c r="E2055" s="98"/>
      <c r="F2055" s="104"/>
      <c r="G2055" s="103"/>
      <c r="IF2055" s="6"/>
      <c r="IG2055" s="6"/>
      <c r="IH2055" s="6"/>
      <c r="II2055" s="6"/>
      <c r="IJ2055" s="6"/>
      <c r="IK2055" s="6"/>
      <c r="IL2055" s="6"/>
      <c r="IM2055" s="6"/>
    </row>
    <row r="2056" s="35" customFormat="1" ht="15.75" customHeight="1" spans="3:247">
      <c r="C2056" s="102"/>
      <c r="D2056" s="103"/>
      <c r="E2056" s="98"/>
      <c r="F2056" s="104"/>
      <c r="G2056" s="103"/>
      <c r="IF2056" s="6"/>
      <c r="IG2056" s="6"/>
      <c r="IH2056" s="6"/>
      <c r="II2056" s="6"/>
      <c r="IJ2056" s="6"/>
      <c r="IK2056" s="6"/>
      <c r="IL2056" s="6"/>
      <c r="IM2056" s="6"/>
    </row>
    <row r="2057" s="35" customFormat="1" ht="15.75" customHeight="1" spans="3:247">
      <c r="C2057" s="102"/>
      <c r="D2057" s="103"/>
      <c r="E2057" s="98"/>
      <c r="F2057" s="104"/>
      <c r="G2057" s="103"/>
      <c r="IF2057" s="6"/>
      <c r="IG2057" s="6"/>
      <c r="IH2057" s="6"/>
      <c r="II2057" s="6"/>
      <c r="IJ2057" s="6"/>
      <c r="IK2057" s="6"/>
      <c r="IL2057" s="6"/>
      <c r="IM2057" s="6"/>
    </row>
    <row r="2058" s="35" customFormat="1" ht="15.75" customHeight="1" spans="3:247">
      <c r="C2058" s="102"/>
      <c r="D2058" s="103"/>
      <c r="E2058" s="98"/>
      <c r="F2058" s="104"/>
      <c r="G2058" s="103"/>
      <c r="IF2058" s="6"/>
      <c r="IG2058" s="6"/>
      <c r="IH2058" s="6"/>
      <c r="II2058" s="6"/>
      <c r="IJ2058" s="6"/>
      <c r="IK2058" s="6"/>
      <c r="IL2058" s="6"/>
      <c r="IM2058" s="6"/>
    </row>
    <row r="2059" s="35" customFormat="1" ht="15.75" customHeight="1" spans="3:247">
      <c r="C2059" s="102"/>
      <c r="D2059" s="103"/>
      <c r="E2059" s="98"/>
      <c r="F2059" s="104"/>
      <c r="G2059" s="103"/>
      <c r="IF2059" s="6"/>
      <c r="IG2059" s="6"/>
      <c r="IH2059" s="6"/>
      <c r="II2059" s="6"/>
      <c r="IJ2059" s="6"/>
      <c r="IK2059" s="6"/>
      <c r="IL2059" s="6"/>
      <c r="IM2059" s="6"/>
    </row>
    <row r="2060" s="35" customFormat="1" ht="15.75" customHeight="1" spans="3:247">
      <c r="C2060" s="102"/>
      <c r="D2060" s="103"/>
      <c r="E2060" s="98"/>
      <c r="F2060" s="104"/>
      <c r="G2060" s="103"/>
      <c r="IF2060" s="6"/>
      <c r="IG2060" s="6"/>
      <c r="IH2060" s="6"/>
      <c r="II2060" s="6"/>
      <c r="IJ2060" s="6"/>
      <c r="IK2060" s="6"/>
      <c r="IL2060" s="6"/>
      <c r="IM2060" s="6"/>
    </row>
    <row r="2061" s="35" customFormat="1" ht="15.75" customHeight="1" spans="3:247">
      <c r="C2061" s="102"/>
      <c r="D2061" s="103"/>
      <c r="E2061" s="98"/>
      <c r="F2061" s="104"/>
      <c r="G2061" s="103"/>
      <c r="IF2061" s="6"/>
      <c r="IG2061" s="6"/>
      <c r="IH2061" s="6"/>
      <c r="II2061" s="6"/>
      <c r="IJ2061" s="6"/>
      <c r="IK2061" s="6"/>
      <c r="IL2061" s="6"/>
      <c r="IM2061" s="6"/>
    </row>
    <row r="2062" s="35" customFormat="1" ht="15.75" customHeight="1" spans="3:247">
      <c r="C2062" s="102"/>
      <c r="D2062" s="103"/>
      <c r="E2062" s="98"/>
      <c r="F2062" s="104"/>
      <c r="G2062" s="103"/>
      <c r="IF2062" s="6"/>
      <c r="IG2062" s="6"/>
      <c r="IH2062" s="6"/>
      <c r="II2062" s="6"/>
      <c r="IJ2062" s="6"/>
      <c r="IK2062" s="6"/>
      <c r="IL2062" s="6"/>
      <c r="IM2062" s="6"/>
    </row>
    <row r="2063" s="35" customFormat="1" ht="15.75" customHeight="1" spans="3:247">
      <c r="C2063" s="102"/>
      <c r="D2063" s="103"/>
      <c r="E2063" s="98"/>
      <c r="F2063" s="104"/>
      <c r="G2063" s="103"/>
      <c r="IF2063" s="6"/>
      <c r="IG2063" s="6"/>
      <c r="IH2063" s="6"/>
      <c r="II2063" s="6"/>
      <c r="IJ2063" s="6"/>
      <c r="IK2063" s="6"/>
      <c r="IL2063" s="6"/>
      <c r="IM2063" s="6"/>
    </row>
    <row r="2064" s="35" customFormat="1" ht="15.75" customHeight="1" spans="3:247">
      <c r="C2064" s="102"/>
      <c r="D2064" s="103"/>
      <c r="E2064" s="98"/>
      <c r="F2064" s="104"/>
      <c r="G2064" s="103"/>
      <c r="IF2064" s="6"/>
      <c r="IG2064" s="6"/>
      <c r="IH2064" s="6"/>
      <c r="II2064" s="6"/>
      <c r="IJ2064" s="6"/>
      <c r="IK2064" s="6"/>
      <c r="IL2064" s="6"/>
      <c r="IM2064" s="6"/>
    </row>
    <row r="2065" s="35" customFormat="1" ht="15.75" customHeight="1" spans="3:247">
      <c r="C2065" s="102"/>
      <c r="D2065" s="103"/>
      <c r="E2065" s="98"/>
      <c r="F2065" s="104"/>
      <c r="G2065" s="103"/>
      <c r="IF2065" s="6"/>
      <c r="IG2065" s="6"/>
      <c r="IH2065" s="6"/>
      <c r="II2065" s="6"/>
      <c r="IJ2065" s="6"/>
      <c r="IK2065" s="6"/>
      <c r="IL2065" s="6"/>
      <c r="IM2065" s="6"/>
    </row>
    <row r="2066" s="35" customFormat="1" ht="15.75" customHeight="1" spans="3:247">
      <c r="C2066" s="102"/>
      <c r="D2066" s="103"/>
      <c r="E2066" s="98"/>
      <c r="F2066" s="104"/>
      <c r="G2066" s="103"/>
      <c r="IF2066" s="6"/>
      <c r="IG2066" s="6"/>
      <c r="IH2066" s="6"/>
      <c r="II2066" s="6"/>
      <c r="IJ2066" s="6"/>
      <c r="IK2066" s="6"/>
      <c r="IL2066" s="6"/>
      <c r="IM2066" s="6"/>
    </row>
    <row r="2067" s="35" customFormat="1" ht="15.75" customHeight="1" spans="3:247">
      <c r="C2067" s="102"/>
      <c r="D2067" s="103"/>
      <c r="E2067" s="98"/>
      <c r="F2067" s="104"/>
      <c r="G2067" s="103"/>
      <c r="IF2067" s="6"/>
      <c r="IG2067" s="6"/>
      <c r="IH2067" s="6"/>
      <c r="II2067" s="6"/>
      <c r="IJ2067" s="6"/>
      <c r="IK2067" s="6"/>
      <c r="IL2067" s="6"/>
      <c r="IM2067" s="6"/>
    </row>
    <row r="2068" s="35" customFormat="1" ht="15.75" customHeight="1" spans="3:247">
      <c r="C2068" s="102"/>
      <c r="D2068" s="103"/>
      <c r="E2068" s="98"/>
      <c r="F2068" s="104"/>
      <c r="G2068" s="103"/>
      <c r="IF2068" s="6"/>
      <c r="IG2068" s="6"/>
      <c r="IH2068" s="6"/>
      <c r="II2068" s="6"/>
      <c r="IJ2068" s="6"/>
      <c r="IK2068" s="6"/>
      <c r="IL2068" s="6"/>
      <c r="IM2068" s="6"/>
    </row>
    <row r="2069" s="35" customFormat="1" ht="15.75" customHeight="1" spans="3:247">
      <c r="C2069" s="102"/>
      <c r="D2069" s="103"/>
      <c r="E2069" s="98"/>
      <c r="F2069" s="104"/>
      <c r="G2069" s="103"/>
      <c r="IF2069" s="6"/>
      <c r="IG2069" s="6"/>
      <c r="IH2069" s="6"/>
      <c r="II2069" s="6"/>
      <c r="IJ2069" s="6"/>
      <c r="IK2069" s="6"/>
      <c r="IL2069" s="6"/>
      <c r="IM2069" s="6"/>
    </row>
    <row r="2070" s="35" customFormat="1" ht="15.75" customHeight="1" spans="3:247">
      <c r="C2070" s="102"/>
      <c r="D2070" s="103"/>
      <c r="E2070" s="98"/>
      <c r="F2070" s="104"/>
      <c r="G2070" s="103"/>
      <c r="IF2070" s="6"/>
      <c r="IG2070" s="6"/>
      <c r="IH2070" s="6"/>
      <c r="II2070" s="6"/>
      <c r="IJ2070" s="6"/>
      <c r="IK2070" s="6"/>
      <c r="IL2070" s="6"/>
      <c r="IM2070" s="6"/>
    </row>
    <row r="2071" s="35" customFormat="1" ht="15.75" customHeight="1" spans="3:247">
      <c r="C2071" s="102"/>
      <c r="D2071" s="103"/>
      <c r="E2071" s="98"/>
      <c r="F2071" s="104"/>
      <c r="G2071" s="103"/>
      <c r="IF2071" s="6"/>
      <c r="IG2071" s="6"/>
      <c r="IH2071" s="6"/>
      <c r="II2071" s="6"/>
      <c r="IJ2071" s="6"/>
      <c r="IK2071" s="6"/>
      <c r="IL2071" s="6"/>
      <c r="IM2071" s="6"/>
    </row>
    <row r="2072" s="35" customFormat="1" ht="15.75" customHeight="1" spans="3:247">
      <c r="C2072" s="102"/>
      <c r="D2072" s="103"/>
      <c r="E2072" s="98"/>
      <c r="F2072" s="104"/>
      <c r="G2072" s="103"/>
      <c r="IF2072" s="6"/>
      <c r="IG2072" s="6"/>
      <c r="IH2072" s="6"/>
      <c r="II2072" s="6"/>
      <c r="IJ2072" s="6"/>
      <c r="IK2072" s="6"/>
      <c r="IL2072" s="6"/>
      <c r="IM2072" s="6"/>
    </row>
    <row r="2073" s="35" customFormat="1" ht="15.75" customHeight="1" spans="3:247">
      <c r="C2073" s="102"/>
      <c r="D2073" s="103"/>
      <c r="E2073" s="98"/>
      <c r="F2073" s="104"/>
      <c r="G2073" s="103"/>
      <c r="IF2073" s="6"/>
      <c r="IG2073" s="6"/>
      <c r="IH2073" s="6"/>
      <c r="II2073" s="6"/>
      <c r="IJ2073" s="6"/>
      <c r="IK2073" s="6"/>
      <c r="IL2073" s="6"/>
      <c r="IM2073" s="6"/>
    </row>
    <row r="2074" s="35" customFormat="1" ht="15.75" customHeight="1" spans="3:247">
      <c r="C2074" s="102"/>
      <c r="D2074" s="103"/>
      <c r="E2074" s="98"/>
      <c r="F2074" s="104"/>
      <c r="G2074" s="103"/>
      <c r="IF2074" s="6"/>
      <c r="IG2074" s="6"/>
      <c r="IH2074" s="6"/>
      <c r="II2074" s="6"/>
      <c r="IJ2074" s="6"/>
      <c r="IK2074" s="6"/>
      <c r="IL2074" s="6"/>
      <c r="IM2074" s="6"/>
    </row>
    <row r="2075" s="35" customFormat="1" ht="15.75" customHeight="1" spans="3:247">
      <c r="C2075" s="102"/>
      <c r="D2075" s="103"/>
      <c r="E2075" s="98"/>
      <c r="F2075" s="104"/>
      <c r="G2075" s="103"/>
      <c r="IF2075" s="6"/>
      <c r="IG2075" s="6"/>
      <c r="IH2075" s="6"/>
      <c r="II2075" s="6"/>
      <c r="IJ2075" s="6"/>
      <c r="IK2075" s="6"/>
      <c r="IL2075" s="6"/>
      <c r="IM2075" s="6"/>
    </row>
    <row r="2076" s="35" customFormat="1" ht="15.75" customHeight="1" spans="3:247">
      <c r="C2076" s="102"/>
      <c r="D2076" s="103"/>
      <c r="E2076" s="98"/>
      <c r="F2076" s="104"/>
      <c r="G2076" s="103"/>
      <c r="IF2076" s="6"/>
      <c r="IG2076" s="6"/>
      <c r="IH2076" s="6"/>
      <c r="II2076" s="6"/>
      <c r="IJ2076" s="6"/>
      <c r="IK2076" s="6"/>
      <c r="IL2076" s="6"/>
      <c r="IM2076" s="6"/>
    </row>
    <row r="2077" s="35" customFormat="1" ht="15.75" customHeight="1" spans="3:247">
      <c r="C2077" s="102"/>
      <c r="D2077" s="103"/>
      <c r="E2077" s="98"/>
      <c r="F2077" s="104"/>
      <c r="G2077" s="103"/>
      <c r="IF2077" s="6"/>
      <c r="IG2077" s="6"/>
      <c r="IH2077" s="6"/>
      <c r="II2077" s="6"/>
      <c r="IJ2077" s="6"/>
      <c r="IK2077" s="6"/>
      <c r="IL2077" s="6"/>
      <c r="IM2077" s="6"/>
    </row>
    <row r="2078" s="35" customFormat="1" ht="15.75" customHeight="1" spans="3:247">
      <c r="C2078" s="102"/>
      <c r="D2078" s="103"/>
      <c r="E2078" s="98"/>
      <c r="F2078" s="104"/>
      <c r="G2078" s="103"/>
      <c r="IF2078" s="6"/>
      <c r="IG2078" s="6"/>
      <c r="IH2078" s="6"/>
      <c r="II2078" s="6"/>
      <c r="IJ2078" s="6"/>
      <c r="IK2078" s="6"/>
      <c r="IL2078" s="6"/>
      <c r="IM2078" s="6"/>
    </row>
    <row r="2079" s="35" customFormat="1" ht="15.75" customHeight="1" spans="3:247">
      <c r="C2079" s="102"/>
      <c r="D2079" s="103"/>
      <c r="E2079" s="98"/>
      <c r="F2079" s="104"/>
      <c r="G2079" s="103"/>
      <c r="IF2079" s="6"/>
      <c r="IG2079" s="6"/>
      <c r="IH2079" s="6"/>
      <c r="II2079" s="6"/>
      <c r="IJ2079" s="6"/>
      <c r="IK2079" s="6"/>
      <c r="IL2079" s="6"/>
      <c r="IM2079" s="6"/>
    </row>
    <row r="2080" s="35" customFormat="1" ht="15.75" customHeight="1" spans="3:247">
      <c r="C2080" s="102"/>
      <c r="D2080" s="103"/>
      <c r="E2080" s="98"/>
      <c r="F2080" s="104"/>
      <c r="G2080" s="103"/>
      <c r="IF2080" s="6"/>
      <c r="IG2080" s="6"/>
      <c r="IH2080" s="6"/>
      <c r="II2080" s="6"/>
      <c r="IJ2080" s="6"/>
      <c r="IK2080" s="6"/>
      <c r="IL2080" s="6"/>
      <c r="IM2080" s="6"/>
    </row>
    <row r="2081" s="35" customFormat="1" ht="15.75" customHeight="1" spans="3:247">
      <c r="C2081" s="102"/>
      <c r="D2081" s="103"/>
      <c r="E2081" s="98"/>
      <c r="F2081" s="104"/>
      <c r="G2081" s="103"/>
      <c r="IF2081" s="6"/>
      <c r="IG2081" s="6"/>
      <c r="IH2081" s="6"/>
      <c r="II2081" s="6"/>
      <c r="IJ2081" s="6"/>
      <c r="IK2081" s="6"/>
      <c r="IL2081" s="6"/>
      <c r="IM2081" s="6"/>
    </row>
    <row r="2082" s="35" customFormat="1" ht="15.75" customHeight="1" spans="3:247">
      <c r="C2082" s="102"/>
      <c r="D2082" s="103"/>
      <c r="E2082" s="98"/>
      <c r="F2082" s="104"/>
      <c r="G2082" s="103"/>
      <c r="IF2082" s="6"/>
      <c r="IG2082" s="6"/>
      <c r="IH2082" s="6"/>
      <c r="II2082" s="6"/>
      <c r="IJ2082" s="6"/>
      <c r="IK2082" s="6"/>
      <c r="IL2082" s="6"/>
      <c r="IM2082" s="6"/>
    </row>
    <row r="2083" s="35" customFormat="1" ht="15.75" customHeight="1" spans="3:247">
      <c r="C2083" s="102"/>
      <c r="D2083" s="103"/>
      <c r="E2083" s="98"/>
      <c r="F2083" s="104"/>
      <c r="G2083" s="103"/>
      <c r="IF2083" s="6"/>
      <c r="IG2083" s="6"/>
      <c r="IH2083" s="6"/>
      <c r="II2083" s="6"/>
      <c r="IJ2083" s="6"/>
      <c r="IK2083" s="6"/>
      <c r="IL2083" s="6"/>
      <c r="IM2083" s="6"/>
    </row>
    <row r="2084" s="35" customFormat="1" ht="15.75" customHeight="1" spans="3:247">
      <c r="C2084" s="102"/>
      <c r="D2084" s="103"/>
      <c r="E2084" s="98"/>
      <c r="F2084" s="104"/>
      <c r="G2084" s="103"/>
      <c r="IF2084" s="6"/>
      <c r="IG2084" s="6"/>
      <c r="IH2084" s="6"/>
      <c r="II2084" s="6"/>
      <c r="IJ2084" s="6"/>
      <c r="IK2084" s="6"/>
      <c r="IL2084" s="6"/>
      <c r="IM2084" s="6"/>
    </row>
    <row r="2085" s="35" customFormat="1" ht="15.75" customHeight="1" spans="3:247">
      <c r="C2085" s="102"/>
      <c r="D2085" s="103"/>
      <c r="E2085" s="98"/>
      <c r="F2085" s="104"/>
      <c r="G2085" s="103"/>
      <c r="IF2085" s="6"/>
      <c r="IG2085" s="6"/>
      <c r="IH2085" s="6"/>
      <c r="II2085" s="6"/>
      <c r="IJ2085" s="6"/>
      <c r="IK2085" s="6"/>
      <c r="IL2085" s="6"/>
      <c r="IM2085" s="6"/>
    </row>
    <row r="2086" s="35" customFormat="1" ht="15.75" customHeight="1" spans="3:247">
      <c r="C2086" s="102"/>
      <c r="D2086" s="103"/>
      <c r="E2086" s="98"/>
      <c r="F2086" s="104"/>
      <c r="G2086" s="103"/>
      <c r="IF2086" s="6"/>
      <c r="IG2086" s="6"/>
      <c r="IH2086" s="6"/>
      <c r="II2086" s="6"/>
      <c r="IJ2086" s="6"/>
      <c r="IK2086" s="6"/>
      <c r="IL2086" s="6"/>
      <c r="IM2086" s="6"/>
    </row>
    <row r="2087" s="35" customFormat="1" ht="15.75" customHeight="1" spans="3:247">
      <c r="C2087" s="102"/>
      <c r="D2087" s="103"/>
      <c r="E2087" s="98"/>
      <c r="F2087" s="104"/>
      <c r="G2087" s="103"/>
      <c r="IF2087" s="6"/>
      <c r="IG2087" s="6"/>
      <c r="IH2087" s="6"/>
      <c r="II2087" s="6"/>
      <c r="IJ2087" s="6"/>
      <c r="IK2087" s="6"/>
      <c r="IL2087" s="6"/>
      <c r="IM2087" s="6"/>
    </row>
    <row r="2088" s="35" customFormat="1" ht="15.75" customHeight="1" spans="3:247">
      <c r="C2088" s="102"/>
      <c r="D2088" s="103"/>
      <c r="E2088" s="98"/>
      <c r="F2088" s="104"/>
      <c r="G2088" s="103"/>
      <c r="IF2088" s="6"/>
      <c r="IG2088" s="6"/>
      <c r="IH2088" s="6"/>
      <c r="II2088" s="6"/>
      <c r="IJ2088" s="6"/>
      <c r="IK2088" s="6"/>
      <c r="IL2088" s="6"/>
      <c r="IM2088" s="6"/>
    </row>
    <row r="2089" s="35" customFormat="1" ht="15.75" customHeight="1" spans="3:247">
      <c r="C2089" s="102"/>
      <c r="D2089" s="103"/>
      <c r="E2089" s="98"/>
      <c r="F2089" s="104"/>
      <c r="G2089" s="103"/>
      <c r="IF2089" s="6"/>
      <c r="IG2089" s="6"/>
      <c r="IH2089" s="6"/>
      <c r="II2089" s="6"/>
      <c r="IJ2089" s="6"/>
      <c r="IK2089" s="6"/>
      <c r="IL2089" s="6"/>
      <c r="IM2089" s="6"/>
    </row>
    <row r="2090" s="35" customFormat="1" ht="15.75" customHeight="1" spans="3:247">
      <c r="C2090" s="102"/>
      <c r="D2090" s="103"/>
      <c r="E2090" s="98"/>
      <c r="F2090" s="104"/>
      <c r="G2090" s="103"/>
      <c r="IF2090" s="6"/>
      <c r="IG2090" s="6"/>
      <c r="IH2090" s="6"/>
      <c r="II2090" s="6"/>
      <c r="IJ2090" s="6"/>
      <c r="IK2090" s="6"/>
      <c r="IL2090" s="6"/>
      <c r="IM2090" s="6"/>
    </row>
    <row r="2091" s="35" customFormat="1" ht="15.75" customHeight="1" spans="3:247">
      <c r="C2091" s="102"/>
      <c r="D2091" s="103"/>
      <c r="E2091" s="98"/>
      <c r="F2091" s="104"/>
      <c r="G2091" s="103"/>
      <c r="IF2091" s="6"/>
      <c r="IG2091" s="6"/>
      <c r="IH2091" s="6"/>
      <c r="II2091" s="6"/>
      <c r="IJ2091" s="6"/>
      <c r="IK2091" s="6"/>
      <c r="IL2091" s="6"/>
      <c r="IM2091" s="6"/>
    </row>
    <row r="2092" s="35" customFormat="1" ht="15.75" customHeight="1" spans="3:247">
      <c r="C2092" s="102"/>
      <c r="D2092" s="103"/>
      <c r="E2092" s="98"/>
      <c r="F2092" s="104"/>
      <c r="G2092" s="103"/>
      <c r="IF2092" s="6"/>
      <c r="IG2092" s="6"/>
      <c r="IH2092" s="6"/>
      <c r="II2092" s="6"/>
      <c r="IJ2092" s="6"/>
      <c r="IK2092" s="6"/>
      <c r="IL2092" s="6"/>
      <c r="IM2092" s="6"/>
    </row>
    <row r="2093" s="35" customFormat="1" ht="15.75" customHeight="1" spans="3:247">
      <c r="C2093" s="102"/>
      <c r="D2093" s="103"/>
      <c r="E2093" s="98"/>
      <c r="F2093" s="104"/>
      <c r="G2093" s="103"/>
      <c r="IF2093" s="6"/>
      <c r="IG2093" s="6"/>
      <c r="IH2093" s="6"/>
      <c r="II2093" s="6"/>
      <c r="IJ2093" s="6"/>
      <c r="IK2093" s="6"/>
      <c r="IL2093" s="6"/>
      <c r="IM2093" s="6"/>
    </row>
    <row r="2094" s="35" customFormat="1" ht="15.75" customHeight="1" spans="3:247">
      <c r="C2094" s="102"/>
      <c r="D2094" s="103"/>
      <c r="E2094" s="98"/>
      <c r="F2094" s="104"/>
      <c r="G2094" s="103"/>
      <c r="IF2094" s="6"/>
      <c r="IG2094" s="6"/>
      <c r="IH2094" s="6"/>
      <c r="II2094" s="6"/>
      <c r="IJ2094" s="6"/>
      <c r="IK2094" s="6"/>
      <c r="IL2094" s="6"/>
      <c r="IM2094" s="6"/>
    </row>
    <row r="2095" s="35" customFormat="1" ht="15.75" customHeight="1" spans="3:247">
      <c r="C2095" s="102"/>
      <c r="D2095" s="103"/>
      <c r="E2095" s="98"/>
      <c r="F2095" s="104"/>
      <c r="G2095" s="103"/>
      <c r="IF2095" s="6"/>
      <c r="IG2095" s="6"/>
      <c r="IH2095" s="6"/>
      <c r="II2095" s="6"/>
      <c r="IJ2095" s="6"/>
      <c r="IK2095" s="6"/>
      <c r="IL2095" s="6"/>
      <c r="IM2095" s="6"/>
    </row>
    <row r="2096" s="35" customFormat="1" ht="15.75" customHeight="1" spans="3:247">
      <c r="C2096" s="102"/>
      <c r="D2096" s="103"/>
      <c r="E2096" s="98"/>
      <c r="F2096" s="104"/>
      <c r="G2096" s="103"/>
      <c r="IF2096" s="6"/>
      <c r="IG2096" s="6"/>
      <c r="IH2096" s="6"/>
      <c r="II2096" s="6"/>
      <c r="IJ2096" s="6"/>
      <c r="IK2096" s="6"/>
      <c r="IL2096" s="6"/>
      <c r="IM2096" s="6"/>
    </row>
    <row r="2097" s="35" customFormat="1" ht="15.75" customHeight="1" spans="3:247">
      <c r="C2097" s="102"/>
      <c r="D2097" s="103"/>
      <c r="E2097" s="98"/>
      <c r="F2097" s="104"/>
      <c r="G2097" s="103"/>
      <c r="IF2097" s="6"/>
      <c r="IG2097" s="6"/>
      <c r="IH2097" s="6"/>
      <c r="II2097" s="6"/>
      <c r="IJ2097" s="6"/>
      <c r="IK2097" s="6"/>
      <c r="IL2097" s="6"/>
      <c r="IM2097" s="6"/>
    </row>
    <row r="2098" s="35" customFormat="1" ht="15.75" customHeight="1" spans="3:247">
      <c r="C2098" s="102"/>
      <c r="D2098" s="103"/>
      <c r="E2098" s="98"/>
      <c r="F2098" s="104"/>
      <c r="G2098" s="103"/>
      <c r="IF2098" s="6"/>
      <c r="IG2098" s="6"/>
      <c r="IH2098" s="6"/>
      <c r="II2098" s="6"/>
      <c r="IJ2098" s="6"/>
      <c r="IK2098" s="6"/>
      <c r="IL2098" s="6"/>
      <c r="IM2098" s="6"/>
    </row>
    <row r="2099" s="35" customFormat="1" ht="15.75" customHeight="1" spans="3:247">
      <c r="C2099" s="102"/>
      <c r="D2099" s="103"/>
      <c r="E2099" s="98"/>
      <c r="F2099" s="104"/>
      <c r="G2099" s="103"/>
      <c r="IF2099" s="6"/>
      <c r="IG2099" s="6"/>
      <c r="IH2099" s="6"/>
      <c r="II2099" s="6"/>
      <c r="IJ2099" s="6"/>
      <c r="IK2099" s="6"/>
      <c r="IL2099" s="6"/>
      <c r="IM2099" s="6"/>
    </row>
    <row r="2100" s="35" customFormat="1" ht="15.75" customHeight="1" spans="3:247">
      <c r="C2100" s="102"/>
      <c r="D2100" s="103"/>
      <c r="E2100" s="98"/>
      <c r="F2100" s="104"/>
      <c r="G2100" s="103"/>
      <c r="IF2100" s="6"/>
      <c r="IG2100" s="6"/>
      <c r="IH2100" s="6"/>
      <c r="II2100" s="6"/>
      <c r="IJ2100" s="6"/>
      <c r="IK2100" s="6"/>
      <c r="IL2100" s="6"/>
      <c r="IM2100" s="6"/>
    </row>
    <row r="2101" s="35" customFormat="1" ht="15.75" customHeight="1" spans="3:247">
      <c r="C2101" s="102"/>
      <c r="D2101" s="103"/>
      <c r="E2101" s="98"/>
      <c r="F2101" s="104"/>
      <c r="G2101" s="103"/>
      <c r="IF2101" s="6"/>
      <c r="IG2101" s="6"/>
      <c r="IH2101" s="6"/>
      <c r="II2101" s="6"/>
      <c r="IJ2101" s="6"/>
      <c r="IK2101" s="6"/>
      <c r="IL2101" s="6"/>
      <c r="IM2101" s="6"/>
    </row>
    <row r="2102" s="35" customFormat="1" ht="15.75" customHeight="1" spans="3:247">
      <c r="C2102" s="102"/>
      <c r="D2102" s="103"/>
      <c r="E2102" s="98"/>
      <c r="F2102" s="104"/>
      <c r="G2102" s="103"/>
      <c r="IF2102" s="6"/>
      <c r="IG2102" s="6"/>
      <c r="IH2102" s="6"/>
      <c r="II2102" s="6"/>
      <c r="IJ2102" s="6"/>
      <c r="IK2102" s="6"/>
      <c r="IL2102" s="6"/>
      <c r="IM2102" s="6"/>
    </row>
    <row r="2103" s="35" customFormat="1" ht="15.75" customHeight="1" spans="3:247">
      <c r="C2103" s="102"/>
      <c r="D2103" s="103"/>
      <c r="E2103" s="98"/>
      <c r="F2103" s="104"/>
      <c r="G2103" s="103"/>
      <c r="IF2103" s="6"/>
      <c r="IG2103" s="6"/>
      <c r="IH2103" s="6"/>
      <c r="II2103" s="6"/>
      <c r="IJ2103" s="6"/>
      <c r="IK2103" s="6"/>
      <c r="IL2103" s="6"/>
      <c r="IM2103" s="6"/>
    </row>
    <row r="2104" s="35" customFormat="1" ht="15.75" customHeight="1" spans="3:247">
      <c r="C2104" s="102"/>
      <c r="D2104" s="103"/>
      <c r="E2104" s="98"/>
      <c r="F2104" s="104"/>
      <c r="G2104" s="103"/>
      <c r="IF2104" s="6"/>
      <c r="IG2104" s="6"/>
      <c r="IH2104" s="6"/>
      <c r="II2104" s="6"/>
      <c r="IJ2104" s="6"/>
      <c r="IK2104" s="6"/>
      <c r="IL2104" s="6"/>
      <c r="IM2104" s="6"/>
    </row>
    <row r="2105" s="35" customFormat="1" ht="15.75" customHeight="1" spans="3:247">
      <c r="C2105" s="102"/>
      <c r="D2105" s="103"/>
      <c r="E2105" s="98"/>
      <c r="F2105" s="104"/>
      <c r="G2105" s="103"/>
      <c r="IF2105" s="6"/>
      <c r="IG2105" s="6"/>
      <c r="IH2105" s="6"/>
      <c r="II2105" s="6"/>
      <c r="IJ2105" s="6"/>
      <c r="IK2105" s="6"/>
      <c r="IL2105" s="6"/>
      <c r="IM2105" s="6"/>
    </row>
    <row r="2106" s="35" customFormat="1" ht="15.75" customHeight="1" spans="3:247">
      <c r="C2106" s="102"/>
      <c r="D2106" s="103"/>
      <c r="E2106" s="98"/>
      <c r="F2106" s="104"/>
      <c r="G2106" s="103"/>
      <c r="IF2106" s="6"/>
      <c r="IG2106" s="6"/>
      <c r="IH2106" s="6"/>
      <c r="II2106" s="6"/>
      <c r="IJ2106" s="6"/>
      <c r="IK2106" s="6"/>
      <c r="IL2106" s="6"/>
      <c r="IM2106" s="6"/>
    </row>
    <row r="2107" s="35" customFormat="1" ht="15.75" customHeight="1" spans="3:247">
      <c r="C2107" s="102"/>
      <c r="D2107" s="103"/>
      <c r="E2107" s="98"/>
      <c r="F2107" s="104"/>
      <c r="G2107" s="103"/>
      <c r="IF2107" s="6"/>
      <c r="IG2107" s="6"/>
      <c r="IH2107" s="6"/>
      <c r="II2107" s="6"/>
      <c r="IJ2107" s="6"/>
      <c r="IK2107" s="6"/>
      <c r="IL2107" s="6"/>
      <c r="IM2107" s="6"/>
    </row>
    <row r="2108" s="35" customFormat="1" ht="15.75" customHeight="1" spans="3:247">
      <c r="C2108" s="102"/>
      <c r="D2108" s="103"/>
      <c r="E2108" s="98"/>
      <c r="F2108" s="104"/>
      <c r="G2108" s="103"/>
      <c r="IF2108" s="6"/>
      <c r="IG2108" s="6"/>
      <c r="IH2108" s="6"/>
      <c r="II2108" s="6"/>
      <c r="IJ2108" s="6"/>
      <c r="IK2108" s="6"/>
      <c r="IL2108" s="6"/>
      <c r="IM2108" s="6"/>
    </row>
    <row r="2109" s="35" customFormat="1" ht="15.75" customHeight="1" spans="3:247">
      <c r="C2109" s="102"/>
      <c r="D2109" s="103"/>
      <c r="E2109" s="98"/>
      <c r="F2109" s="104"/>
      <c r="G2109" s="103"/>
      <c r="IF2109" s="6"/>
      <c r="IG2109" s="6"/>
      <c r="IH2109" s="6"/>
      <c r="II2109" s="6"/>
      <c r="IJ2109" s="6"/>
      <c r="IK2109" s="6"/>
      <c r="IL2109" s="6"/>
      <c r="IM2109" s="6"/>
    </row>
    <row r="2110" s="35" customFormat="1" ht="15.75" customHeight="1" spans="3:247">
      <c r="C2110" s="102"/>
      <c r="D2110" s="103"/>
      <c r="E2110" s="98"/>
      <c r="F2110" s="104"/>
      <c r="G2110" s="103"/>
      <c r="IF2110" s="6"/>
      <c r="IG2110" s="6"/>
      <c r="IH2110" s="6"/>
      <c r="II2110" s="6"/>
      <c r="IJ2110" s="6"/>
      <c r="IK2110" s="6"/>
      <c r="IL2110" s="6"/>
      <c r="IM2110" s="6"/>
    </row>
    <row r="2111" s="35" customFormat="1" ht="15.75" customHeight="1" spans="3:247">
      <c r="C2111" s="102"/>
      <c r="D2111" s="103"/>
      <c r="E2111" s="98"/>
      <c r="F2111" s="104"/>
      <c r="G2111" s="103"/>
      <c r="IF2111" s="6"/>
      <c r="IG2111" s="6"/>
      <c r="IH2111" s="6"/>
      <c r="II2111" s="6"/>
      <c r="IJ2111" s="6"/>
      <c r="IK2111" s="6"/>
      <c r="IL2111" s="6"/>
      <c r="IM2111" s="6"/>
    </row>
    <row r="2112" s="35" customFormat="1" ht="15.75" customHeight="1" spans="3:247">
      <c r="C2112" s="102"/>
      <c r="D2112" s="103"/>
      <c r="E2112" s="98"/>
      <c r="F2112" s="104"/>
      <c r="G2112" s="103"/>
      <c r="IF2112" s="6"/>
      <c r="IG2112" s="6"/>
      <c r="IH2112" s="6"/>
      <c r="II2112" s="6"/>
      <c r="IJ2112" s="6"/>
      <c r="IK2112" s="6"/>
      <c r="IL2112" s="6"/>
      <c r="IM2112" s="6"/>
    </row>
    <row r="2113" s="35" customFormat="1" ht="15.75" customHeight="1" spans="3:247">
      <c r="C2113" s="102"/>
      <c r="D2113" s="103"/>
      <c r="E2113" s="98"/>
      <c r="F2113" s="104"/>
      <c r="G2113" s="103"/>
      <c r="IF2113" s="6"/>
      <c r="IG2113" s="6"/>
      <c r="IH2113" s="6"/>
      <c r="II2113" s="6"/>
      <c r="IJ2113" s="6"/>
      <c r="IK2113" s="6"/>
      <c r="IL2113" s="6"/>
      <c r="IM2113" s="6"/>
    </row>
    <row r="2114" s="35" customFormat="1" ht="15.75" customHeight="1" spans="3:247">
      <c r="C2114" s="102"/>
      <c r="D2114" s="103"/>
      <c r="E2114" s="98"/>
      <c r="F2114" s="104"/>
      <c r="G2114" s="103"/>
      <c r="IF2114" s="6"/>
      <c r="IG2114" s="6"/>
      <c r="IH2114" s="6"/>
      <c r="II2114" s="6"/>
      <c r="IJ2114" s="6"/>
      <c r="IK2114" s="6"/>
      <c r="IL2114" s="6"/>
      <c r="IM2114" s="6"/>
    </row>
    <row r="2115" s="35" customFormat="1" ht="15.75" customHeight="1" spans="3:247">
      <c r="C2115" s="102"/>
      <c r="D2115" s="103"/>
      <c r="E2115" s="98"/>
      <c r="F2115" s="104"/>
      <c r="G2115" s="103"/>
      <c r="IF2115" s="6"/>
      <c r="IG2115" s="6"/>
      <c r="IH2115" s="6"/>
      <c r="II2115" s="6"/>
      <c r="IJ2115" s="6"/>
      <c r="IK2115" s="6"/>
      <c r="IL2115" s="6"/>
      <c r="IM2115" s="6"/>
    </row>
    <row r="2116" s="35" customFormat="1" ht="15.75" customHeight="1" spans="3:247">
      <c r="C2116" s="102"/>
      <c r="D2116" s="103"/>
      <c r="E2116" s="98"/>
      <c r="F2116" s="104"/>
      <c r="G2116" s="103"/>
      <c r="IF2116" s="6"/>
      <c r="IG2116" s="6"/>
      <c r="IH2116" s="6"/>
      <c r="II2116" s="6"/>
      <c r="IJ2116" s="6"/>
      <c r="IK2116" s="6"/>
      <c r="IL2116" s="6"/>
      <c r="IM2116" s="6"/>
    </row>
    <row r="2117" s="35" customFormat="1" ht="15.75" customHeight="1" spans="3:247">
      <c r="C2117" s="102"/>
      <c r="D2117" s="103"/>
      <c r="E2117" s="98"/>
      <c r="F2117" s="104"/>
      <c r="G2117" s="103"/>
      <c r="IF2117" s="6"/>
      <c r="IG2117" s="6"/>
      <c r="IH2117" s="6"/>
      <c r="II2117" s="6"/>
      <c r="IJ2117" s="6"/>
      <c r="IK2117" s="6"/>
      <c r="IL2117" s="6"/>
      <c r="IM2117" s="6"/>
    </row>
    <row r="2118" s="35" customFormat="1" ht="15.75" customHeight="1" spans="3:247">
      <c r="C2118" s="102"/>
      <c r="D2118" s="103"/>
      <c r="E2118" s="98"/>
      <c r="F2118" s="104"/>
      <c r="G2118" s="103"/>
      <c r="IF2118" s="6"/>
      <c r="IG2118" s="6"/>
      <c r="IH2118" s="6"/>
      <c r="II2118" s="6"/>
      <c r="IJ2118" s="6"/>
      <c r="IK2118" s="6"/>
      <c r="IL2118" s="6"/>
      <c r="IM2118" s="6"/>
    </row>
    <row r="2119" s="35" customFormat="1" ht="15.75" customHeight="1" spans="3:247">
      <c r="C2119" s="102"/>
      <c r="D2119" s="103"/>
      <c r="E2119" s="98"/>
      <c r="F2119" s="104"/>
      <c r="G2119" s="103"/>
      <c r="IF2119" s="6"/>
      <c r="IG2119" s="6"/>
      <c r="IH2119" s="6"/>
      <c r="II2119" s="6"/>
      <c r="IJ2119" s="6"/>
      <c r="IK2119" s="6"/>
      <c r="IL2119" s="6"/>
      <c r="IM2119" s="6"/>
    </row>
    <row r="2120" s="35" customFormat="1" ht="15.75" customHeight="1" spans="3:247">
      <c r="C2120" s="102"/>
      <c r="D2120" s="103"/>
      <c r="E2120" s="98"/>
      <c r="F2120" s="104"/>
      <c r="G2120" s="103"/>
      <c r="IF2120" s="6"/>
      <c r="IG2120" s="6"/>
      <c r="IH2120" s="6"/>
      <c r="II2120" s="6"/>
      <c r="IJ2120" s="6"/>
      <c r="IK2120" s="6"/>
      <c r="IL2120" s="6"/>
      <c r="IM2120" s="6"/>
    </row>
    <row r="2121" s="35" customFormat="1" ht="15.75" customHeight="1" spans="3:247">
      <c r="C2121" s="102"/>
      <c r="D2121" s="103"/>
      <c r="E2121" s="98"/>
      <c r="F2121" s="104"/>
      <c r="G2121" s="103"/>
      <c r="IF2121" s="6"/>
      <c r="IG2121" s="6"/>
      <c r="IH2121" s="6"/>
      <c r="II2121" s="6"/>
      <c r="IJ2121" s="6"/>
      <c r="IK2121" s="6"/>
      <c r="IL2121" s="6"/>
      <c r="IM2121" s="6"/>
    </row>
    <row r="2122" s="35" customFormat="1" ht="15.75" customHeight="1" spans="3:247">
      <c r="C2122" s="102"/>
      <c r="D2122" s="103"/>
      <c r="E2122" s="98"/>
      <c r="F2122" s="104"/>
      <c r="G2122" s="103"/>
      <c r="IF2122" s="6"/>
      <c r="IG2122" s="6"/>
      <c r="IH2122" s="6"/>
      <c r="II2122" s="6"/>
      <c r="IJ2122" s="6"/>
      <c r="IK2122" s="6"/>
      <c r="IL2122" s="6"/>
      <c r="IM2122" s="6"/>
    </row>
    <row r="2123" s="35" customFormat="1" ht="15.75" customHeight="1" spans="3:247">
      <c r="C2123" s="102"/>
      <c r="D2123" s="103"/>
      <c r="E2123" s="98"/>
      <c r="F2123" s="104"/>
      <c r="G2123" s="103"/>
      <c r="IF2123" s="6"/>
      <c r="IG2123" s="6"/>
      <c r="IH2123" s="6"/>
      <c r="II2123" s="6"/>
      <c r="IJ2123" s="6"/>
      <c r="IK2123" s="6"/>
      <c r="IL2123" s="6"/>
      <c r="IM2123" s="6"/>
    </row>
    <row r="2124" s="35" customFormat="1" ht="15.75" customHeight="1" spans="3:247">
      <c r="C2124" s="102"/>
      <c r="D2124" s="103"/>
      <c r="E2124" s="98"/>
      <c r="F2124" s="104"/>
      <c r="G2124" s="103"/>
      <c r="IF2124" s="6"/>
      <c r="IG2124" s="6"/>
      <c r="IH2124" s="6"/>
      <c r="II2124" s="6"/>
      <c r="IJ2124" s="6"/>
      <c r="IK2124" s="6"/>
      <c r="IL2124" s="6"/>
      <c r="IM2124" s="6"/>
    </row>
    <row r="2125" s="35" customFormat="1" ht="15.75" customHeight="1" spans="3:247">
      <c r="C2125" s="102"/>
      <c r="D2125" s="103"/>
      <c r="E2125" s="98"/>
      <c r="F2125" s="104"/>
      <c r="G2125" s="103"/>
      <c r="IF2125" s="6"/>
      <c r="IG2125" s="6"/>
      <c r="IH2125" s="6"/>
      <c r="II2125" s="6"/>
      <c r="IJ2125" s="6"/>
      <c r="IK2125" s="6"/>
      <c r="IL2125" s="6"/>
      <c r="IM2125" s="6"/>
    </row>
    <row r="2126" s="35" customFormat="1" ht="15.75" customHeight="1" spans="3:247">
      <c r="C2126" s="102"/>
      <c r="D2126" s="103"/>
      <c r="E2126" s="98"/>
      <c r="F2126" s="104"/>
      <c r="G2126" s="103"/>
      <c r="IF2126" s="6"/>
      <c r="IG2126" s="6"/>
      <c r="IH2126" s="6"/>
      <c r="II2126" s="6"/>
      <c r="IJ2126" s="6"/>
      <c r="IK2126" s="6"/>
      <c r="IL2126" s="6"/>
      <c r="IM2126" s="6"/>
    </row>
    <row r="2127" s="35" customFormat="1" ht="15.75" customHeight="1" spans="3:247">
      <c r="C2127" s="102"/>
      <c r="D2127" s="103"/>
      <c r="E2127" s="98"/>
      <c r="F2127" s="104"/>
      <c r="G2127" s="103"/>
      <c r="IF2127" s="6"/>
      <c r="IG2127" s="6"/>
      <c r="IH2127" s="6"/>
      <c r="II2127" s="6"/>
      <c r="IJ2127" s="6"/>
      <c r="IK2127" s="6"/>
      <c r="IL2127" s="6"/>
      <c r="IM2127" s="6"/>
    </row>
    <row r="2128" s="35" customFormat="1" ht="15.75" customHeight="1" spans="3:247">
      <c r="C2128" s="102"/>
      <c r="D2128" s="103"/>
      <c r="E2128" s="98"/>
      <c r="F2128" s="104"/>
      <c r="G2128" s="103"/>
      <c r="IF2128" s="6"/>
      <c r="IG2128" s="6"/>
      <c r="IH2128" s="6"/>
      <c r="II2128" s="6"/>
      <c r="IJ2128" s="6"/>
      <c r="IK2128" s="6"/>
      <c r="IL2128" s="6"/>
      <c r="IM2128" s="6"/>
    </row>
    <row r="2129" s="35" customFormat="1" ht="15.75" customHeight="1" spans="3:247">
      <c r="C2129" s="102"/>
      <c r="D2129" s="103"/>
      <c r="E2129" s="98"/>
      <c r="F2129" s="104"/>
      <c r="G2129" s="103"/>
      <c r="IF2129" s="6"/>
      <c r="IG2129" s="6"/>
      <c r="IH2129" s="6"/>
      <c r="II2129" s="6"/>
      <c r="IJ2129" s="6"/>
      <c r="IK2129" s="6"/>
      <c r="IL2129" s="6"/>
      <c r="IM2129" s="6"/>
    </row>
    <row r="2130" s="35" customFormat="1" ht="15.75" customHeight="1" spans="3:247">
      <c r="C2130" s="102"/>
      <c r="D2130" s="103"/>
      <c r="E2130" s="98"/>
      <c r="F2130" s="104"/>
      <c r="G2130" s="103"/>
      <c r="IF2130" s="6"/>
      <c r="IG2130" s="6"/>
      <c r="IH2130" s="6"/>
      <c r="II2130" s="6"/>
      <c r="IJ2130" s="6"/>
      <c r="IK2130" s="6"/>
      <c r="IL2130" s="6"/>
      <c r="IM2130" s="6"/>
    </row>
    <row r="2131" s="35" customFormat="1" ht="15.75" customHeight="1" spans="3:247">
      <c r="C2131" s="102"/>
      <c r="D2131" s="103"/>
      <c r="E2131" s="98"/>
      <c r="F2131" s="104"/>
      <c r="G2131" s="103"/>
      <c r="IF2131" s="6"/>
      <c r="IG2131" s="6"/>
      <c r="IH2131" s="6"/>
      <c r="II2131" s="6"/>
      <c r="IJ2131" s="6"/>
      <c r="IK2131" s="6"/>
      <c r="IL2131" s="6"/>
      <c r="IM2131" s="6"/>
    </row>
    <row r="2132" s="35" customFormat="1" ht="15.75" customHeight="1" spans="3:247">
      <c r="C2132" s="102"/>
      <c r="D2132" s="103"/>
      <c r="E2132" s="98"/>
      <c r="F2132" s="104"/>
      <c r="G2132" s="103"/>
      <c r="IF2132" s="6"/>
      <c r="IG2132" s="6"/>
      <c r="IH2132" s="6"/>
      <c r="II2132" s="6"/>
      <c r="IJ2132" s="6"/>
      <c r="IK2132" s="6"/>
      <c r="IL2132" s="6"/>
      <c r="IM2132" s="6"/>
    </row>
    <row r="2133" s="35" customFormat="1" ht="15.75" customHeight="1" spans="3:247">
      <c r="C2133" s="102"/>
      <c r="D2133" s="103"/>
      <c r="E2133" s="98"/>
      <c r="F2133" s="104"/>
      <c r="G2133" s="103"/>
      <c r="IF2133" s="6"/>
      <c r="IG2133" s="6"/>
      <c r="IH2133" s="6"/>
      <c r="II2133" s="6"/>
      <c r="IJ2133" s="6"/>
      <c r="IK2133" s="6"/>
      <c r="IL2133" s="6"/>
      <c r="IM2133" s="6"/>
    </row>
    <row r="2134" s="35" customFormat="1" ht="15.75" customHeight="1" spans="3:247">
      <c r="C2134" s="102"/>
      <c r="D2134" s="103"/>
      <c r="E2134" s="98"/>
      <c r="F2134" s="104"/>
      <c r="G2134" s="103"/>
      <c r="IF2134" s="6"/>
      <c r="IG2134" s="6"/>
      <c r="IH2134" s="6"/>
      <c r="II2134" s="6"/>
      <c r="IJ2134" s="6"/>
      <c r="IK2134" s="6"/>
      <c r="IL2134" s="6"/>
      <c r="IM2134" s="6"/>
    </row>
    <row r="2135" s="35" customFormat="1" ht="15.75" customHeight="1" spans="3:247">
      <c r="C2135" s="102"/>
      <c r="D2135" s="103"/>
      <c r="E2135" s="98"/>
      <c r="F2135" s="104"/>
      <c r="G2135" s="103"/>
      <c r="IF2135" s="6"/>
      <c r="IG2135" s="6"/>
      <c r="IH2135" s="6"/>
      <c r="II2135" s="6"/>
      <c r="IJ2135" s="6"/>
      <c r="IK2135" s="6"/>
      <c r="IL2135" s="6"/>
      <c r="IM2135" s="6"/>
    </row>
    <row r="2136" s="35" customFormat="1" ht="15.75" customHeight="1" spans="3:247">
      <c r="C2136" s="102"/>
      <c r="D2136" s="103"/>
      <c r="E2136" s="98"/>
      <c r="F2136" s="104"/>
      <c r="G2136" s="103"/>
      <c r="IF2136" s="6"/>
      <c r="IG2136" s="6"/>
      <c r="IH2136" s="6"/>
      <c r="II2136" s="6"/>
      <c r="IJ2136" s="6"/>
      <c r="IK2136" s="6"/>
      <c r="IL2136" s="6"/>
      <c r="IM2136" s="6"/>
    </row>
    <row r="2137" s="35" customFormat="1" ht="15.75" customHeight="1" spans="3:247">
      <c r="C2137" s="102"/>
      <c r="D2137" s="103"/>
      <c r="E2137" s="98"/>
      <c r="F2137" s="104"/>
      <c r="G2137" s="103"/>
      <c r="IF2137" s="6"/>
      <c r="IG2137" s="6"/>
      <c r="IH2137" s="6"/>
      <c r="II2137" s="6"/>
      <c r="IJ2137" s="6"/>
      <c r="IK2137" s="6"/>
      <c r="IL2137" s="6"/>
      <c r="IM2137" s="6"/>
    </row>
    <row r="2138" s="35" customFormat="1" ht="15.75" customHeight="1" spans="3:247">
      <c r="C2138" s="102"/>
      <c r="D2138" s="103"/>
      <c r="E2138" s="98"/>
      <c r="F2138" s="104"/>
      <c r="G2138" s="103"/>
      <c r="IF2138" s="6"/>
      <c r="IG2138" s="6"/>
      <c r="IH2138" s="6"/>
      <c r="II2138" s="6"/>
      <c r="IJ2138" s="6"/>
      <c r="IK2138" s="6"/>
      <c r="IL2138" s="6"/>
      <c r="IM2138" s="6"/>
    </row>
    <row r="2139" s="35" customFormat="1" ht="15.75" customHeight="1" spans="3:247">
      <c r="C2139" s="102"/>
      <c r="D2139" s="103"/>
      <c r="E2139" s="98"/>
      <c r="F2139" s="104"/>
      <c r="G2139" s="103"/>
      <c r="IF2139" s="6"/>
      <c r="IG2139" s="6"/>
      <c r="IH2139" s="6"/>
      <c r="II2139" s="6"/>
      <c r="IJ2139" s="6"/>
      <c r="IK2139" s="6"/>
      <c r="IL2139" s="6"/>
      <c r="IM2139" s="6"/>
    </row>
    <row r="2140" s="35" customFormat="1" ht="15.75" customHeight="1" spans="3:247">
      <c r="C2140" s="102"/>
      <c r="D2140" s="103"/>
      <c r="E2140" s="98"/>
      <c r="F2140" s="104"/>
      <c r="G2140" s="103"/>
      <c r="IF2140" s="6"/>
      <c r="IG2140" s="6"/>
      <c r="IH2140" s="6"/>
      <c r="II2140" s="6"/>
      <c r="IJ2140" s="6"/>
      <c r="IK2140" s="6"/>
      <c r="IL2140" s="6"/>
      <c r="IM2140" s="6"/>
    </row>
    <row r="2141" s="35" customFormat="1" ht="15.75" customHeight="1" spans="3:247">
      <c r="C2141" s="102"/>
      <c r="D2141" s="103"/>
      <c r="E2141" s="98"/>
      <c r="F2141" s="104"/>
      <c r="G2141" s="103"/>
      <c r="IF2141" s="6"/>
      <c r="IG2141" s="6"/>
      <c r="IH2141" s="6"/>
      <c r="II2141" s="6"/>
      <c r="IJ2141" s="6"/>
      <c r="IK2141" s="6"/>
      <c r="IL2141" s="6"/>
      <c r="IM2141" s="6"/>
    </row>
    <row r="2142" s="35" customFormat="1" ht="15.75" customHeight="1" spans="3:247">
      <c r="C2142" s="102"/>
      <c r="D2142" s="103"/>
      <c r="E2142" s="98"/>
      <c r="F2142" s="104"/>
      <c r="G2142" s="103"/>
      <c r="IF2142" s="6"/>
      <c r="IG2142" s="6"/>
      <c r="IH2142" s="6"/>
      <c r="II2142" s="6"/>
      <c r="IJ2142" s="6"/>
      <c r="IK2142" s="6"/>
      <c r="IL2142" s="6"/>
      <c r="IM2142" s="6"/>
    </row>
    <row r="2143" s="35" customFormat="1" ht="15.75" customHeight="1" spans="3:247">
      <c r="C2143" s="102"/>
      <c r="D2143" s="103"/>
      <c r="E2143" s="98"/>
      <c r="F2143" s="104"/>
      <c r="G2143" s="103"/>
      <c r="IF2143" s="6"/>
      <c r="IG2143" s="6"/>
      <c r="IH2143" s="6"/>
      <c r="II2143" s="6"/>
      <c r="IJ2143" s="6"/>
      <c r="IK2143" s="6"/>
      <c r="IL2143" s="6"/>
      <c r="IM2143" s="6"/>
    </row>
    <row r="2144" s="35" customFormat="1" ht="15.75" customHeight="1" spans="3:247">
      <c r="C2144" s="102"/>
      <c r="D2144" s="103"/>
      <c r="E2144" s="98"/>
      <c r="F2144" s="104"/>
      <c r="G2144" s="103"/>
      <c r="IF2144" s="6"/>
      <c r="IG2144" s="6"/>
      <c r="IH2144" s="6"/>
      <c r="II2144" s="6"/>
      <c r="IJ2144" s="6"/>
      <c r="IK2144" s="6"/>
      <c r="IL2144" s="6"/>
      <c r="IM2144" s="6"/>
    </row>
    <row r="2145" s="35" customFormat="1" ht="15.75" customHeight="1" spans="3:247">
      <c r="C2145" s="102"/>
      <c r="D2145" s="103"/>
      <c r="E2145" s="98"/>
      <c r="F2145" s="104"/>
      <c r="G2145" s="103"/>
      <c r="IF2145" s="6"/>
      <c r="IG2145" s="6"/>
      <c r="IH2145" s="6"/>
      <c r="II2145" s="6"/>
      <c r="IJ2145" s="6"/>
      <c r="IK2145" s="6"/>
      <c r="IL2145" s="6"/>
      <c r="IM2145" s="6"/>
    </row>
    <row r="2146" s="35" customFormat="1" ht="15.75" customHeight="1" spans="3:247">
      <c r="C2146" s="102"/>
      <c r="D2146" s="103"/>
      <c r="E2146" s="98"/>
      <c r="F2146" s="104"/>
      <c r="G2146" s="103"/>
      <c r="IF2146" s="6"/>
      <c r="IG2146" s="6"/>
      <c r="IH2146" s="6"/>
      <c r="II2146" s="6"/>
      <c r="IJ2146" s="6"/>
      <c r="IK2146" s="6"/>
      <c r="IL2146" s="6"/>
      <c r="IM2146" s="6"/>
    </row>
    <row r="2147" s="35" customFormat="1" ht="15.75" customHeight="1" spans="3:247">
      <c r="C2147" s="102"/>
      <c r="D2147" s="103"/>
      <c r="E2147" s="98"/>
      <c r="F2147" s="104"/>
      <c r="G2147" s="103"/>
      <c r="IF2147" s="6"/>
      <c r="IG2147" s="6"/>
      <c r="IH2147" s="6"/>
      <c r="II2147" s="6"/>
      <c r="IJ2147" s="6"/>
      <c r="IK2147" s="6"/>
      <c r="IL2147" s="6"/>
      <c r="IM2147" s="6"/>
    </row>
    <row r="2148" s="35" customFormat="1" ht="15.75" customHeight="1" spans="3:247">
      <c r="C2148" s="102"/>
      <c r="D2148" s="103"/>
      <c r="E2148" s="98"/>
      <c r="F2148" s="104"/>
      <c r="G2148" s="103"/>
      <c r="IF2148" s="6"/>
      <c r="IG2148" s="6"/>
      <c r="IH2148" s="6"/>
      <c r="II2148" s="6"/>
      <c r="IJ2148" s="6"/>
      <c r="IK2148" s="6"/>
      <c r="IL2148" s="6"/>
      <c r="IM2148" s="6"/>
    </row>
    <row r="2149" s="35" customFormat="1" ht="15.75" customHeight="1" spans="3:247">
      <c r="C2149" s="102"/>
      <c r="D2149" s="103"/>
      <c r="E2149" s="98"/>
      <c r="F2149" s="104"/>
      <c r="G2149" s="103"/>
      <c r="IF2149" s="6"/>
      <c r="IG2149" s="6"/>
      <c r="IH2149" s="6"/>
      <c r="II2149" s="6"/>
      <c r="IJ2149" s="6"/>
      <c r="IK2149" s="6"/>
      <c r="IL2149" s="6"/>
      <c r="IM2149" s="6"/>
    </row>
    <row r="2150" s="35" customFormat="1" ht="15.75" customHeight="1" spans="3:247">
      <c r="C2150" s="102"/>
      <c r="D2150" s="103"/>
      <c r="E2150" s="98"/>
      <c r="F2150" s="104"/>
      <c r="G2150" s="103"/>
      <c r="IF2150" s="6"/>
      <c r="IG2150" s="6"/>
      <c r="IH2150" s="6"/>
      <c r="II2150" s="6"/>
      <c r="IJ2150" s="6"/>
      <c r="IK2150" s="6"/>
      <c r="IL2150" s="6"/>
      <c r="IM2150" s="6"/>
    </row>
    <row r="2151" s="35" customFormat="1" ht="15.75" customHeight="1" spans="3:247">
      <c r="C2151" s="102"/>
      <c r="D2151" s="103"/>
      <c r="E2151" s="98"/>
      <c r="F2151" s="104"/>
      <c r="G2151" s="103"/>
      <c r="IF2151" s="6"/>
      <c r="IG2151" s="6"/>
      <c r="IH2151" s="6"/>
      <c r="II2151" s="6"/>
      <c r="IJ2151" s="6"/>
      <c r="IK2151" s="6"/>
      <c r="IL2151" s="6"/>
      <c r="IM2151" s="6"/>
    </row>
    <row r="2152" s="35" customFormat="1" ht="15.75" customHeight="1" spans="3:247">
      <c r="C2152" s="102"/>
      <c r="D2152" s="103"/>
      <c r="E2152" s="98"/>
      <c r="F2152" s="104"/>
      <c r="G2152" s="103"/>
      <c r="IF2152" s="6"/>
      <c r="IG2152" s="6"/>
      <c r="IH2152" s="6"/>
      <c r="II2152" s="6"/>
      <c r="IJ2152" s="6"/>
      <c r="IK2152" s="6"/>
      <c r="IL2152" s="6"/>
      <c r="IM2152" s="6"/>
    </row>
    <row r="2153" s="35" customFormat="1" ht="15.75" customHeight="1" spans="3:247">
      <c r="C2153" s="102"/>
      <c r="D2153" s="103"/>
      <c r="E2153" s="98"/>
      <c r="F2153" s="104"/>
      <c r="G2153" s="103"/>
      <c r="IF2153" s="6"/>
      <c r="IG2153" s="6"/>
      <c r="IH2153" s="6"/>
      <c r="II2153" s="6"/>
      <c r="IJ2153" s="6"/>
      <c r="IK2153" s="6"/>
      <c r="IL2153" s="6"/>
      <c r="IM2153" s="6"/>
    </row>
    <row r="2154" s="35" customFormat="1" ht="15.75" customHeight="1" spans="3:247">
      <c r="C2154" s="102"/>
      <c r="D2154" s="103"/>
      <c r="E2154" s="98"/>
      <c r="F2154" s="104"/>
      <c r="G2154" s="103"/>
      <c r="IF2154" s="6"/>
      <c r="IG2154" s="6"/>
      <c r="IH2154" s="6"/>
      <c r="II2154" s="6"/>
      <c r="IJ2154" s="6"/>
      <c r="IK2154" s="6"/>
      <c r="IL2154" s="6"/>
      <c r="IM2154" s="6"/>
    </row>
    <row r="2155" s="35" customFormat="1" ht="15.75" customHeight="1" spans="3:247">
      <c r="C2155" s="102"/>
      <c r="D2155" s="103"/>
      <c r="E2155" s="98"/>
      <c r="F2155" s="104"/>
      <c r="G2155" s="103"/>
      <c r="IF2155" s="6"/>
      <c r="IG2155" s="6"/>
      <c r="IH2155" s="6"/>
      <c r="II2155" s="6"/>
      <c r="IJ2155" s="6"/>
      <c r="IK2155" s="6"/>
      <c r="IL2155" s="6"/>
      <c r="IM2155" s="6"/>
    </row>
    <row r="2156" s="35" customFormat="1" ht="15.75" customHeight="1" spans="3:247">
      <c r="C2156" s="102"/>
      <c r="D2156" s="103"/>
      <c r="E2156" s="98"/>
      <c r="F2156" s="104"/>
      <c r="G2156" s="103"/>
      <c r="IF2156" s="6"/>
      <c r="IG2156" s="6"/>
      <c r="IH2156" s="6"/>
      <c r="II2156" s="6"/>
      <c r="IJ2156" s="6"/>
      <c r="IK2156" s="6"/>
      <c r="IL2156" s="6"/>
      <c r="IM2156" s="6"/>
    </row>
    <row r="2157" s="35" customFormat="1" ht="15.75" customHeight="1" spans="3:247">
      <c r="C2157" s="102"/>
      <c r="D2157" s="103"/>
      <c r="E2157" s="98"/>
      <c r="F2157" s="104"/>
      <c r="G2157" s="103"/>
      <c r="IF2157" s="6"/>
      <c r="IG2157" s="6"/>
      <c r="IH2157" s="6"/>
      <c r="II2157" s="6"/>
      <c r="IJ2157" s="6"/>
      <c r="IK2157" s="6"/>
      <c r="IL2157" s="6"/>
      <c r="IM2157" s="6"/>
    </row>
    <row r="2158" s="35" customFormat="1" ht="15.75" customHeight="1" spans="3:247">
      <c r="C2158" s="102"/>
      <c r="D2158" s="103"/>
      <c r="E2158" s="98"/>
      <c r="F2158" s="104"/>
      <c r="G2158" s="103"/>
      <c r="IF2158" s="6"/>
      <c r="IG2158" s="6"/>
      <c r="IH2158" s="6"/>
      <c r="II2158" s="6"/>
      <c r="IJ2158" s="6"/>
      <c r="IK2158" s="6"/>
      <c r="IL2158" s="6"/>
      <c r="IM2158" s="6"/>
    </row>
    <row r="2159" s="35" customFormat="1" ht="15.75" customHeight="1" spans="3:247">
      <c r="C2159" s="102"/>
      <c r="D2159" s="103"/>
      <c r="E2159" s="98"/>
      <c r="F2159" s="104"/>
      <c r="G2159" s="103"/>
      <c r="IF2159" s="6"/>
      <c r="IG2159" s="6"/>
      <c r="IH2159" s="6"/>
      <c r="II2159" s="6"/>
      <c r="IJ2159" s="6"/>
      <c r="IK2159" s="6"/>
      <c r="IL2159" s="6"/>
      <c r="IM2159" s="6"/>
    </row>
    <row r="2160" s="35" customFormat="1" ht="15.75" customHeight="1" spans="3:247">
      <c r="C2160" s="102"/>
      <c r="D2160" s="103"/>
      <c r="E2160" s="98"/>
      <c r="F2160" s="104"/>
      <c r="G2160" s="103"/>
      <c r="IF2160" s="6"/>
      <c r="IG2160" s="6"/>
      <c r="IH2160" s="6"/>
      <c r="II2160" s="6"/>
      <c r="IJ2160" s="6"/>
      <c r="IK2160" s="6"/>
      <c r="IL2160" s="6"/>
      <c r="IM2160" s="6"/>
    </row>
    <row r="2161" s="35" customFormat="1" ht="15.75" customHeight="1" spans="3:247">
      <c r="C2161" s="102"/>
      <c r="D2161" s="103"/>
      <c r="E2161" s="98"/>
      <c r="F2161" s="104"/>
      <c r="G2161" s="103"/>
      <c r="IF2161" s="6"/>
      <c r="IG2161" s="6"/>
      <c r="IH2161" s="6"/>
      <c r="II2161" s="6"/>
      <c r="IJ2161" s="6"/>
      <c r="IK2161" s="6"/>
      <c r="IL2161" s="6"/>
      <c r="IM2161" s="6"/>
    </row>
    <row r="2162" s="35" customFormat="1" ht="15.75" customHeight="1" spans="3:247">
      <c r="C2162" s="102"/>
      <c r="D2162" s="103"/>
      <c r="E2162" s="98"/>
      <c r="F2162" s="104"/>
      <c r="G2162" s="103"/>
      <c r="IF2162" s="6"/>
      <c r="IG2162" s="6"/>
      <c r="IH2162" s="6"/>
      <c r="II2162" s="6"/>
      <c r="IJ2162" s="6"/>
      <c r="IK2162" s="6"/>
      <c r="IL2162" s="6"/>
      <c r="IM2162" s="6"/>
    </row>
    <row r="2163" s="35" customFormat="1" ht="15.75" customHeight="1" spans="3:247">
      <c r="C2163" s="102"/>
      <c r="D2163" s="103"/>
      <c r="E2163" s="98"/>
      <c r="F2163" s="104"/>
      <c r="G2163" s="103"/>
      <c r="IF2163" s="6"/>
      <c r="IG2163" s="6"/>
      <c r="IH2163" s="6"/>
      <c r="II2163" s="6"/>
      <c r="IJ2163" s="6"/>
      <c r="IK2163" s="6"/>
      <c r="IL2163" s="6"/>
      <c r="IM2163" s="6"/>
    </row>
    <row r="2164" s="35" customFormat="1" ht="15.75" customHeight="1" spans="3:247">
      <c r="C2164" s="102"/>
      <c r="D2164" s="103"/>
      <c r="E2164" s="98"/>
      <c r="F2164" s="104"/>
      <c r="G2164" s="103"/>
      <c r="IF2164" s="6"/>
      <c r="IG2164" s="6"/>
      <c r="IH2164" s="6"/>
      <c r="II2164" s="6"/>
      <c r="IJ2164" s="6"/>
      <c r="IK2164" s="6"/>
      <c r="IL2164" s="6"/>
      <c r="IM2164" s="6"/>
    </row>
    <row r="2165" s="35" customFormat="1" ht="15.75" customHeight="1" spans="3:247">
      <c r="C2165" s="102"/>
      <c r="D2165" s="103"/>
      <c r="E2165" s="98"/>
      <c r="F2165" s="104"/>
      <c r="G2165" s="103"/>
      <c r="IF2165" s="6"/>
      <c r="IG2165" s="6"/>
      <c r="IH2165" s="6"/>
      <c r="II2165" s="6"/>
      <c r="IJ2165" s="6"/>
      <c r="IK2165" s="6"/>
      <c r="IL2165" s="6"/>
      <c r="IM2165" s="6"/>
    </row>
    <row r="2166" s="35" customFormat="1" ht="15.75" customHeight="1" spans="3:247">
      <c r="C2166" s="102"/>
      <c r="D2166" s="103"/>
      <c r="E2166" s="98"/>
      <c r="F2166" s="104"/>
      <c r="G2166" s="103"/>
      <c r="IF2166" s="6"/>
      <c r="IG2166" s="6"/>
      <c r="IH2166" s="6"/>
      <c r="II2166" s="6"/>
      <c r="IJ2166" s="6"/>
      <c r="IK2166" s="6"/>
      <c r="IL2166" s="6"/>
      <c r="IM2166" s="6"/>
    </row>
    <row r="2167" s="35" customFormat="1" ht="15.75" customHeight="1" spans="3:247">
      <c r="C2167" s="102"/>
      <c r="D2167" s="103"/>
      <c r="E2167" s="98"/>
      <c r="F2167" s="104"/>
      <c r="G2167" s="103"/>
      <c r="IF2167" s="6"/>
      <c r="IG2167" s="6"/>
      <c r="IH2167" s="6"/>
      <c r="II2167" s="6"/>
      <c r="IJ2167" s="6"/>
      <c r="IK2167" s="6"/>
      <c r="IL2167" s="6"/>
      <c r="IM2167" s="6"/>
    </row>
    <row r="2168" s="35" customFormat="1" ht="15.75" customHeight="1" spans="3:247">
      <c r="C2168" s="102"/>
      <c r="D2168" s="103"/>
      <c r="E2168" s="98"/>
      <c r="F2168" s="104"/>
      <c r="G2168" s="103"/>
      <c r="IF2168" s="6"/>
      <c r="IG2168" s="6"/>
      <c r="IH2168" s="6"/>
      <c r="II2168" s="6"/>
      <c r="IJ2168" s="6"/>
      <c r="IK2168" s="6"/>
      <c r="IL2168" s="6"/>
      <c r="IM2168" s="6"/>
    </row>
    <row r="2169" s="35" customFormat="1" ht="15.75" customHeight="1" spans="3:247">
      <c r="C2169" s="102"/>
      <c r="D2169" s="103"/>
      <c r="E2169" s="98"/>
      <c r="F2169" s="104"/>
      <c r="G2169" s="103"/>
      <c r="IF2169" s="6"/>
      <c r="IG2169" s="6"/>
      <c r="IH2169" s="6"/>
      <c r="II2169" s="6"/>
      <c r="IJ2169" s="6"/>
      <c r="IK2169" s="6"/>
      <c r="IL2169" s="6"/>
      <c r="IM2169" s="6"/>
    </row>
    <row r="2170" s="35" customFormat="1" ht="15.75" customHeight="1" spans="3:247">
      <c r="C2170" s="102"/>
      <c r="D2170" s="103"/>
      <c r="E2170" s="98"/>
      <c r="F2170" s="104"/>
      <c r="G2170" s="103"/>
      <c r="IF2170" s="6"/>
      <c r="IG2170" s="6"/>
      <c r="IH2170" s="6"/>
      <c r="II2170" s="6"/>
      <c r="IJ2170" s="6"/>
      <c r="IK2170" s="6"/>
      <c r="IL2170" s="6"/>
      <c r="IM2170" s="6"/>
    </row>
    <row r="2171" s="35" customFormat="1" ht="15.75" customHeight="1" spans="3:247">
      <c r="C2171" s="102"/>
      <c r="D2171" s="103"/>
      <c r="E2171" s="98"/>
      <c r="F2171" s="104"/>
      <c r="G2171" s="103"/>
      <c r="IF2171" s="6"/>
      <c r="IG2171" s="6"/>
      <c r="IH2171" s="6"/>
      <c r="II2171" s="6"/>
      <c r="IJ2171" s="6"/>
      <c r="IK2171" s="6"/>
      <c r="IL2171" s="6"/>
      <c r="IM2171" s="6"/>
    </row>
    <row r="2172" s="35" customFormat="1" ht="15.75" customHeight="1" spans="3:247">
      <c r="C2172" s="102"/>
      <c r="D2172" s="103"/>
      <c r="E2172" s="98"/>
      <c r="F2172" s="104"/>
      <c r="G2172" s="103"/>
      <c r="IF2172" s="6"/>
      <c r="IG2172" s="6"/>
      <c r="IH2172" s="6"/>
      <c r="II2172" s="6"/>
      <c r="IJ2172" s="6"/>
      <c r="IK2172" s="6"/>
      <c r="IL2172" s="6"/>
      <c r="IM2172" s="6"/>
    </row>
    <row r="2173" s="35" customFormat="1" ht="15.75" customHeight="1" spans="3:247">
      <c r="C2173" s="102"/>
      <c r="D2173" s="103"/>
      <c r="E2173" s="98"/>
      <c r="F2173" s="104"/>
      <c r="G2173" s="103"/>
      <c r="IF2173" s="6"/>
      <c r="IG2173" s="6"/>
      <c r="IH2173" s="6"/>
      <c r="II2173" s="6"/>
      <c r="IJ2173" s="6"/>
      <c r="IK2173" s="6"/>
      <c r="IL2173" s="6"/>
      <c r="IM2173" s="6"/>
    </row>
    <row r="2174" s="35" customFormat="1" ht="15.75" customHeight="1" spans="3:247">
      <c r="C2174" s="102"/>
      <c r="D2174" s="103"/>
      <c r="E2174" s="98"/>
      <c r="F2174" s="104"/>
      <c r="G2174" s="103"/>
      <c r="IF2174" s="6"/>
      <c r="IG2174" s="6"/>
      <c r="IH2174" s="6"/>
      <c r="II2174" s="6"/>
      <c r="IJ2174" s="6"/>
      <c r="IK2174" s="6"/>
      <c r="IL2174" s="6"/>
      <c r="IM2174" s="6"/>
    </row>
    <row r="2175" s="35" customFormat="1" ht="15.75" customHeight="1" spans="3:247">
      <c r="C2175" s="102"/>
      <c r="D2175" s="103"/>
      <c r="E2175" s="98"/>
      <c r="F2175" s="104"/>
      <c r="G2175" s="103"/>
      <c r="IF2175" s="6"/>
      <c r="IG2175" s="6"/>
      <c r="IH2175" s="6"/>
      <c r="II2175" s="6"/>
      <c r="IJ2175" s="6"/>
      <c r="IK2175" s="6"/>
      <c r="IL2175" s="6"/>
      <c r="IM2175" s="6"/>
    </row>
    <row r="2176" s="35" customFormat="1" ht="15.75" customHeight="1" spans="3:247">
      <c r="C2176" s="102"/>
      <c r="D2176" s="103"/>
      <c r="E2176" s="98"/>
      <c r="F2176" s="104"/>
      <c r="G2176" s="103"/>
      <c r="IF2176" s="6"/>
      <c r="IG2176" s="6"/>
      <c r="IH2176" s="6"/>
      <c r="II2176" s="6"/>
      <c r="IJ2176" s="6"/>
      <c r="IK2176" s="6"/>
      <c r="IL2176" s="6"/>
      <c r="IM2176" s="6"/>
    </row>
    <row r="2177" s="35" customFormat="1" ht="15.75" customHeight="1" spans="3:247">
      <c r="C2177" s="102"/>
      <c r="D2177" s="103"/>
      <c r="E2177" s="98"/>
      <c r="F2177" s="104"/>
      <c r="G2177" s="103"/>
      <c r="IF2177" s="6"/>
      <c r="IG2177" s="6"/>
      <c r="IH2177" s="6"/>
      <c r="II2177" s="6"/>
      <c r="IJ2177" s="6"/>
      <c r="IK2177" s="6"/>
      <c r="IL2177" s="6"/>
      <c r="IM2177" s="6"/>
    </row>
    <row r="2178" s="35" customFormat="1" ht="15.75" customHeight="1" spans="3:247">
      <c r="C2178" s="102"/>
      <c r="D2178" s="103"/>
      <c r="E2178" s="98"/>
      <c r="F2178" s="104"/>
      <c r="G2178" s="103"/>
      <c r="IF2178" s="6"/>
      <c r="IG2178" s="6"/>
      <c r="IH2178" s="6"/>
      <c r="II2178" s="6"/>
      <c r="IJ2178" s="6"/>
      <c r="IK2178" s="6"/>
      <c r="IL2178" s="6"/>
      <c r="IM2178" s="6"/>
    </row>
    <row r="2179" s="35" customFormat="1" ht="15.75" customHeight="1" spans="3:247">
      <c r="C2179" s="102"/>
      <c r="D2179" s="103"/>
      <c r="E2179" s="98"/>
      <c r="F2179" s="104"/>
      <c r="G2179" s="103"/>
      <c r="IF2179" s="6"/>
      <c r="IG2179" s="6"/>
      <c r="IH2179" s="6"/>
      <c r="II2179" s="6"/>
      <c r="IJ2179" s="6"/>
      <c r="IK2179" s="6"/>
      <c r="IL2179" s="6"/>
      <c r="IM2179" s="6"/>
    </row>
    <row r="2180" s="35" customFormat="1" ht="15.75" customHeight="1" spans="3:247">
      <c r="C2180" s="102"/>
      <c r="D2180" s="103"/>
      <c r="E2180" s="98"/>
      <c r="F2180" s="104"/>
      <c r="G2180" s="103"/>
      <c r="IF2180" s="6"/>
      <c r="IG2180" s="6"/>
      <c r="IH2180" s="6"/>
      <c r="II2180" s="6"/>
      <c r="IJ2180" s="6"/>
      <c r="IK2180" s="6"/>
      <c r="IL2180" s="6"/>
      <c r="IM2180" s="6"/>
    </row>
    <row r="2181" s="35" customFormat="1" ht="15.75" customHeight="1" spans="3:247">
      <c r="C2181" s="102"/>
      <c r="D2181" s="103"/>
      <c r="E2181" s="98"/>
      <c r="F2181" s="104"/>
      <c r="G2181" s="103"/>
      <c r="IF2181" s="6"/>
      <c r="IG2181" s="6"/>
      <c r="IH2181" s="6"/>
      <c r="II2181" s="6"/>
      <c r="IJ2181" s="6"/>
      <c r="IK2181" s="6"/>
      <c r="IL2181" s="6"/>
      <c r="IM2181" s="6"/>
    </row>
    <row r="2182" s="35" customFormat="1" ht="15.75" customHeight="1" spans="3:247">
      <c r="C2182" s="102"/>
      <c r="D2182" s="103"/>
      <c r="E2182" s="98"/>
      <c r="F2182" s="104"/>
      <c r="G2182" s="103"/>
      <c r="IF2182" s="6"/>
      <c r="IG2182" s="6"/>
      <c r="IH2182" s="6"/>
      <c r="II2182" s="6"/>
      <c r="IJ2182" s="6"/>
      <c r="IK2182" s="6"/>
      <c r="IL2182" s="6"/>
      <c r="IM2182" s="6"/>
    </row>
    <row r="2183" s="35" customFormat="1" ht="15.75" customHeight="1" spans="3:247">
      <c r="C2183" s="102"/>
      <c r="D2183" s="103"/>
      <c r="E2183" s="98"/>
      <c r="F2183" s="104"/>
      <c r="G2183" s="103"/>
      <c r="IF2183" s="6"/>
      <c r="IG2183" s="6"/>
      <c r="IH2183" s="6"/>
      <c r="II2183" s="6"/>
      <c r="IJ2183" s="6"/>
      <c r="IK2183" s="6"/>
      <c r="IL2183" s="6"/>
      <c r="IM2183" s="6"/>
    </row>
    <row r="2184" s="35" customFormat="1" ht="15.75" customHeight="1" spans="3:247">
      <c r="C2184" s="102"/>
      <c r="D2184" s="103"/>
      <c r="E2184" s="98"/>
      <c r="F2184" s="104"/>
      <c r="G2184" s="103"/>
      <c r="IF2184" s="6"/>
      <c r="IG2184" s="6"/>
      <c r="IH2184" s="6"/>
      <c r="II2184" s="6"/>
      <c r="IJ2184" s="6"/>
      <c r="IK2184" s="6"/>
      <c r="IL2184" s="6"/>
      <c r="IM2184" s="6"/>
    </row>
    <row r="2185" s="35" customFormat="1" ht="15.75" customHeight="1" spans="3:247">
      <c r="C2185" s="102"/>
      <c r="D2185" s="103"/>
      <c r="E2185" s="98"/>
      <c r="F2185" s="104"/>
      <c r="G2185" s="103"/>
      <c r="IF2185" s="6"/>
      <c r="IG2185" s="6"/>
      <c r="IH2185" s="6"/>
      <c r="II2185" s="6"/>
      <c r="IJ2185" s="6"/>
      <c r="IK2185" s="6"/>
      <c r="IL2185" s="6"/>
      <c r="IM2185" s="6"/>
    </row>
    <row r="2186" s="35" customFormat="1" ht="15.75" customHeight="1" spans="3:247">
      <c r="C2186" s="102"/>
      <c r="D2186" s="103"/>
      <c r="E2186" s="98"/>
      <c r="F2186" s="104"/>
      <c r="G2186" s="103"/>
      <c r="IF2186" s="6"/>
      <c r="IG2186" s="6"/>
      <c r="IH2186" s="6"/>
      <c r="II2186" s="6"/>
      <c r="IJ2186" s="6"/>
      <c r="IK2186" s="6"/>
      <c r="IL2186" s="6"/>
      <c r="IM2186" s="6"/>
    </row>
    <row r="2187" s="35" customFormat="1" ht="15.75" customHeight="1" spans="3:247">
      <c r="C2187" s="102"/>
      <c r="D2187" s="103"/>
      <c r="E2187" s="98"/>
      <c r="F2187" s="104"/>
      <c r="G2187" s="103"/>
      <c r="IF2187" s="6"/>
      <c r="IG2187" s="6"/>
      <c r="IH2187" s="6"/>
      <c r="II2187" s="6"/>
      <c r="IJ2187" s="6"/>
      <c r="IK2187" s="6"/>
      <c r="IL2187" s="6"/>
      <c r="IM2187" s="6"/>
    </row>
    <row r="2188" s="35" customFormat="1" ht="15.75" customHeight="1" spans="3:247">
      <c r="C2188" s="102"/>
      <c r="D2188" s="103"/>
      <c r="E2188" s="98"/>
      <c r="F2188" s="104"/>
      <c r="G2188" s="103"/>
      <c r="IF2188" s="6"/>
      <c r="IG2188" s="6"/>
      <c r="IH2188" s="6"/>
      <c r="II2188" s="6"/>
      <c r="IJ2188" s="6"/>
      <c r="IK2188" s="6"/>
      <c r="IL2188" s="6"/>
      <c r="IM2188" s="6"/>
    </row>
    <row r="2189" s="35" customFormat="1" ht="15.75" customHeight="1" spans="3:247">
      <c r="C2189" s="102"/>
      <c r="D2189" s="103"/>
      <c r="E2189" s="98"/>
      <c r="F2189" s="104"/>
      <c r="G2189" s="103"/>
      <c r="IF2189" s="6"/>
      <c r="IG2189" s="6"/>
      <c r="IH2189" s="6"/>
      <c r="II2189" s="6"/>
      <c r="IJ2189" s="6"/>
      <c r="IK2189" s="6"/>
      <c r="IL2189" s="6"/>
      <c r="IM2189" s="6"/>
    </row>
    <row r="2190" s="35" customFormat="1" ht="15.75" customHeight="1" spans="3:247">
      <c r="C2190" s="102"/>
      <c r="D2190" s="103"/>
      <c r="E2190" s="98"/>
      <c r="F2190" s="104"/>
      <c r="G2190" s="103"/>
      <c r="IF2190" s="6"/>
      <c r="IG2190" s="6"/>
      <c r="IH2190" s="6"/>
      <c r="II2190" s="6"/>
      <c r="IJ2190" s="6"/>
      <c r="IK2190" s="6"/>
      <c r="IL2190" s="6"/>
      <c r="IM2190" s="6"/>
    </row>
    <row r="2191" s="35" customFormat="1" ht="15.75" customHeight="1" spans="3:247">
      <c r="C2191" s="102"/>
      <c r="D2191" s="103"/>
      <c r="E2191" s="98"/>
      <c r="F2191" s="104"/>
      <c r="G2191" s="103"/>
      <c r="IF2191" s="6"/>
      <c r="IG2191" s="6"/>
      <c r="IH2191" s="6"/>
      <c r="II2191" s="6"/>
      <c r="IJ2191" s="6"/>
      <c r="IK2191" s="6"/>
      <c r="IL2191" s="6"/>
      <c r="IM2191" s="6"/>
    </row>
    <row r="2192" s="35" customFormat="1" ht="15.75" customHeight="1" spans="3:247">
      <c r="C2192" s="102"/>
      <c r="D2192" s="103"/>
      <c r="E2192" s="98"/>
      <c r="F2192" s="104"/>
      <c r="G2192" s="103"/>
      <c r="IF2192" s="6"/>
      <c r="IG2192" s="6"/>
      <c r="IH2192" s="6"/>
      <c r="II2192" s="6"/>
      <c r="IJ2192" s="6"/>
      <c r="IK2192" s="6"/>
      <c r="IL2192" s="6"/>
      <c r="IM2192" s="6"/>
    </row>
    <row r="2193" s="35" customFormat="1" ht="15.75" customHeight="1" spans="3:247">
      <c r="C2193" s="102"/>
      <c r="D2193" s="103"/>
      <c r="E2193" s="98"/>
      <c r="F2193" s="104"/>
      <c r="G2193" s="103"/>
      <c r="IF2193" s="6"/>
      <c r="IG2193" s="6"/>
      <c r="IH2193" s="6"/>
      <c r="II2193" s="6"/>
      <c r="IJ2193" s="6"/>
      <c r="IK2193" s="6"/>
      <c r="IL2193" s="6"/>
      <c r="IM2193" s="6"/>
    </row>
    <row r="2194" s="35" customFormat="1" ht="15.75" customHeight="1" spans="3:247">
      <c r="C2194" s="102"/>
      <c r="D2194" s="103"/>
      <c r="E2194" s="98"/>
      <c r="F2194" s="104"/>
      <c r="G2194" s="103"/>
      <c r="IF2194" s="6"/>
      <c r="IG2194" s="6"/>
      <c r="IH2194" s="6"/>
      <c r="II2194" s="6"/>
      <c r="IJ2194" s="6"/>
      <c r="IK2194" s="6"/>
      <c r="IL2194" s="6"/>
      <c r="IM2194" s="6"/>
    </row>
    <row r="2195" s="35" customFormat="1" ht="15.75" customHeight="1" spans="3:247">
      <c r="C2195" s="102"/>
      <c r="D2195" s="103"/>
      <c r="E2195" s="98"/>
      <c r="F2195" s="104"/>
      <c r="G2195" s="103"/>
      <c r="IF2195" s="6"/>
      <c r="IG2195" s="6"/>
      <c r="IH2195" s="6"/>
      <c r="II2195" s="6"/>
      <c r="IJ2195" s="6"/>
      <c r="IK2195" s="6"/>
      <c r="IL2195" s="6"/>
      <c r="IM2195" s="6"/>
    </row>
    <row r="2196" s="35" customFormat="1" ht="15.75" customHeight="1" spans="3:247">
      <c r="C2196" s="102"/>
      <c r="D2196" s="103"/>
      <c r="E2196" s="98"/>
      <c r="F2196" s="104"/>
      <c r="G2196" s="103"/>
      <c r="IF2196" s="6"/>
      <c r="IG2196" s="6"/>
      <c r="IH2196" s="6"/>
      <c r="II2196" s="6"/>
      <c r="IJ2196" s="6"/>
      <c r="IK2196" s="6"/>
      <c r="IL2196" s="6"/>
      <c r="IM2196" s="6"/>
    </row>
    <row r="2197" s="35" customFormat="1" ht="15.75" customHeight="1" spans="3:247">
      <c r="C2197" s="102"/>
      <c r="D2197" s="103"/>
      <c r="E2197" s="98"/>
      <c r="F2197" s="104"/>
      <c r="G2197" s="103"/>
      <c r="IF2197" s="6"/>
      <c r="IG2197" s="6"/>
      <c r="IH2197" s="6"/>
      <c r="II2197" s="6"/>
      <c r="IJ2197" s="6"/>
      <c r="IK2197" s="6"/>
      <c r="IL2197" s="6"/>
      <c r="IM2197" s="6"/>
    </row>
    <row r="2198" s="35" customFormat="1" ht="15.75" customHeight="1" spans="3:247">
      <c r="C2198" s="102"/>
      <c r="D2198" s="103"/>
      <c r="E2198" s="98"/>
      <c r="F2198" s="104"/>
      <c r="G2198" s="103"/>
      <c r="IF2198" s="6"/>
      <c r="IG2198" s="6"/>
      <c r="IH2198" s="6"/>
      <c r="II2198" s="6"/>
      <c r="IJ2198" s="6"/>
      <c r="IK2198" s="6"/>
      <c r="IL2198" s="6"/>
      <c r="IM2198" s="6"/>
    </row>
    <row r="2199" s="35" customFormat="1" ht="15.75" customHeight="1" spans="3:247">
      <c r="C2199" s="102"/>
      <c r="D2199" s="103"/>
      <c r="E2199" s="98"/>
      <c r="F2199" s="104"/>
      <c r="G2199" s="103"/>
      <c r="IF2199" s="6"/>
      <c r="IG2199" s="6"/>
      <c r="IH2199" s="6"/>
      <c r="II2199" s="6"/>
      <c r="IJ2199" s="6"/>
      <c r="IK2199" s="6"/>
      <c r="IL2199" s="6"/>
      <c r="IM2199" s="6"/>
    </row>
    <row r="2200" s="35" customFormat="1" ht="15.75" customHeight="1" spans="3:247">
      <c r="C2200" s="102"/>
      <c r="D2200" s="103"/>
      <c r="E2200" s="98"/>
      <c r="F2200" s="104"/>
      <c r="G2200" s="103"/>
      <c r="IF2200" s="6"/>
      <c r="IG2200" s="6"/>
      <c r="IH2200" s="6"/>
      <c r="II2200" s="6"/>
      <c r="IJ2200" s="6"/>
      <c r="IK2200" s="6"/>
      <c r="IL2200" s="6"/>
      <c r="IM2200" s="6"/>
    </row>
    <row r="2201" s="35" customFormat="1" ht="15.75" customHeight="1" spans="3:247">
      <c r="C2201" s="102"/>
      <c r="D2201" s="103"/>
      <c r="E2201" s="98"/>
      <c r="F2201" s="104"/>
      <c r="G2201" s="103"/>
      <c r="IF2201" s="6"/>
      <c r="IG2201" s="6"/>
      <c r="IH2201" s="6"/>
      <c r="II2201" s="6"/>
      <c r="IJ2201" s="6"/>
      <c r="IK2201" s="6"/>
      <c r="IL2201" s="6"/>
      <c r="IM2201" s="6"/>
    </row>
    <row r="2202" s="35" customFormat="1" ht="15.75" customHeight="1" spans="3:247">
      <c r="C2202" s="102"/>
      <c r="D2202" s="103"/>
      <c r="E2202" s="98"/>
      <c r="F2202" s="104"/>
      <c r="G2202" s="103"/>
      <c r="IF2202" s="6"/>
      <c r="IG2202" s="6"/>
      <c r="IH2202" s="6"/>
      <c r="II2202" s="6"/>
      <c r="IJ2202" s="6"/>
      <c r="IK2202" s="6"/>
      <c r="IL2202" s="6"/>
      <c r="IM2202" s="6"/>
    </row>
    <row r="2203" s="35" customFormat="1" ht="15.75" customHeight="1" spans="3:247">
      <c r="C2203" s="102"/>
      <c r="D2203" s="103"/>
      <c r="E2203" s="98"/>
      <c r="F2203" s="104"/>
      <c r="G2203" s="103"/>
      <c r="IF2203" s="6"/>
      <c r="IG2203" s="6"/>
      <c r="IH2203" s="6"/>
      <c r="II2203" s="6"/>
      <c r="IJ2203" s="6"/>
      <c r="IK2203" s="6"/>
      <c r="IL2203" s="6"/>
      <c r="IM2203" s="6"/>
    </row>
    <row r="2204" s="35" customFormat="1" ht="15.75" customHeight="1" spans="3:247">
      <c r="C2204" s="102"/>
      <c r="D2204" s="103"/>
      <c r="E2204" s="98"/>
      <c r="F2204" s="104"/>
      <c r="G2204" s="103"/>
      <c r="IF2204" s="6"/>
      <c r="IG2204" s="6"/>
      <c r="IH2204" s="6"/>
      <c r="II2204" s="6"/>
      <c r="IJ2204" s="6"/>
      <c r="IK2204" s="6"/>
      <c r="IL2204" s="6"/>
      <c r="IM2204" s="6"/>
    </row>
    <row r="2205" s="35" customFormat="1" ht="15.75" customHeight="1" spans="3:247">
      <c r="C2205" s="102"/>
      <c r="D2205" s="103"/>
      <c r="E2205" s="98"/>
      <c r="F2205" s="104"/>
      <c r="G2205" s="103"/>
      <c r="IF2205" s="6"/>
      <c r="IG2205" s="6"/>
      <c r="IH2205" s="6"/>
      <c r="II2205" s="6"/>
      <c r="IJ2205" s="6"/>
      <c r="IK2205" s="6"/>
      <c r="IL2205" s="6"/>
      <c r="IM2205" s="6"/>
    </row>
    <row r="2206" s="35" customFormat="1" ht="15.75" customHeight="1" spans="3:247">
      <c r="C2206" s="102"/>
      <c r="D2206" s="103"/>
      <c r="E2206" s="98"/>
      <c r="F2206" s="104"/>
      <c r="G2206" s="103"/>
      <c r="IF2206" s="6"/>
      <c r="IG2206" s="6"/>
      <c r="IH2206" s="6"/>
      <c r="II2206" s="6"/>
      <c r="IJ2206" s="6"/>
      <c r="IK2206" s="6"/>
      <c r="IL2206" s="6"/>
      <c r="IM2206" s="6"/>
    </row>
    <row r="2207" s="35" customFormat="1" ht="15.75" customHeight="1" spans="3:247">
      <c r="C2207" s="102"/>
      <c r="D2207" s="103"/>
      <c r="E2207" s="98"/>
      <c r="F2207" s="104"/>
      <c r="G2207" s="103"/>
      <c r="IF2207" s="6"/>
      <c r="IG2207" s="6"/>
      <c r="IH2207" s="6"/>
      <c r="II2207" s="6"/>
      <c r="IJ2207" s="6"/>
      <c r="IK2207" s="6"/>
      <c r="IL2207" s="6"/>
      <c r="IM2207" s="6"/>
    </row>
    <row r="2208" s="35" customFormat="1" ht="15.75" customHeight="1" spans="3:247">
      <c r="C2208" s="102"/>
      <c r="D2208" s="103"/>
      <c r="E2208" s="98"/>
      <c r="F2208" s="104"/>
      <c r="G2208" s="103"/>
      <c r="IF2208" s="6"/>
      <c r="IG2208" s="6"/>
      <c r="IH2208" s="6"/>
      <c r="II2208" s="6"/>
      <c r="IJ2208" s="6"/>
      <c r="IK2208" s="6"/>
      <c r="IL2208" s="6"/>
      <c r="IM2208" s="6"/>
    </row>
    <row r="2209" s="35" customFormat="1" ht="15.75" customHeight="1" spans="3:247">
      <c r="C2209" s="102"/>
      <c r="D2209" s="103"/>
      <c r="E2209" s="98"/>
      <c r="F2209" s="104"/>
      <c r="G2209" s="103"/>
      <c r="IF2209" s="6"/>
      <c r="IG2209" s="6"/>
      <c r="IH2209" s="6"/>
      <c r="II2209" s="6"/>
      <c r="IJ2209" s="6"/>
      <c r="IK2209" s="6"/>
      <c r="IL2209" s="6"/>
      <c r="IM2209" s="6"/>
    </row>
    <row r="2210" s="35" customFormat="1" ht="15.75" customHeight="1" spans="3:247">
      <c r="C2210" s="102"/>
      <c r="D2210" s="103"/>
      <c r="E2210" s="98"/>
      <c r="F2210" s="104"/>
      <c r="G2210" s="103"/>
      <c r="IF2210" s="6"/>
      <c r="IG2210" s="6"/>
      <c r="IH2210" s="6"/>
      <c r="II2210" s="6"/>
      <c r="IJ2210" s="6"/>
      <c r="IK2210" s="6"/>
      <c r="IL2210" s="6"/>
      <c r="IM2210" s="6"/>
    </row>
    <row r="2211" s="35" customFormat="1" ht="15.75" customHeight="1" spans="3:247">
      <c r="C2211" s="102"/>
      <c r="D2211" s="103"/>
      <c r="E2211" s="98"/>
      <c r="F2211" s="104"/>
      <c r="G2211" s="103"/>
      <c r="IF2211" s="6"/>
      <c r="IG2211" s="6"/>
      <c r="IH2211" s="6"/>
      <c r="II2211" s="6"/>
      <c r="IJ2211" s="6"/>
      <c r="IK2211" s="6"/>
      <c r="IL2211" s="6"/>
      <c r="IM2211" s="6"/>
    </row>
    <row r="2212" s="35" customFormat="1" ht="15.75" customHeight="1" spans="3:247">
      <c r="C2212" s="102"/>
      <c r="D2212" s="103"/>
      <c r="E2212" s="98"/>
      <c r="F2212" s="104"/>
      <c r="G2212" s="103"/>
      <c r="IF2212" s="6"/>
      <c r="IG2212" s="6"/>
      <c r="IH2212" s="6"/>
      <c r="II2212" s="6"/>
      <c r="IJ2212" s="6"/>
      <c r="IK2212" s="6"/>
      <c r="IL2212" s="6"/>
      <c r="IM2212" s="6"/>
    </row>
    <row r="2213" s="35" customFormat="1" ht="15.75" customHeight="1" spans="3:247">
      <c r="C2213" s="102"/>
      <c r="D2213" s="103"/>
      <c r="E2213" s="98"/>
      <c r="F2213" s="104"/>
      <c r="G2213" s="103"/>
      <c r="IF2213" s="6"/>
      <c r="IG2213" s="6"/>
      <c r="IH2213" s="6"/>
      <c r="II2213" s="6"/>
      <c r="IJ2213" s="6"/>
      <c r="IK2213" s="6"/>
      <c r="IL2213" s="6"/>
      <c r="IM2213" s="6"/>
    </row>
    <row r="2214" s="35" customFormat="1" ht="15.75" customHeight="1" spans="3:247">
      <c r="C2214" s="102"/>
      <c r="D2214" s="103"/>
      <c r="E2214" s="98"/>
      <c r="F2214" s="104"/>
      <c r="G2214" s="103"/>
      <c r="IF2214" s="6"/>
      <c r="IG2214" s="6"/>
      <c r="IH2214" s="6"/>
      <c r="II2214" s="6"/>
      <c r="IJ2214" s="6"/>
      <c r="IK2214" s="6"/>
      <c r="IL2214" s="6"/>
      <c r="IM2214" s="6"/>
    </row>
    <row r="2215" s="35" customFormat="1" ht="15.75" customHeight="1" spans="3:247">
      <c r="C2215" s="102"/>
      <c r="D2215" s="103"/>
      <c r="E2215" s="98"/>
      <c r="F2215" s="104"/>
      <c r="G2215" s="103"/>
      <c r="IF2215" s="6"/>
      <c r="IG2215" s="6"/>
      <c r="IH2215" s="6"/>
      <c r="II2215" s="6"/>
      <c r="IJ2215" s="6"/>
      <c r="IK2215" s="6"/>
      <c r="IL2215" s="6"/>
      <c r="IM2215" s="6"/>
    </row>
    <row r="2216" s="35" customFormat="1" ht="15.75" customHeight="1" spans="3:247">
      <c r="C2216" s="102"/>
      <c r="D2216" s="103"/>
      <c r="E2216" s="98"/>
      <c r="F2216" s="104"/>
      <c r="G2216" s="103"/>
      <c r="IF2216" s="6"/>
      <c r="IG2216" s="6"/>
      <c r="IH2216" s="6"/>
      <c r="II2216" s="6"/>
      <c r="IJ2216" s="6"/>
      <c r="IK2216" s="6"/>
      <c r="IL2216" s="6"/>
      <c r="IM2216" s="6"/>
    </row>
    <row r="2217" s="35" customFormat="1" ht="15.75" customHeight="1" spans="3:247">
      <c r="C2217" s="102"/>
      <c r="D2217" s="103"/>
      <c r="E2217" s="98"/>
      <c r="F2217" s="104"/>
      <c r="G2217" s="103"/>
      <c r="IF2217" s="6"/>
      <c r="IG2217" s="6"/>
      <c r="IH2217" s="6"/>
      <c r="II2217" s="6"/>
      <c r="IJ2217" s="6"/>
      <c r="IK2217" s="6"/>
      <c r="IL2217" s="6"/>
      <c r="IM2217" s="6"/>
    </row>
    <row r="2218" s="35" customFormat="1" ht="15.75" customHeight="1" spans="3:247">
      <c r="C2218" s="102"/>
      <c r="D2218" s="103"/>
      <c r="E2218" s="98"/>
      <c r="F2218" s="104"/>
      <c r="G2218" s="103"/>
      <c r="IF2218" s="6"/>
      <c r="IG2218" s="6"/>
      <c r="IH2218" s="6"/>
      <c r="II2218" s="6"/>
      <c r="IJ2218" s="6"/>
      <c r="IK2218" s="6"/>
      <c r="IL2218" s="6"/>
      <c r="IM2218" s="6"/>
    </row>
    <row r="2219" s="35" customFormat="1" ht="15.75" customHeight="1" spans="3:247">
      <c r="C2219" s="102"/>
      <c r="D2219" s="103"/>
      <c r="E2219" s="98"/>
      <c r="F2219" s="104"/>
      <c r="G2219" s="103"/>
      <c r="IF2219" s="6"/>
      <c r="IG2219" s="6"/>
      <c r="IH2219" s="6"/>
      <c r="II2219" s="6"/>
      <c r="IJ2219" s="6"/>
      <c r="IK2219" s="6"/>
      <c r="IL2219" s="6"/>
      <c r="IM2219" s="6"/>
    </row>
    <row r="2220" s="35" customFormat="1" ht="15.75" customHeight="1" spans="3:247">
      <c r="C2220" s="102"/>
      <c r="D2220" s="103"/>
      <c r="E2220" s="98"/>
      <c r="F2220" s="104"/>
      <c r="G2220" s="103"/>
      <c r="IF2220" s="6"/>
      <c r="IG2220" s="6"/>
      <c r="IH2220" s="6"/>
      <c r="II2220" s="6"/>
      <c r="IJ2220" s="6"/>
      <c r="IK2220" s="6"/>
      <c r="IL2220" s="6"/>
      <c r="IM2220" s="6"/>
    </row>
    <row r="2221" s="35" customFormat="1" ht="15.75" customHeight="1" spans="3:247">
      <c r="C2221" s="102"/>
      <c r="D2221" s="103"/>
      <c r="E2221" s="98"/>
      <c r="F2221" s="104"/>
      <c r="G2221" s="103"/>
      <c r="IF2221" s="6"/>
      <c r="IG2221" s="6"/>
      <c r="IH2221" s="6"/>
      <c r="II2221" s="6"/>
      <c r="IJ2221" s="6"/>
      <c r="IK2221" s="6"/>
      <c r="IL2221" s="6"/>
      <c r="IM2221" s="6"/>
    </row>
    <row r="2222" s="35" customFormat="1" ht="15.75" customHeight="1" spans="3:247">
      <c r="C2222" s="102"/>
      <c r="D2222" s="103"/>
      <c r="E2222" s="98"/>
      <c r="F2222" s="104"/>
      <c r="G2222" s="103"/>
      <c r="IF2222" s="6"/>
      <c r="IG2222" s="6"/>
      <c r="IH2222" s="6"/>
      <c r="II2222" s="6"/>
      <c r="IJ2222" s="6"/>
      <c r="IK2222" s="6"/>
      <c r="IL2222" s="6"/>
      <c r="IM2222" s="6"/>
    </row>
    <row r="2223" s="35" customFormat="1" ht="15.75" customHeight="1" spans="3:247">
      <c r="C2223" s="102"/>
      <c r="D2223" s="103"/>
      <c r="E2223" s="98"/>
      <c r="F2223" s="104"/>
      <c r="G2223" s="103"/>
      <c r="IF2223" s="6"/>
      <c r="IG2223" s="6"/>
      <c r="IH2223" s="6"/>
      <c r="II2223" s="6"/>
      <c r="IJ2223" s="6"/>
      <c r="IK2223" s="6"/>
      <c r="IL2223" s="6"/>
      <c r="IM2223" s="6"/>
    </row>
    <row r="2224" s="35" customFormat="1" ht="15.75" customHeight="1" spans="3:247">
      <c r="C2224" s="102"/>
      <c r="D2224" s="103"/>
      <c r="E2224" s="98"/>
      <c r="F2224" s="104"/>
      <c r="G2224" s="103"/>
      <c r="IF2224" s="6"/>
      <c r="IG2224" s="6"/>
      <c r="IH2224" s="6"/>
      <c r="II2224" s="6"/>
      <c r="IJ2224" s="6"/>
      <c r="IK2224" s="6"/>
      <c r="IL2224" s="6"/>
      <c r="IM2224" s="6"/>
    </row>
    <row r="2225" s="35" customFormat="1" ht="15.75" customHeight="1" spans="3:247">
      <c r="C2225" s="102"/>
      <c r="D2225" s="103"/>
      <c r="E2225" s="98"/>
      <c r="F2225" s="104"/>
      <c r="G2225" s="103"/>
      <c r="IF2225" s="6"/>
      <c r="IG2225" s="6"/>
      <c r="IH2225" s="6"/>
      <c r="II2225" s="6"/>
      <c r="IJ2225" s="6"/>
      <c r="IK2225" s="6"/>
      <c r="IL2225" s="6"/>
      <c r="IM2225" s="6"/>
    </row>
    <row r="2226" s="35" customFormat="1" ht="15.75" customHeight="1" spans="3:247">
      <c r="C2226" s="102"/>
      <c r="D2226" s="103"/>
      <c r="E2226" s="98"/>
      <c r="F2226" s="104"/>
      <c r="G2226" s="103"/>
      <c r="IF2226" s="6"/>
      <c r="IG2226" s="6"/>
      <c r="IH2226" s="6"/>
      <c r="II2226" s="6"/>
      <c r="IJ2226" s="6"/>
      <c r="IK2226" s="6"/>
      <c r="IL2226" s="6"/>
      <c r="IM2226" s="6"/>
    </row>
    <row r="2227" s="35" customFormat="1" ht="15.75" customHeight="1" spans="3:247">
      <c r="C2227" s="102"/>
      <c r="D2227" s="103"/>
      <c r="E2227" s="98"/>
      <c r="F2227" s="104"/>
      <c r="G2227" s="103"/>
      <c r="IF2227" s="6"/>
      <c r="IG2227" s="6"/>
      <c r="IH2227" s="6"/>
      <c r="II2227" s="6"/>
      <c r="IJ2227" s="6"/>
      <c r="IK2227" s="6"/>
      <c r="IL2227" s="6"/>
      <c r="IM2227" s="6"/>
    </row>
    <row r="2228" s="35" customFormat="1" ht="15.75" customHeight="1" spans="3:247">
      <c r="C2228" s="102"/>
      <c r="D2228" s="103"/>
      <c r="E2228" s="98"/>
      <c r="F2228" s="104"/>
      <c r="G2228" s="103"/>
      <c r="IF2228" s="6"/>
      <c r="IG2228" s="6"/>
      <c r="IH2228" s="6"/>
      <c r="II2228" s="6"/>
      <c r="IJ2228" s="6"/>
      <c r="IK2228" s="6"/>
      <c r="IL2228" s="6"/>
      <c r="IM2228" s="6"/>
    </row>
    <row r="2229" s="35" customFormat="1" ht="15.75" customHeight="1" spans="3:247">
      <c r="C2229" s="102"/>
      <c r="D2229" s="103"/>
      <c r="E2229" s="98"/>
      <c r="F2229" s="104"/>
      <c r="G2229" s="103"/>
      <c r="IF2229" s="6"/>
      <c r="IG2229" s="6"/>
      <c r="IH2229" s="6"/>
      <c r="II2229" s="6"/>
      <c r="IJ2229" s="6"/>
      <c r="IK2229" s="6"/>
      <c r="IL2229" s="6"/>
      <c r="IM2229" s="6"/>
    </row>
    <row r="2230" s="35" customFormat="1" ht="15.75" customHeight="1" spans="3:247">
      <c r="C2230" s="102"/>
      <c r="D2230" s="103"/>
      <c r="E2230" s="98"/>
      <c r="F2230" s="104"/>
      <c r="G2230" s="103"/>
      <c r="IF2230" s="6"/>
      <c r="IG2230" s="6"/>
      <c r="IH2230" s="6"/>
      <c r="II2230" s="6"/>
      <c r="IJ2230" s="6"/>
      <c r="IK2230" s="6"/>
      <c r="IL2230" s="6"/>
      <c r="IM2230" s="6"/>
    </row>
    <row r="2231" s="35" customFormat="1" ht="15.75" customHeight="1" spans="3:247">
      <c r="C2231" s="102"/>
      <c r="D2231" s="103"/>
      <c r="E2231" s="98"/>
      <c r="F2231" s="104"/>
      <c r="G2231" s="103"/>
      <c r="IF2231" s="6"/>
      <c r="IG2231" s="6"/>
      <c r="IH2231" s="6"/>
      <c r="II2231" s="6"/>
      <c r="IJ2231" s="6"/>
      <c r="IK2231" s="6"/>
      <c r="IL2231" s="6"/>
      <c r="IM2231" s="6"/>
    </row>
    <row r="2232" s="35" customFormat="1" ht="15.75" customHeight="1" spans="3:247">
      <c r="C2232" s="102"/>
      <c r="D2232" s="103"/>
      <c r="E2232" s="98"/>
      <c r="F2232" s="104"/>
      <c r="G2232" s="103"/>
      <c r="IF2232" s="6"/>
      <c r="IG2232" s="6"/>
      <c r="IH2232" s="6"/>
      <c r="II2232" s="6"/>
      <c r="IJ2232" s="6"/>
      <c r="IK2232" s="6"/>
      <c r="IL2232" s="6"/>
      <c r="IM2232" s="6"/>
    </row>
    <row r="2233" s="35" customFormat="1" ht="15.75" customHeight="1" spans="3:247">
      <c r="C2233" s="102"/>
      <c r="D2233" s="103"/>
      <c r="E2233" s="98"/>
      <c r="F2233" s="104"/>
      <c r="G2233" s="103"/>
      <c r="IF2233" s="6"/>
      <c r="IG2233" s="6"/>
      <c r="IH2233" s="6"/>
      <c r="II2233" s="6"/>
      <c r="IJ2233" s="6"/>
      <c r="IK2233" s="6"/>
      <c r="IL2233" s="6"/>
      <c r="IM2233" s="6"/>
    </row>
    <row r="2234" s="35" customFormat="1" ht="15.75" customHeight="1" spans="3:247">
      <c r="C2234" s="102"/>
      <c r="D2234" s="103"/>
      <c r="E2234" s="98"/>
      <c r="F2234" s="104"/>
      <c r="G2234" s="103"/>
      <c r="IF2234" s="6"/>
      <c r="IG2234" s="6"/>
      <c r="IH2234" s="6"/>
      <c r="II2234" s="6"/>
      <c r="IJ2234" s="6"/>
      <c r="IK2234" s="6"/>
      <c r="IL2234" s="6"/>
      <c r="IM2234" s="6"/>
    </row>
    <row r="2235" s="35" customFormat="1" ht="15.75" customHeight="1" spans="3:247">
      <c r="C2235" s="102"/>
      <c r="D2235" s="103"/>
      <c r="E2235" s="98"/>
      <c r="F2235" s="104"/>
      <c r="G2235" s="103"/>
      <c r="IF2235" s="6"/>
      <c r="IG2235" s="6"/>
      <c r="IH2235" s="6"/>
      <c r="II2235" s="6"/>
      <c r="IJ2235" s="6"/>
      <c r="IK2235" s="6"/>
      <c r="IL2235" s="6"/>
      <c r="IM2235" s="6"/>
    </row>
    <row r="2236" s="35" customFormat="1" ht="15.75" customHeight="1" spans="3:247">
      <c r="C2236" s="102"/>
      <c r="D2236" s="103"/>
      <c r="E2236" s="98"/>
      <c r="F2236" s="104"/>
      <c r="G2236" s="103"/>
      <c r="IF2236" s="6"/>
      <c r="IG2236" s="6"/>
      <c r="IH2236" s="6"/>
      <c r="II2236" s="6"/>
      <c r="IJ2236" s="6"/>
      <c r="IK2236" s="6"/>
      <c r="IL2236" s="6"/>
      <c r="IM2236" s="6"/>
    </row>
    <row r="2237" s="35" customFormat="1" ht="15.75" customHeight="1" spans="3:247">
      <c r="C2237" s="102"/>
      <c r="D2237" s="103"/>
      <c r="E2237" s="98"/>
      <c r="F2237" s="104"/>
      <c r="G2237" s="103"/>
      <c r="IF2237" s="6"/>
      <c r="IG2237" s="6"/>
      <c r="IH2237" s="6"/>
      <c r="II2237" s="6"/>
      <c r="IJ2237" s="6"/>
      <c r="IK2237" s="6"/>
      <c r="IL2237" s="6"/>
      <c r="IM2237" s="6"/>
    </row>
    <row r="2238" s="35" customFormat="1" ht="15.75" customHeight="1" spans="3:247">
      <c r="C2238" s="102"/>
      <c r="D2238" s="103"/>
      <c r="E2238" s="98"/>
      <c r="F2238" s="104"/>
      <c r="G2238" s="103"/>
      <c r="IF2238" s="6"/>
      <c r="IG2238" s="6"/>
      <c r="IH2238" s="6"/>
      <c r="II2238" s="6"/>
      <c r="IJ2238" s="6"/>
      <c r="IK2238" s="6"/>
      <c r="IL2238" s="6"/>
      <c r="IM2238" s="6"/>
    </row>
    <row r="2239" s="35" customFormat="1" ht="15.75" customHeight="1" spans="3:247">
      <c r="C2239" s="102"/>
      <c r="D2239" s="103"/>
      <c r="E2239" s="98"/>
      <c r="F2239" s="104"/>
      <c r="G2239" s="103"/>
      <c r="IF2239" s="6"/>
      <c r="IG2239" s="6"/>
      <c r="IH2239" s="6"/>
      <c r="II2239" s="6"/>
      <c r="IJ2239" s="6"/>
      <c r="IK2239" s="6"/>
      <c r="IL2239" s="6"/>
      <c r="IM2239" s="6"/>
    </row>
    <row r="2240" s="35" customFormat="1" ht="15.75" customHeight="1" spans="3:247">
      <c r="C2240" s="102"/>
      <c r="D2240" s="103"/>
      <c r="E2240" s="98"/>
      <c r="F2240" s="104"/>
      <c r="G2240" s="103"/>
      <c r="IF2240" s="6"/>
      <c r="IG2240" s="6"/>
      <c r="IH2240" s="6"/>
      <c r="II2240" s="6"/>
      <c r="IJ2240" s="6"/>
      <c r="IK2240" s="6"/>
      <c r="IL2240" s="6"/>
      <c r="IM2240" s="6"/>
    </row>
    <row r="2241" s="35" customFormat="1" ht="15.75" customHeight="1" spans="3:247">
      <c r="C2241" s="102"/>
      <c r="D2241" s="103"/>
      <c r="E2241" s="98"/>
      <c r="F2241" s="104"/>
      <c r="G2241" s="103"/>
      <c r="IF2241" s="6"/>
      <c r="IG2241" s="6"/>
      <c r="IH2241" s="6"/>
      <c r="II2241" s="6"/>
      <c r="IJ2241" s="6"/>
      <c r="IK2241" s="6"/>
      <c r="IL2241" s="6"/>
      <c r="IM2241" s="6"/>
    </row>
    <row r="2242" s="35" customFormat="1" ht="15.75" customHeight="1" spans="3:247">
      <c r="C2242" s="102"/>
      <c r="D2242" s="103"/>
      <c r="E2242" s="98"/>
      <c r="F2242" s="104"/>
      <c r="G2242" s="103"/>
      <c r="IF2242" s="6"/>
      <c r="IG2242" s="6"/>
      <c r="IH2242" s="6"/>
      <c r="II2242" s="6"/>
      <c r="IJ2242" s="6"/>
      <c r="IK2242" s="6"/>
      <c r="IL2242" s="6"/>
      <c r="IM2242" s="6"/>
    </row>
    <row r="2243" s="35" customFormat="1" ht="15.75" customHeight="1" spans="3:247">
      <c r="C2243" s="102"/>
      <c r="D2243" s="103"/>
      <c r="E2243" s="98"/>
      <c r="F2243" s="104"/>
      <c r="G2243" s="103"/>
      <c r="IF2243" s="6"/>
      <c r="IG2243" s="6"/>
      <c r="IH2243" s="6"/>
      <c r="II2243" s="6"/>
      <c r="IJ2243" s="6"/>
      <c r="IK2243" s="6"/>
      <c r="IL2243" s="6"/>
      <c r="IM2243" s="6"/>
    </row>
    <row r="2244" s="35" customFormat="1" ht="15.75" customHeight="1" spans="3:247">
      <c r="C2244" s="102"/>
      <c r="D2244" s="103"/>
      <c r="E2244" s="98"/>
      <c r="F2244" s="104"/>
      <c r="G2244" s="103"/>
      <c r="IF2244" s="6"/>
      <c r="IG2244" s="6"/>
      <c r="IH2244" s="6"/>
      <c r="II2244" s="6"/>
      <c r="IJ2244" s="6"/>
      <c r="IK2244" s="6"/>
      <c r="IL2244" s="6"/>
      <c r="IM2244" s="6"/>
    </row>
    <row r="2245" s="35" customFormat="1" ht="15.75" customHeight="1" spans="3:247">
      <c r="C2245" s="102"/>
      <c r="D2245" s="103"/>
      <c r="E2245" s="98"/>
      <c r="F2245" s="104"/>
      <c r="G2245" s="103"/>
      <c r="IF2245" s="6"/>
      <c r="IG2245" s="6"/>
      <c r="IH2245" s="6"/>
      <c r="II2245" s="6"/>
      <c r="IJ2245" s="6"/>
      <c r="IK2245" s="6"/>
      <c r="IL2245" s="6"/>
      <c r="IM2245" s="6"/>
    </row>
    <row r="2246" s="35" customFormat="1" ht="15.75" customHeight="1" spans="3:247">
      <c r="C2246" s="102"/>
      <c r="D2246" s="103"/>
      <c r="E2246" s="98"/>
      <c r="F2246" s="104"/>
      <c r="G2246" s="103"/>
      <c r="IF2246" s="6"/>
      <c r="IG2246" s="6"/>
      <c r="IH2246" s="6"/>
      <c r="II2246" s="6"/>
      <c r="IJ2246" s="6"/>
      <c r="IK2246" s="6"/>
      <c r="IL2246" s="6"/>
      <c r="IM2246" s="6"/>
    </row>
    <row r="2247" s="35" customFormat="1" ht="15.75" customHeight="1" spans="3:247">
      <c r="C2247" s="102"/>
      <c r="D2247" s="103"/>
      <c r="E2247" s="98"/>
      <c r="F2247" s="104"/>
      <c r="G2247" s="103"/>
      <c r="IF2247" s="6"/>
      <c r="IG2247" s="6"/>
      <c r="IH2247" s="6"/>
      <c r="II2247" s="6"/>
      <c r="IJ2247" s="6"/>
      <c r="IK2247" s="6"/>
      <c r="IL2247" s="6"/>
      <c r="IM2247" s="6"/>
    </row>
    <row r="2248" s="35" customFormat="1" ht="15.75" customHeight="1" spans="3:247">
      <c r="C2248" s="102"/>
      <c r="D2248" s="103"/>
      <c r="E2248" s="98"/>
      <c r="F2248" s="104"/>
      <c r="G2248" s="103"/>
      <c r="IF2248" s="6"/>
      <c r="IG2248" s="6"/>
      <c r="IH2248" s="6"/>
      <c r="II2248" s="6"/>
      <c r="IJ2248" s="6"/>
      <c r="IK2248" s="6"/>
      <c r="IL2248" s="6"/>
      <c r="IM2248" s="6"/>
    </row>
    <row r="2249" s="35" customFormat="1" ht="15.75" customHeight="1" spans="3:247">
      <c r="C2249" s="102"/>
      <c r="D2249" s="103"/>
      <c r="E2249" s="98"/>
      <c r="F2249" s="104"/>
      <c r="G2249" s="103"/>
      <c r="IF2249" s="6"/>
      <c r="IG2249" s="6"/>
      <c r="IH2249" s="6"/>
      <c r="II2249" s="6"/>
      <c r="IJ2249" s="6"/>
      <c r="IK2249" s="6"/>
      <c r="IL2249" s="6"/>
      <c r="IM2249" s="6"/>
    </row>
    <row r="2250" s="35" customFormat="1" ht="15.75" customHeight="1" spans="3:247">
      <c r="C2250" s="102"/>
      <c r="D2250" s="103"/>
      <c r="E2250" s="98"/>
      <c r="F2250" s="104"/>
      <c r="G2250" s="103"/>
      <c r="IF2250" s="6"/>
      <c r="IG2250" s="6"/>
      <c r="IH2250" s="6"/>
      <c r="II2250" s="6"/>
      <c r="IJ2250" s="6"/>
      <c r="IK2250" s="6"/>
      <c r="IL2250" s="6"/>
      <c r="IM2250" s="6"/>
    </row>
    <row r="2251" s="35" customFormat="1" ht="15.75" customHeight="1" spans="3:247">
      <c r="C2251" s="102"/>
      <c r="D2251" s="103"/>
      <c r="E2251" s="98"/>
      <c r="F2251" s="104"/>
      <c r="G2251" s="103"/>
      <c r="IF2251" s="6"/>
      <c r="IG2251" s="6"/>
      <c r="IH2251" s="6"/>
      <c r="II2251" s="6"/>
      <c r="IJ2251" s="6"/>
      <c r="IK2251" s="6"/>
      <c r="IL2251" s="6"/>
      <c r="IM2251" s="6"/>
    </row>
    <row r="2252" s="35" customFormat="1" ht="15.75" customHeight="1" spans="3:247">
      <c r="C2252" s="102"/>
      <c r="D2252" s="103"/>
      <c r="E2252" s="98"/>
      <c r="F2252" s="104"/>
      <c r="G2252" s="103"/>
      <c r="IF2252" s="6"/>
      <c r="IG2252" s="6"/>
      <c r="IH2252" s="6"/>
      <c r="II2252" s="6"/>
      <c r="IJ2252" s="6"/>
      <c r="IK2252" s="6"/>
      <c r="IL2252" s="6"/>
      <c r="IM2252" s="6"/>
    </row>
    <row r="2253" s="35" customFormat="1" ht="15.75" customHeight="1" spans="3:247">
      <c r="C2253" s="102"/>
      <c r="D2253" s="103"/>
      <c r="E2253" s="98"/>
      <c r="F2253" s="104"/>
      <c r="G2253" s="103"/>
      <c r="IF2253" s="6"/>
      <c r="IG2253" s="6"/>
      <c r="IH2253" s="6"/>
      <c r="II2253" s="6"/>
      <c r="IJ2253" s="6"/>
      <c r="IK2253" s="6"/>
      <c r="IL2253" s="6"/>
      <c r="IM2253" s="6"/>
    </row>
    <row r="2254" s="35" customFormat="1" ht="15.75" customHeight="1" spans="3:247">
      <c r="C2254" s="102"/>
      <c r="D2254" s="103"/>
      <c r="E2254" s="98"/>
      <c r="F2254" s="104"/>
      <c r="G2254" s="103"/>
      <c r="IF2254" s="6"/>
      <c r="IG2254" s="6"/>
      <c r="IH2254" s="6"/>
      <c r="II2254" s="6"/>
      <c r="IJ2254" s="6"/>
      <c r="IK2254" s="6"/>
      <c r="IL2254" s="6"/>
      <c r="IM2254" s="6"/>
    </row>
    <row r="2255" s="35" customFormat="1" ht="15.75" customHeight="1" spans="3:247">
      <c r="C2255" s="102"/>
      <c r="D2255" s="103"/>
      <c r="E2255" s="98"/>
      <c r="F2255" s="104"/>
      <c r="G2255" s="103"/>
      <c r="IF2255" s="6"/>
      <c r="IG2255" s="6"/>
      <c r="IH2255" s="6"/>
      <c r="II2255" s="6"/>
      <c r="IJ2255" s="6"/>
      <c r="IK2255" s="6"/>
      <c r="IL2255" s="6"/>
      <c r="IM2255" s="6"/>
    </row>
    <row r="2256" s="35" customFormat="1" ht="15.75" customHeight="1" spans="3:247">
      <c r="C2256" s="102"/>
      <c r="D2256" s="103"/>
      <c r="E2256" s="98"/>
      <c r="F2256" s="104"/>
      <c r="G2256" s="103"/>
      <c r="IF2256" s="6"/>
      <c r="IG2256" s="6"/>
      <c r="IH2256" s="6"/>
      <c r="II2256" s="6"/>
      <c r="IJ2256" s="6"/>
      <c r="IK2256" s="6"/>
      <c r="IL2256" s="6"/>
      <c r="IM2256" s="6"/>
    </row>
    <row r="2257" s="35" customFormat="1" ht="15.75" customHeight="1" spans="3:247">
      <c r="C2257" s="102"/>
      <c r="D2257" s="103"/>
      <c r="E2257" s="98"/>
      <c r="F2257" s="104"/>
      <c r="G2257" s="103"/>
      <c r="IF2257" s="6"/>
      <c r="IG2257" s="6"/>
      <c r="IH2257" s="6"/>
      <c r="II2257" s="6"/>
      <c r="IJ2257" s="6"/>
      <c r="IK2257" s="6"/>
      <c r="IL2257" s="6"/>
      <c r="IM2257" s="6"/>
    </row>
    <row r="2258" s="35" customFormat="1" ht="15.75" customHeight="1" spans="3:247">
      <c r="C2258" s="102"/>
      <c r="D2258" s="103"/>
      <c r="E2258" s="98"/>
      <c r="F2258" s="104"/>
      <c r="G2258" s="103"/>
      <c r="IF2258" s="6"/>
      <c r="IG2258" s="6"/>
      <c r="IH2258" s="6"/>
      <c r="II2258" s="6"/>
      <c r="IJ2258" s="6"/>
      <c r="IK2258" s="6"/>
      <c r="IL2258" s="6"/>
      <c r="IM2258" s="6"/>
    </row>
    <row r="2259" s="35" customFormat="1" ht="15.75" customHeight="1" spans="3:247">
      <c r="C2259" s="102"/>
      <c r="D2259" s="103"/>
      <c r="E2259" s="98"/>
      <c r="F2259" s="104"/>
      <c r="G2259" s="103"/>
      <c r="IF2259" s="6"/>
      <c r="IG2259" s="6"/>
      <c r="IH2259" s="6"/>
      <c r="II2259" s="6"/>
      <c r="IJ2259" s="6"/>
      <c r="IK2259" s="6"/>
      <c r="IL2259" s="6"/>
      <c r="IM2259" s="6"/>
    </row>
    <row r="2260" s="35" customFormat="1" ht="15.75" customHeight="1" spans="3:247">
      <c r="C2260" s="102"/>
      <c r="D2260" s="103"/>
      <c r="E2260" s="98"/>
      <c r="F2260" s="104"/>
      <c r="G2260" s="103"/>
      <c r="IF2260" s="6"/>
      <c r="IG2260" s="6"/>
      <c r="IH2260" s="6"/>
      <c r="II2260" s="6"/>
      <c r="IJ2260" s="6"/>
      <c r="IK2260" s="6"/>
      <c r="IL2260" s="6"/>
      <c r="IM2260" s="6"/>
    </row>
    <row r="2261" s="35" customFormat="1" ht="15.75" customHeight="1" spans="3:247">
      <c r="C2261" s="102"/>
      <c r="D2261" s="103"/>
      <c r="E2261" s="98"/>
      <c r="F2261" s="104"/>
      <c r="G2261" s="103"/>
      <c r="IF2261" s="6"/>
      <c r="IG2261" s="6"/>
      <c r="IH2261" s="6"/>
      <c r="II2261" s="6"/>
      <c r="IJ2261" s="6"/>
      <c r="IK2261" s="6"/>
      <c r="IL2261" s="6"/>
      <c r="IM2261" s="6"/>
    </row>
    <row r="2262" s="35" customFormat="1" ht="15.75" customHeight="1" spans="3:247">
      <c r="C2262" s="102"/>
      <c r="D2262" s="103"/>
      <c r="E2262" s="98"/>
      <c r="F2262" s="104"/>
      <c r="G2262" s="103"/>
      <c r="IF2262" s="6"/>
      <c r="IG2262" s="6"/>
      <c r="IH2262" s="6"/>
      <c r="II2262" s="6"/>
      <c r="IJ2262" s="6"/>
      <c r="IK2262" s="6"/>
      <c r="IL2262" s="6"/>
      <c r="IM2262" s="6"/>
    </row>
    <row r="2263" s="35" customFormat="1" ht="15.75" customHeight="1" spans="3:247">
      <c r="C2263" s="102"/>
      <c r="D2263" s="103"/>
      <c r="E2263" s="98"/>
      <c r="F2263" s="104"/>
      <c r="G2263" s="103"/>
      <c r="IF2263" s="6"/>
      <c r="IG2263" s="6"/>
      <c r="IH2263" s="6"/>
      <c r="II2263" s="6"/>
      <c r="IJ2263" s="6"/>
      <c r="IK2263" s="6"/>
      <c r="IL2263" s="6"/>
      <c r="IM2263" s="6"/>
    </row>
    <row r="2264" s="35" customFormat="1" ht="15.75" customHeight="1" spans="3:247">
      <c r="C2264" s="102"/>
      <c r="D2264" s="103"/>
      <c r="E2264" s="98"/>
      <c r="F2264" s="104"/>
      <c r="G2264" s="103"/>
      <c r="IF2264" s="6"/>
      <c r="IG2264" s="6"/>
      <c r="IH2264" s="6"/>
      <c r="II2264" s="6"/>
      <c r="IJ2264" s="6"/>
      <c r="IK2264" s="6"/>
      <c r="IL2264" s="6"/>
      <c r="IM2264" s="6"/>
    </row>
    <row r="2265" s="35" customFormat="1" ht="15.75" customHeight="1" spans="3:247">
      <c r="C2265" s="102"/>
      <c r="D2265" s="103"/>
      <c r="E2265" s="98"/>
      <c r="F2265" s="104"/>
      <c r="G2265" s="103"/>
      <c r="IF2265" s="6"/>
      <c r="IG2265" s="6"/>
      <c r="IH2265" s="6"/>
      <c r="II2265" s="6"/>
      <c r="IJ2265" s="6"/>
      <c r="IK2265" s="6"/>
      <c r="IL2265" s="6"/>
      <c r="IM2265" s="6"/>
    </row>
    <row r="2266" s="35" customFormat="1" ht="15.75" customHeight="1" spans="3:247">
      <c r="C2266" s="102"/>
      <c r="D2266" s="103"/>
      <c r="E2266" s="98"/>
      <c r="F2266" s="104"/>
      <c r="G2266" s="103"/>
      <c r="IF2266" s="6"/>
      <c r="IG2266" s="6"/>
      <c r="IH2266" s="6"/>
      <c r="II2266" s="6"/>
      <c r="IJ2266" s="6"/>
      <c r="IK2266" s="6"/>
      <c r="IL2266" s="6"/>
      <c r="IM2266" s="6"/>
    </row>
    <row r="2267" s="35" customFormat="1" ht="15.75" customHeight="1" spans="3:247">
      <c r="C2267" s="102"/>
      <c r="D2267" s="103"/>
      <c r="E2267" s="98"/>
      <c r="F2267" s="104"/>
      <c r="G2267" s="103"/>
      <c r="IF2267" s="6"/>
      <c r="IG2267" s="6"/>
      <c r="IH2267" s="6"/>
      <c r="II2267" s="6"/>
      <c r="IJ2267" s="6"/>
      <c r="IK2267" s="6"/>
      <c r="IL2267" s="6"/>
      <c r="IM2267" s="6"/>
    </row>
    <row r="2268" s="35" customFormat="1" ht="15.75" customHeight="1" spans="3:247">
      <c r="C2268" s="102"/>
      <c r="D2268" s="103"/>
      <c r="E2268" s="98"/>
      <c r="F2268" s="104"/>
      <c r="G2268" s="103"/>
      <c r="IF2268" s="6"/>
      <c r="IG2268" s="6"/>
      <c r="IH2268" s="6"/>
      <c r="II2268" s="6"/>
      <c r="IJ2268" s="6"/>
      <c r="IK2268" s="6"/>
      <c r="IL2268" s="6"/>
      <c r="IM2268" s="6"/>
    </row>
    <row r="2269" s="35" customFormat="1" ht="15.75" customHeight="1" spans="3:247">
      <c r="C2269" s="102"/>
      <c r="D2269" s="103"/>
      <c r="E2269" s="98"/>
      <c r="F2269" s="104"/>
      <c r="G2269" s="103"/>
      <c r="IF2269" s="6"/>
      <c r="IG2269" s="6"/>
      <c r="IH2269" s="6"/>
      <c r="II2269" s="6"/>
      <c r="IJ2269" s="6"/>
      <c r="IK2269" s="6"/>
      <c r="IL2269" s="6"/>
      <c r="IM2269" s="6"/>
    </row>
    <row r="2270" s="35" customFormat="1" ht="15.75" customHeight="1" spans="3:247">
      <c r="C2270" s="102"/>
      <c r="D2270" s="103"/>
      <c r="E2270" s="98"/>
      <c r="F2270" s="104"/>
      <c r="G2270" s="103"/>
      <c r="IF2270" s="6"/>
      <c r="IG2270" s="6"/>
      <c r="IH2270" s="6"/>
      <c r="II2270" s="6"/>
      <c r="IJ2270" s="6"/>
      <c r="IK2270" s="6"/>
      <c r="IL2270" s="6"/>
      <c r="IM2270" s="6"/>
    </row>
    <row r="2271" s="35" customFormat="1" ht="15.75" customHeight="1" spans="3:247">
      <c r="C2271" s="102"/>
      <c r="D2271" s="103"/>
      <c r="E2271" s="98"/>
      <c r="F2271" s="104"/>
      <c r="G2271" s="103"/>
      <c r="IF2271" s="6"/>
      <c r="IG2271" s="6"/>
      <c r="IH2271" s="6"/>
      <c r="II2271" s="6"/>
      <c r="IJ2271" s="6"/>
      <c r="IK2271" s="6"/>
      <c r="IL2271" s="6"/>
      <c r="IM2271" s="6"/>
    </row>
    <row r="2272" s="35" customFormat="1" ht="15.75" customHeight="1" spans="3:247">
      <c r="C2272" s="102"/>
      <c r="D2272" s="103"/>
      <c r="E2272" s="98"/>
      <c r="F2272" s="104"/>
      <c r="G2272" s="103"/>
      <c r="IF2272" s="6"/>
      <c r="IG2272" s="6"/>
      <c r="IH2272" s="6"/>
      <c r="II2272" s="6"/>
      <c r="IJ2272" s="6"/>
      <c r="IK2272" s="6"/>
      <c r="IL2272" s="6"/>
      <c r="IM2272" s="6"/>
    </row>
    <row r="2273" s="35" customFormat="1" ht="15.75" customHeight="1" spans="3:247">
      <c r="C2273" s="102"/>
      <c r="D2273" s="103"/>
      <c r="E2273" s="98"/>
      <c r="F2273" s="104"/>
      <c r="G2273" s="103"/>
      <c r="IF2273" s="6"/>
      <c r="IG2273" s="6"/>
      <c r="IH2273" s="6"/>
      <c r="II2273" s="6"/>
      <c r="IJ2273" s="6"/>
      <c r="IK2273" s="6"/>
      <c r="IL2273" s="6"/>
      <c r="IM2273" s="6"/>
    </row>
    <row r="2274" s="35" customFormat="1" ht="15.75" customHeight="1" spans="3:247">
      <c r="C2274" s="102"/>
      <c r="D2274" s="103"/>
      <c r="E2274" s="98"/>
      <c r="F2274" s="104"/>
      <c r="G2274" s="103"/>
      <c r="IF2274" s="6"/>
      <c r="IG2274" s="6"/>
      <c r="IH2274" s="6"/>
      <c r="II2274" s="6"/>
      <c r="IJ2274" s="6"/>
      <c r="IK2274" s="6"/>
      <c r="IL2274" s="6"/>
      <c r="IM2274" s="6"/>
    </row>
    <row r="2275" s="35" customFormat="1" ht="15.75" customHeight="1" spans="3:247">
      <c r="C2275" s="102"/>
      <c r="D2275" s="103"/>
      <c r="E2275" s="98"/>
      <c r="F2275" s="104"/>
      <c r="G2275" s="103"/>
      <c r="IF2275" s="6"/>
      <c r="IG2275" s="6"/>
      <c r="IH2275" s="6"/>
      <c r="II2275" s="6"/>
      <c r="IJ2275" s="6"/>
      <c r="IK2275" s="6"/>
      <c r="IL2275" s="6"/>
      <c r="IM2275" s="6"/>
    </row>
    <row r="2276" s="35" customFormat="1" ht="15.75" customHeight="1" spans="3:247">
      <c r="C2276" s="102"/>
      <c r="D2276" s="103"/>
      <c r="E2276" s="98"/>
      <c r="F2276" s="104"/>
      <c r="G2276" s="103"/>
      <c r="IF2276" s="6"/>
      <c r="IG2276" s="6"/>
      <c r="IH2276" s="6"/>
      <c r="II2276" s="6"/>
      <c r="IJ2276" s="6"/>
      <c r="IK2276" s="6"/>
      <c r="IL2276" s="6"/>
      <c r="IM2276" s="6"/>
    </row>
    <row r="2277" s="35" customFormat="1" ht="15.75" customHeight="1" spans="3:247">
      <c r="C2277" s="102"/>
      <c r="D2277" s="103"/>
      <c r="E2277" s="98"/>
      <c r="F2277" s="104"/>
      <c r="G2277" s="103"/>
      <c r="IF2277" s="6"/>
      <c r="IG2277" s="6"/>
      <c r="IH2277" s="6"/>
      <c r="II2277" s="6"/>
      <c r="IJ2277" s="6"/>
      <c r="IK2277" s="6"/>
      <c r="IL2277" s="6"/>
      <c r="IM2277" s="6"/>
    </row>
    <row r="2278" s="35" customFormat="1" ht="15.75" customHeight="1" spans="3:247">
      <c r="C2278" s="102"/>
      <c r="D2278" s="103"/>
      <c r="E2278" s="98"/>
      <c r="F2278" s="104"/>
      <c r="G2278" s="103"/>
      <c r="IF2278" s="6"/>
      <c r="IG2278" s="6"/>
      <c r="IH2278" s="6"/>
      <c r="II2278" s="6"/>
      <c r="IJ2278" s="6"/>
      <c r="IK2278" s="6"/>
      <c r="IL2278" s="6"/>
      <c r="IM2278" s="6"/>
    </row>
    <row r="2279" s="35" customFormat="1" ht="15.75" customHeight="1" spans="3:247">
      <c r="C2279" s="102"/>
      <c r="D2279" s="103"/>
      <c r="E2279" s="98"/>
      <c r="F2279" s="104"/>
      <c r="G2279" s="103"/>
      <c r="IF2279" s="6"/>
      <c r="IG2279" s="6"/>
      <c r="IH2279" s="6"/>
      <c r="II2279" s="6"/>
      <c r="IJ2279" s="6"/>
      <c r="IK2279" s="6"/>
      <c r="IL2279" s="6"/>
      <c r="IM2279" s="6"/>
    </row>
    <row r="2280" s="35" customFormat="1" ht="15.75" customHeight="1" spans="3:247">
      <c r="C2280" s="102"/>
      <c r="D2280" s="103"/>
      <c r="E2280" s="98"/>
      <c r="F2280" s="104"/>
      <c r="G2280" s="103"/>
      <c r="IF2280" s="6"/>
      <c r="IG2280" s="6"/>
      <c r="IH2280" s="6"/>
      <c r="II2280" s="6"/>
      <c r="IJ2280" s="6"/>
      <c r="IK2280" s="6"/>
      <c r="IL2280" s="6"/>
      <c r="IM2280" s="6"/>
    </row>
    <row r="2281" s="35" customFormat="1" ht="15.75" customHeight="1" spans="3:247">
      <c r="C2281" s="102"/>
      <c r="D2281" s="103"/>
      <c r="E2281" s="98"/>
      <c r="F2281" s="104"/>
      <c r="G2281" s="103"/>
      <c r="IF2281" s="6"/>
      <c r="IG2281" s="6"/>
      <c r="IH2281" s="6"/>
      <c r="II2281" s="6"/>
      <c r="IJ2281" s="6"/>
      <c r="IK2281" s="6"/>
      <c r="IL2281" s="6"/>
      <c r="IM2281" s="6"/>
    </row>
    <row r="2282" s="35" customFormat="1" ht="15.75" customHeight="1" spans="3:247">
      <c r="C2282" s="102"/>
      <c r="D2282" s="103"/>
      <c r="E2282" s="98"/>
      <c r="F2282" s="104"/>
      <c r="G2282" s="103"/>
      <c r="IF2282" s="6"/>
      <c r="IG2282" s="6"/>
      <c r="IH2282" s="6"/>
      <c r="II2282" s="6"/>
      <c r="IJ2282" s="6"/>
      <c r="IK2282" s="6"/>
      <c r="IL2282" s="6"/>
      <c r="IM2282" s="6"/>
    </row>
    <row r="2283" s="35" customFormat="1" ht="15.75" customHeight="1" spans="3:247">
      <c r="C2283" s="102"/>
      <c r="D2283" s="103"/>
      <c r="E2283" s="98"/>
      <c r="F2283" s="104"/>
      <c r="G2283" s="103"/>
      <c r="IF2283" s="6"/>
      <c r="IG2283" s="6"/>
      <c r="IH2283" s="6"/>
      <c r="II2283" s="6"/>
      <c r="IJ2283" s="6"/>
      <c r="IK2283" s="6"/>
      <c r="IL2283" s="6"/>
      <c r="IM2283" s="6"/>
    </row>
    <row r="2284" s="35" customFormat="1" ht="15.75" customHeight="1" spans="3:247">
      <c r="C2284" s="102"/>
      <c r="D2284" s="103"/>
      <c r="E2284" s="98"/>
      <c r="F2284" s="104"/>
      <c r="G2284" s="103"/>
      <c r="IF2284" s="6"/>
      <c r="IG2284" s="6"/>
      <c r="IH2284" s="6"/>
      <c r="II2284" s="6"/>
      <c r="IJ2284" s="6"/>
      <c r="IK2284" s="6"/>
      <c r="IL2284" s="6"/>
      <c r="IM2284" s="6"/>
    </row>
    <row r="2285" s="35" customFormat="1" ht="15.75" customHeight="1" spans="3:247">
      <c r="C2285" s="102"/>
      <c r="D2285" s="103"/>
      <c r="E2285" s="98"/>
      <c r="F2285" s="104"/>
      <c r="G2285" s="103"/>
      <c r="IF2285" s="6"/>
      <c r="IG2285" s="6"/>
      <c r="IH2285" s="6"/>
      <c r="II2285" s="6"/>
      <c r="IJ2285" s="6"/>
      <c r="IK2285" s="6"/>
      <c r="IL2285" s="6"/>
      <c r="IM2285" s="6"/>
    </row>
    <row r="2286" s="35" customFormat="1" ht="15.75" customHeight="1" spans="3:247">
      <c r="C2286" s="102"/>
      <c r="D2286" s="103"/>
      <c r="E2286" s="98"/>
      <c r="F2286" s="104"/>
      <c r="G2286" s="103"/>
      <c r="IF2286" s="6"/>
      <c r="IG2286" s="6"/>
      <c r="IH2286" s="6"/>
      <c r="II2286" s="6"/>
      <c r="IJ2286" s="6"/>
      <c r="IK2286" s="6"/>
      <c r="IL2286" s="6"/>
      <c r="IM2286" s="6"/>
    </row>
    <row r="2287" s="35" customFormat="1" ht="15.75" customHeight="1" spans="3:247">
      <c r="C2287" s="102"/>
      <c r="D2287" s="103"/>
      <c r="E2287" s="98"/>
      <c r="F2287" s="104"/>
      <c r="G2287" s="103"/>
      <c r="IF2287" s="6"/>
      <c r="IG2287" s="6"/>
      <c r="IH2287" s="6"/>
      <c r="II2287" s="6"/>
      <c r="IJ2287" s="6"/>
      <c r="IK2287" s="6"/>
      <c r="IL2287" s="6"/>
      <c r="IM2287" s="6"/>
    </row>
    <row r="2288" s="35" customFormat="1" ht="15.75" customHeight="1" spans="3:247">
      <c r="C2288" s="102"/>
      <c r="D2288" s="103"/>
      <c r="E2288" s="98"/>
      <c r="F2288" s="104"/>
      <c r="G2288" s="103"/>
      <c r="IF2288" s="6"/>
      <c r="IG2288" s="6"/>
      <c r="IH2288" s="6"/>
      <c r="II2288" s="6"/>
      <c r="IJ2288" s="6"/>
      <c r="IK2288" s="6"/>
      <c r="IL2288" s="6"/>
      <c r="IM2288" s="6"/>
    </row>
    <row r="2289" s="35" customFormat="1" ht="15.75" customHeight="1" spans="3:247">
      <c r="C2289" s="102"/>
      <c r="D2289" s="103"/>
      <c r="E2289" s="98"/>
      <c r="F2289" s="104"/>
      <c r="G2289" s="103"/>
      <c r="IF2289" s="6"/>
      <c r="IG2289" s="6"/>
      <c r="IH2289" s="6"/>
      <c r="II2289" s="6"/>
      <c r="IJ2289" s="6"/>
      <c r="IK2289" s="6"/>
      <c r="IL2289" s="6"/>
      <c r="IM2289" s="6"/>
    </row>
    <row r="2290" s="35" customFormat="1" ht="15.75" customHeight="1" spans="3:247">
      <c r="C2290" s="102"/>
      <c r="D2290" s="103"/>
      <c r="E2290" s="98"/>
      <c r="F2290" s="104"/>
      <c r="G2290" s="103"/>
      <c r="IF2290" s="6"/>
      <c r="IG2290" s="6"/>
      <c r="IH2290" s="6"/>
      <c r="II2290" s="6"/>
      <c r="IJ2290" s="6"/>
      <c r="IK2290" s="6"/>
      <c r="IL2290" s="6"/>
      <c r="IM2290" s="6"/>
    </row>
    <row r="2291" s="35" customFormat="1" ht="15.75" customHeight="1" spans="3:247">
      <c r="C2291" s="102"/>
      <c r="D2291" s="103"/>
      <c r="E2291" s="98"/>
      <c r="F2291" s="104"/>
      <c r="G2291" s="103"/>
      <c r="IF2291" s="6"/>
      <c r="IG2291" s="6"/>
      <c r="IH2291" s="6"/>
      <c r="II2291" s="6"/>
      <c r="IJ2291" s="6"/>
      <c r="IK2291" s="6"/>
      <c r="IL2291" s="6"/>
      <c r="IM2291" s="6"/>
    </row>
    <row r="2292" s="35" customFormat="1" ht="15.75" customHeight="1" spans="3:247">
      <c r="C2292" s="102"/>
      <c r="D2292" s="103"/>
      <c r="E2292" s="98"/>
      <c r="F2292" s="104"/>
      <c r="G2292" s="103"/>
      <c r="IF2292" s="6"/>
      <c r="IG2292" s="6"/>
      <c r="IH2292" s="6"/>
      <c r="II2292" s="6"/>
      <c r="IJ2292" s="6"/>
      <c r="IK2292" s="6"/>
      <c r="IL2292" s="6"/>
      <c r="IM2292" s="6"/>
    </row>
    <row r="2293" s="35" customFormat="1" ht="15.75" customHeight="1" spans="3:247">
      <c r="C2293" s="102"/>
      <c r="D2293" s="103"/>
      <c r="E2293" s="98"/>
      <c r="F2293" s="104"/>
      <c r="G2293" s="103"/>
      <c r="IF2293" s="6"/>
      <c r="IG2293" s="6"/>
      <c r="IH2293" s="6"/>
      <c r="II2293" s="6"/>
      <c r="IJ2293" s="6"/>
      <c r="IK2293" s="6"/>
      <c r="IL2293" s="6"/>
      <c r="IM2293" s="6"/>
    </row>
    <row r="2294" s="35" customFormat="1" ht="15.75" customHeight="1" spans="3:247">
      <c r="C2294" s="102"/>
      <c r="D2294" s="103"/>
      <c r="E2294" s="98"/>
      <c r="F2294" s="104"/>
      <c r="G2294" s="103"/>
      <c r="IF2294" s="6"/>
      <c r="IG2294" s="6"/>
      <c r="IH2294" s="6"/>
      <c r="II2294" s="6"/>
      <c r="IJ2294" s="6"/>
      <c r="IK2294" s="6"/>
      <c r="IL2294" s="6"/>
      <c r="IM2294" s="6"/>
    </row>
    <row r="2295" s="35" customFormat="1" ht="15.75" customHeight="1" spans="3:247">
      <c r="C2295" s="102"/>
      <c r="D2295" s="103"/>
      <c r="E2295" s="98"/>
      <c r="F2295" s="104"/>
      <c r="G2295" s="103"/>
      <c r="IF2295" s="6"/>
      <c r="IG2295" s="6"/>
      <c r="IH2295" s="6"/>
      <c r="II2295" s="6"/>
      <c r="IJ2295" s="6"/>
      <c r="IK2295" s="6"/>
      <c r="IL2295" s="6"/>
      <c r="IM2295" s="6"/>
    </row>
    <row r="2296" s="35" customFormat="1" ht="15.75" customHeight="1" spans="3:247">
      <c r="C2296" s="102"/>
      <c r="D2296" s="103"/>
      <c r="E2296" s="98"/>
      <c r="F2296" s="104"/>
      <c r="G2296" s="103"/>
      <c r="IF2296" s="6"/>
      <c r="IG2296" s="6"/>
      <c r="IH2296" s="6"/>
      <c r="II2296" s="6"/>
      <c r="IJ2296" s="6"/>
      <c r="IK2296" s="6"/>
      <c r="IL2296" s="6"/>
      <c r="IM2296" s="6"/>
    </row>
    <row r="2297" s="35" customFormat="1" ht="15.75" customHeight="1" spans="3:247">
      <c r="C2297" s="102"/>
      <c r="D2297" s="103"/>
      <c r="E2297" s="98"/>
      <c r="F2297" s="104"/>
      <c r="G2297" s="103"/>
      <c r="IF2297" s="6"/>
      <c r="IG2297" s="6"/>
      <c r="IH2297" s="6"/>
      <c r="II2297" s="6"/>
      <c r="IJ2297" s="6"/>
      <c r="IK2297" s="6"/>
      <c r="IL2297" s="6"/>
      <c r="IM2297" s="6"/>
    </row>
    <row r="2298" s="35" customFormat="1" ht="15.75" customHeight="1" spans="3:247">
      <c r="C2298" s="102"/>
      <c r="D2298" s="103"/>
      <c r="E2298" s="98"/>
      <c r="F2298" s="104"/>
      <c r="G2298" s="103"/>
      <c r="IF2298" s="6"/>
      <c r="IG2298" s="6"/>
      <c r="IH2298" s="6"/>
      <c r="II2298" s="6"/>
      <c r="IJ2298" s="6"/>
      <c r="IK2298" s="6"/>
      <c r="IL2298" s="6"/>
      <c r="IM2298" s="6"/>
    </row>
    <row r="2299" s="35" customFormat="1" ht="15.75" customHeight="1" spans="3:247">
      <c r="C2299" s="102"/>
      <c r="D2299" s="103"/>
      <c r="E2299" s="98"/>
      <c r="F2299" s="104"/>
      <c r="G2299" s="103"/>
      <c r="IF2299" s="6"/>
      <c r="IG2299" s="6"/>
      <c r="IH2299" s="6"/>
      <c r="II2299" s="6"/>
      <c r="IJ2299" s="6"/>
      <c r="IK2299" s="6"/>
      <c r="IL2299" s="6"/>
      <c r="IM2299" s="6"/>
    </row>
    <row r="2300" s="35" customFormat="1" ht="15.75" customHeight="1" spans="3:247">
      <c r="C2300" s="102"/>
      <c r="D2300" s="103"/>
      <c r="E2300" s="98"/>
      <c r="F2300" s="104"/>
      <c r="G2300" s="103"/>
      <c r="IF2300" s="6"/>
      <c r="IG2300" s="6"/>
      <c r="IH2300" s="6"/>
      <c r="II2300" s="6"/>
      <c r="IJ2300" s="6"/>
      <c r="IK2300" s="6"/>
      <c r="IL2300" s="6"/>
      <c r="IM2300" s="6"/>
    </row>
    <row r="2301" s="35" customFormat="1" ht="15.75" customHeight="1" spans="3:247">
      <c r="C2301" s="102"/>
      <c r="D2301" s="103"/>
      <c r="E2301" s="98"/>
      <c r="F2301" s="104"/>
      <c r="G2301" s="103"/>
      <c r="IF2301" s="6"/>
      <c r="IG2301" s="6"/>
      <c r="IH2301" s="6"/>
      <c r="II2301" s="6"/>
      <c r="IJ2301" s="6"/>
      <c r="IK2301" s="6"/>
      <c r="IL2301" s="6"/>
      <c r="IM2301" s="6"/>
    </row>
    <row r="2302" s="35" customFormat="1" ht="15.75" customHeight="1" spans="3:247">
      <c r="C2302" s="102"/>
      <c r="D2302" s="103"/>
      <c r="E2302" s="98"/>
      <c r="F2302" s="104"/>
      <c r="G2302" s="103"/>
      <c r="IF2302" s="6"/>
      <c r="IG2302" s="6"/>
      <c r="IH2302" s="6"/>
      <c r="II2302" s="6"/>
      <c r="IJ2302" s="6"/>
      <c r="IK2302" s="6"/>
      <c r="IL2302" s="6"/>
      <c r="IM2302" s="6"/>
    </row>
    <row r="2303" s="35" customFormat="1" ht="15.75" customHeight="1" spans="3:247">
      <c r="C2303" s="102"/>
      <c r="D2303" s="103"/>
      <c r="E2303" s="98"/>
      <c r="F2303" s="104"/>
      <c r="G2303" s="103"/>
      <c r="IF2303" s="6"/>
      <c r="IG2303" s="6"/>
      <c r="IH2303" s="6"/>
      <c r="II2303" s="6"/>
      <c r="IJ2303" s="6"/>
      <c r="IK2303" s="6"/>
      <c r="IL2303" s="6"/>
      <c r="IM2303" s="6"/>
    </row>
    <row r="2304" s="35" customFormat="1" ht="15.75" customHeight="1" spans="3:247">
      <c r="C2304" s="102"/>
      <c r="D2304" s="103"/>
      <c r="E2304" s="98"/>
      <c r="F2304" s="104"/>
      <c r="G2304" s="103"/>
      <c r="IF2304" s="6"/>
      <c r="IG2304" s="6"/>
      <c r="IH2304" s="6"/>
      <c r="II2304" s="6"/>
      <c r="IJ2304" s="6"/>
      <c r="IK2304" s="6"/>
      <c r="IL2304" s="6"/>
      <c r="IM2304" s="6"/>
    </row>
    <row r="2305" s="35" customFormat="1" ht="15.75" customHeight="1" spans="3:247">
      <c r="C2305" s="102"/>
      <c r="D2305" s="103"/>
      <c r="E2305" s="98"/>
      <c r="F2305" s="104"/>
      <c r="G2305" s="103"/>
      <c r="IF2305" s="6"/>
      <c r="IG2305" s="6"/>
      <c r="IH2305" s="6"/>
      <c r="II2305" s="6"/>
      <c r="IJ2305" s="6"/>
      <c r="IK2305" s="6"/>
      <c r="IL2305" s="6"/>
      <c r="IM2305" s="6"/>
    </row>
    <row r="2306" s="35" customFormat="1" ht="15.75" customHeight="1" spans="3:247">
      <c r="C2306" s="102"/>
      <c r="D2306" s="103"/>
      <c r="E2306" s="98"/>
      <c r="F2306" s="104"/>
      <c r="G2306" s="103"/>
      <c r="IF2306" s="6"/>
      <c r="IG2306" s="6"/>
      <c r="IH2306" s="6"/>
      <c r="II2306" s="6"/>
      <c r="IJ2306" s="6"/>
      <c r="IK2306" s="6"/>
      <c r="IL2306" s="6"/>
      <c r="IM2306" s="6"/>
    </row>
    <row r="2307" s="35" customFormat="1" ht="15.75" customHeight="1" spans="3:247">
      <c r="C2307" s="102"/>
      <c r="D2307" s="103"/>
      <c r="E2307" s="98"/>
      <c r="F2307" s="104"/>
      <c r="G2307" s="103"/>
      <c r="IF2307" s="6"/>
      <c r="IG2307" s="6"/>
      <c r="IH2307" s="6"/>
      <c r="II2307" s="6"/>
      <c r="IJ2307" s="6"/>
      <c r="IK2307" s="6"/>
      <c r="IL2307" s="6"/>
      <c r="IM2307" s="6"/>
    </row>
    <row r="2308" s="35" customFormat="1" ht="15.75" customHeight="1" spans="3:247">
      <c r="C2308" s="102"/>
      <c r="D2308" s="103"/>
      <c r="E2308" s="98"/>
      <c r="F2308" s="104"/>
      <c r="G2308" s="103"/>
      <c r="IF2308" s="6"/>
      <c r="IG2308" s="6"/>
      <c r="IH2308" s="6"/>
      <c r="II2308" s="6"/>
      <c r="IJ2308" s="6"/>
      <c r="IK2308" s="6"/>
      <c r="IL2308" s="6"/>
      <c r="IM2308" s="6"/>
    </row>
    <row r="2309" s="35" customFormat="1" ht="15.75" customHeight="1" spans="3:247">
      <c r="C2309" s="102"/>
      <c r="D2309" s="103"/>
      <c r="E2309" s="98"/>
      <c r="F2309" s="104"/>
      <c r="G2309" s="103"/>
      <c r="IF2309" s="6"/>
      <c r="IG2309" s="6"/>
      <c r="IH2309" s="6"/>
      <c r="II2309" s="6"/>
      <c r="IJ2309" s="6"/>
      <c r="IK2309" s="6"/>
      <c r="IL2309" s="6"/>
      <c r="IM2309" s="6"/>
    </row>
    <row r="2310" s="35" customFormat="1" ht="15.75" customHeight="1" spans="3:247">
      <c r="C2310" s="102"/>
      <c r="D2310" s="103"/>
      <c r="E2310" s="98"/>
      <c r="F2310" s="104"/>
      <c r="G2310" s="103"/>
      <c r="IF2310" s="6"/>
      <c r="IG2310" s="6"/>
      <c r="IH2310" s="6"/>
      <c r="II2310" s="6"/>
      <c r="IJ2310" s="6"/>
      <c r="IK2310" s="6"/>
      <c r="IL2310" s="6"/>
      <c r="IM2310" s="6"/>
    </row>
    <row r="2311" s="35" customFormat="1" ht="15.75" customHeight="1" spans="3:247">
      <c r="C2311" s="102"/>
      <c r="D2311" s="103"/>
      <c r="E2311" s="98"/>
      <c r="F2311" s="104"/>
      <c r="G2311" s="103"/>
      <c r="IF2311" s="6"/>
      <c r="IG2311" s="6"/>
      <c r="IH2311" s="6"/>
      <c r="II2311" s="6"/>
      <c r="IJ2311" s="6"/>
      <c r="IK2311" s="6"/>
      <c r="IL2311" s="6"/>
      <c r="IM2311" s="6"/>
    </row>
    <row r="2312" s="35" customFormat="1" ht="15.75" customHeight="1" spans="3:247">
      <c r="C2312" s="102"/>
      <c r="D2312" s="103"/>
      <c r="E2312" s="98"/>
      <c r="F2312" s="104"/>
      <c r="G2312" s="103"/>
      <c r="IF2312" s="6"/>
      <c r="IG2312" s="6"/>
      <c r="IH2312" s="6"/>
      <c r="II2312" s="6"/>
      <c r="IJ2312" s="6"/>
      <c r="IK2312" s="6"/>
      <c r="IL2312" s="6"/>
      <c r="IM2312" s="6"/>
    </row>
    <row r="2313" s="35" customFormat="1" ht="15.75" customHeight="1" spans="3:247">
      <c r="C2313" s="102"/>
      <c r="D2313" s="103"/>
      <c r="E2313" s="98"/>
      <c r="F2313" s="104"/>
      <c r="G2313" s="103"/>
      <c r="IF2313" s="6"/>
      <c r="IG2313" s="6"/>
      <c r="IH2313" s="6"/>
      <c r="II2313" s="6"/>
      <c r="IJ2313" s="6"/>
      <c r="IK2313" s="6"/>
      <c r="IL2313" s="6"/>
      <c r="IM2313" s="6"/>
    </row>
    <row r="2314" s="35" customFormat="1" ht="15.75" customHeight="1" spans="3:247">
      <c r="C2314" s="102"/>
      <c r="D2314" s="103"/>
      <c r="E2314" s="98"/>
      <c r="F2314" s="104"/>
      <c r="G2314" s="103"/>
      <c r="IF2314" s="6"/>
      <c r="IG2314" s="6"/>
      <c r="IH2314" s="6"/>
      <c r="II2314" s="6"/>
      <c r="IJ2314" s="6"/>
      <c r="IK2314" s="6"/>
      <c r="IL2314" s="6"/>
      <c r="IM2314" s="6"/>
    </row>
    <row r="2315" s="35" customFormat="1" ht="15.75" customHeight="1" spans="3:247">
      <c r="C2315" s="102"/>
      <c r="D2315" s="103"/>
      <c r="E2315" s="98"/>
      <c r="F2315" s="104"/>
      <c r="G2315" s="103"/>
      <c r="IF2315" s="6"/>
      <c r="IG2315" s="6"/>
      <c r="IH2315" s="6"/>
      <c r="II2315" s="6"/>
      <c r="IJ2315" s="6"/>
      <c r="IK2315" s="6"/>
      <c r="IL2315" s="6"/>
      <c r="IM2315" s="6"/>
    </row>
    <row r="2316" s="35" customFormat="1" ht="15.75" customHeight="1" spans="3:247">
      <c r="C2316" s="102"/>
      <c r="D2316" s="103"/>
      <c r="E2316" s="98"/>
      <c r="F2316" s="104"/>
      <c r="G2316" s="103"/>
      <c r="IF2316" s="6"/>
      <c r="IG2316" s="6"/>
      <c r="IH2316" s="6"/>
      <c r="II2316" s="6"/>
      <c r="IJ2316" s="6"/>
      <c r="IK2316" s="6"/>
      <c r="IL2316" s="6"/>
      <c r="IM2316" s="6"/>
    </row>
    <row r="2317" s="35" customFormat="1" ht="15.75" customHeight="1" spans="3:247">
      <c r="C2317" s="102"/>
      <c r="D2317" s="103"/>
      <c r="E2317" s="98"/>
      <c r="F2317" s="104"/>
      <c r="G2317" s="103"/>
      <c r="IF2317" s="6"/>
      <c r="IG2317" s="6"/>
      <c r="IH2317" s="6"/>
      <c r="II2317" s="6"/>
      <c r="IJ2317" s="6"/>
      <c r="IK2317" s="6"/>
      <c r="IL2317" s="6"/>
      <c r="IM2317" s="6"/>
    </row>
    <row r="2318" s="35" customFormat="1" ht="15.75" customHeight="1" spans="3:247">
      <c r="C2318" s="102"/>
      <c r="D2318" s="103"/>
      <c r="E2318" s="98"/>
      <c r="F2318" s="104"/>
      <c r="G2318" s="103"/>
      <c r="IF2318" s="6"/>
      <c r="IG2318" s="6"/>
      <c r="IH2318" s="6"/>
      <c r="II2318" s="6"/>
      <c r="IJ2318" s="6"/>
      <c r="IK2318" s="6"/>
      <c r="IL2318" s="6"/>
      <c r="IM2318" s="6"/>
    </row>
    <row r="2319" s="35" customFormat="1" ht="15.75" customHeight="1" spans="3:247">
      <c r="C2319" s="102"/>
      <c r="D2319" s="103"/>
      <c r="E2319" s="98"/>
      <c r="F2319" s="104"/>
      <c r="G2319" s="103"/>
      <c r="IF2319" s="6"/>
      <c r="IG2319" s="6"/>
      <c r="IH2319" s="6"/>
      <c r="II2319" s="6"/>
      <c r="IJ2319" s="6"/>
      <c r="IK2319" s="6"/>
      <c r="IL2319" s="6"/>
      <c r="IM2319" s="6"/>
    </row>
    <row r="2320" s="35" customFormat="1" ht="15.75" customHeight="1" spans="3:247">
      <c r="C2320" s="102"/>
      <c r="D2320" s="103"/>
      <c r="E2320" s="98"/>
      <c r="F2320" s="104"/>
      <c r="G2320" s="103"/>
      <c r="IF2320" s="6"/>
      <c r="IG2320" s="6"/>
      <c r="IH2320" s="6"/>
      <c r="II2320" s="6"/>
      <c r="IJ2320" s="6"/>
      <c r="IK2320" s="6"/>
      <c r="IL2320" s="6"/>
      <c r="IM2320" s="6"/>
    </row>
    <row r="2321" s="35" customFormat="1" ht="15.75" customHeight="1" spans="3:247">
      <c r="C2321" s="102"/>
      <c r="D2321" s="103"/>
      <c r="E2321" s="98"/>
      <c r="F2321" s="104"/>
      <c r="G2321" s="103"/>
      <c r="IF2321" s="6"/>
      <c r="IG2321" s="6"/>
      <c r="IH2321" s="6"/>
      <c r="II2321" s="6"/>
      <c r="IJ2321" s="6"/>
      <c r="IK2321" s="6"/>
      <c r="IL2321" s="6"/>
      <c r="IM2321" s="6"/>
    </row>
    <row r="2322" s="35" customFormat="1" ht="15.75" customHeight="1" spans="3:247">
      <c r="C2322" s="102"/>
      <c r="D2322" s="103"/>
      <c r="E2322" s="98"/>
      <c r="F2322" s="104"/>
      <c r="G2322" s="103"/>
      <c r="IF2322" s="6"/>
      <c r="IG2322" s="6"/>
      <c r="IH2322" s="6"/>
      <c r="II2322" s="6"/>
      <c r="IJ2322" s="6"/>
      <c r="IK2322" s="6"/>
      <c r="IL2322" s="6"/>
      <c r="IM2322" s="6"/>
    </row>
    <row r="2323" s="35" customFormat="1" ht="15.75" customHeight="1" spans="3:247">
      <c r="C2323" s="102"/>
      <c r="D2323" s="103"/>
      <c r="E2323" s="98"/>
      <c r="F2323" s="104"/>
      <c r="G2323" s="103"/>
      <c r="IF2323" s="6"/>
      <c r="IG2323" s="6"/>
      <c r="IH2323" s="6"/>
      <c r="II2323" s="6"/>
      <c r="IJ2323" s="6"/>
      <c r="IK2323" s="6"/>
      <c r="IL2323" s="6"/>
      <c r="IM2323" s="6"/>
    </row>
    <row r="2324" s="35" customFormat="1" ht="15.75" customHeight="1" spans="3:247">
      <c r="C2324" s="102"/>
      <c r="D2324" s="103"/>
      <c r="E2324" s="98"/>
      <c r="F2324" s="104"/>
      <c r="G2324" s="103"/>
      <c r="IF2324" s="6"/>
      <c r="IG2324" s="6"/>
      <c r="IH2324" s="6"/>
      <c r="II2324" s="6"/>
      <c r="IJ2324" s="6"/>
      <c r="IK2324" s="6"/>
      <c r="IL2324" s="6"/>
      <c r="IM2324" s="6"/>
    </row>
    <row r="2325" s="35" customFormat="1" ht="15.75" customHeight="1" spans="3:247">
      <c r="C2325" s="102"/>
      <c r="D2325" s="103"/>
      <c r="E2325" s="98"/>
      <c r="F2325" s="104"/>
      <c r="G2325" s="103"/>
      <c r="IF2325" s="6"/>
      <c r="IG2325" s="6"/>
      <c r="IH2325" s="6"/>
      <c r="II2325" s="6"/>
      <c r="IJ2325" s="6"/>
      <c r="IK2325" s="6"/>
      <c r="IL2325" s="6"/>
      <c r="IM2325" s="6"/>
    </row>
    <row r="2326" s="35" customFormat="1" ht="15.75" customHeight="1" spans="3:247">
      <c r="C2326" s="102"/>
      <c r="D2326" s="103"/>
      <c r="E2326" s="98"/>
      <c r="F2326" s="104"/>
      <c r="G2326" s="103"/>
      <c r="IF2326" s="6"/>
      <c r="IG2326" s="6"/>
      <c r="IH2326" s="6"/>
      <c r="II2326" s="6"/>
      <c r="IJ2326" s="6"/>
      <c r="IK2326" s="6"/>
      <c r="IL2326" s="6"/>
      <c r="IM2326" s="6"/>
    </row>
    <row r="2327" s="35" customFormat="1" ht="15.75" customHeight="1" spans="3:247">
      <c r="C2327" s="102"/>
      <c r="D2327" s="103"/>
      <c r="E2327" s="98"/>
      <c r="F2327" s="104"/>
      <c r="G2327" s="103"/>
      <c r="IF2327" s="6"/>
      <c r="IG2327" s="6"/>
      <c r="IH2327" s="6"/>
      <c r="II2327" s="6"/>
      <c r="IJ2327" s="6"/>
      <c r="IK2327" s="6"/>
      <c r="IL2327" s="6"/>
      <c r="IM2327" s="6"/>
    </row>
    <row r="2328" s="35" customFormat="1" ht="15.75" customHeight="1" spans="3:247">
      <c r="C2328" s="102"/>
      <c r="D2328" s="103"/>
      <c r="E2328" s="98"/>
      <c r="F2328" s="104"/>
      <c r="G2328" s="103"/>
      <c r="IF2328" s="6"/>
      <c r="IG2328" s="6"/>
      <c r="IH2328" s="6"/>
      <c r="II2328" s="6"/>
      <c r="IJ2328" s="6"/>
      <c r="IK2328" s="6"/>
      <c r="IL2328" s="6"/>
      <c r="IM2328" s="6"/>
    </row>
    <row r="2329" s="35" customFormat="1" ht="15.75" customHeight="1" spans="3:247">
      <c r="C2329" s="102"/>
      <c r="D2329" s="103"/>
      <c r="E2329" s="98"/>
      <c r="F2329" s="104"/>
      <c r="G2329" s="103"/>
      <c r="IF2329" s="6"/>
      <c r="IG2329" s="6"/>
      <c r="IH2329" s="6"/>
      <c r="II2329" s="6"/>
      <c r="IJ2329" s="6"/>
      <c r="IK2329" s="6"/>
      <c r="IL2329" s="6"/>
      <c r="IM2329" s="6"/>
    </row>
    <row r="2330" s="35" customFormat="1" ht="15.75" customHeight="1" spans="3:247">
      <c r="C2330" s="102"/>
      <c r="D2330" s="103"/>
      <c r="E2330" s="98"/>
      <c r="F2330" s="104"/>
      <c r="G2330" s="103"/>
      <c r="IF2330" s="6"/>
      <c r="IG2330" s="6"/>
      <c r="IH2330" s="6"/>
      <c r="II2330" s="6"/>
      <c r="IJ2330" s="6"/>
      <c r="IK2330" s="6"/>
      <c r="IL2330" s="6"/>
      <c r="IM2330" s="6"/>
    </row>
    <row r="2331" s="35" customFormat="1" ht="15.75" customHeight="1" spans="3:247">
      <c r="C2331" s="102"/>
      <c r="D2331" s="103"/>
      <c r="E2331" s="98"/>
      <c r="F2331" s="104"/>
      <c r="G2331" s="103"/>
      <c r="IF2331" s="6"/>
      <c r="IG2331" s="6"/>
      <c r="IH2331" s="6"/>
      <c r="II2331" s="6"/>
      <c r="IJ2331" s="6"/>
      <c r="IK2331" s="6"/>
      <c r="IL2331" s="6"/>
      <c r="IM2331" s="6"/>
    </row>
    <row r="2332" s="35" customFormat="1" ht="15.75" customHeight="1" spans="3:247">
      <c r="C2332" s="102"/>
      <c r="D2332" s="103"/>
      <c r="E2332" s="98"/>
      <c r="F2332" s="104"/>
      <c r="G2332" s="103"/>
      <c r="IF2332" s="6"/>
      <c r="IG2332" s="6"/>
      <c r="IH2332" s="6"/>
      <c r="II2332" s="6"/>
      <c r="IJ2332" s="6"/>
      <c r="IK2332" s="6"/>
      <c r="IL2332" s="6"/>
      <c r="IM2332" s="6"/>
    </row>
    <row r="2333" s="35" customFormat="1" ht="15.75" customHeight="1" spans="3:247">
      <c r="C2333" s="102"/>
      <c r="D2333" s="103"/>
      <c r="E2333" s="98"/>
      <c r="F2333" s="104"/>
      <c r="G2333" s="103"/>
      <c r="IF2333" s="6"/>
      <c r="IG2333" s="6"/>
      <c r="IH2333" s="6"/>
      <c r="II2333" s="6"/>
      <c r="IJ2333" s="6"/>
      <c r="IK2333" s="6"/>
      <c r="IL2333" s="6"/>
      <c r="IM2333" s="6"/>
    </row>
    <row r="2334" s="35" customFormat="1" ht="15.75" customHeight="1" spans="3:247">
      <c r="C2334" s="102"/>
      <c r="D2334" s="103"/>
      <c r="E2334" s="98"/>
      <c r="F2334" s="104"/>
      <c r="G2334" s="103"/>
      <c r="IF2334" s="6"/>
      <c r="IG2334" s="6"/>
      <c r="IH2334" s="6"/>
      <c r="II2334" s="6"/>
      <c r="IJ2334" s="6"/>
      <c r="IK2334" s="6"/>
      <c r="IL2334" s="6"/>
      <c r="IM2334" s="6"/>
    </row>
    <row r="2335" s="35" customFormat="1" ht="15.75" customHeight="1" spans="3:247">
      <c r="C2335" s="102"/>
      <c r="D2335" s="103"/>
      <c r="E2335" s="98"/>
      <c r="F2335" s="104"/>
      <c r="G2335" s="103"/>
      <c r="IF2335" s="6"/>
      <c r="IG2335" s="6"/>
      <c r="IH2335" s="6"/>
      <c r="II2335" s="6"/>
      <c r="IJ2335" s="6"/>
      <c r="IK2335" s="6"/>
      <c r="IL2335" s="6"/>
      <c r="IM2335" s="6"/>
    </row>
    <row r="2336" s="35" customFormat="1" ht="15.75" customHeight="1" spans="3:247">
      <c r="C2336" s="102"/>
      <c r="D2336" s="103"/>
      <c r="E2336" s="98"/>
      <c r="F2336" s="104"/>
      <c r="G2336" s="103"/>
      <c r="IF2336" s="6"/>
      <c r="IG2336" s="6"/>
      <c r="IH2336" s="6"/>
      <c r="II2336" s="6"/>
      <c r="IJ2336" s="6"/>
      <c r="IK2336" s="6"/>
      <c r="IL2336" s="6"/>
      <c r="IM2336" s="6"/>
    </row>
    <row r="2337" s="35" customFormat="1" ht="15.75" customHeight="1" spans="3:247">
      <c r="C2337" s="102"/>
      <c r="D2337" s="103"/>
      <c r="E2337" s="98"/>
      <c r="F2337" s="104"/>
      <c r="G2337" s="103"/>
      <c r="IF2337" s="6"/>
      <c r="IG2337" s="6"/>
      <c r="IH2337" s="6"/>
      <c r="II2337" s="6"/>
      <c r="IJ2337" s="6"/>
      <c r="IK2337" s="6"/>
      <c r="IL2337" s="6"/>
      <c r="IM2337" s="6"/>
    </row>
    <row r="2338" s="35" customFormat="1" ht="15.75" customHeight="1" spans="3:247">
      <c r="C2338" s="102"/>
      <c r="D2338" s="103"/>
      <c r="E2338" s="98"/>
      <c r="F2338" s="104"/>
      <c r="G2338" s="103"/>
      <c r="IF2338" s="6"/>
      <c r="IG2338" s="6"/>
      <c r="IH2338" s="6"/>
      <c r="II2338" s="6"/>
      <c r="IJ2338" s="6"/>
      <c r="IK2338" s="6"/>
      <c r="IL2338" s="6"/>
      <c r="IM2338" s="6"/>
    </row>
    <row r="2339" s="35" customFormat="1" ht="15.75" customHeight="1" spans="3:247">
      <c r="C2339" s="102"/>
      <c r="D2339" s="103"/>
      <c r="E2339" s="98"/>
      <c r="F2339" s="104"/>
      <c r="G2339" s="103"/>
      <c r="IF2339" s="6"/>
      <c r="IG2339" s="6"/>
      <c r="IH2339" s="6"/>
      <c r="II2339" s="6"/>
      <c r="IJ2339" s="6"/>
      <c r="IK2339" s="6"/>
      <c r="IL2339" s="6"/>
      <c r="IM2339" s="6"/>
    </row>
    <row r="2340" s="35" customFormat="1" ht="15.75" customHeight="1" spans="3:247">
      <c r="C2340" s="102"/>
      <c r="D2340" s="103"/>
      <c r="E2340" s="98"/>
      <c r="F2340" s="104"/>
      <c r="G2340" s="103"/>
      <c r="IF2340" s="6"/>
      <c r="IG2340" s="6"/>
      <c r="IH2340" s="6"/>
      <c r="II2340" s="6"/>
      <c r="IJ2340" s="6"/>
      <c r="IK2340" s="6"/>
      <c r="IL2340" s="6"/>
      <c r="IM2340" s="6"/>
    </row>
    <row r="2341" s="35" customFormat="1" ht="15.75" customHeight="1" spans="3:247">
      <c r="C2341" s="102"/>
      <c r="D2341" s="103"/>
      <c r="E2341" s="98"/>
      <c r="F2341" s="104"/>
      <c r="G2341" s="103"/>
      <c r="IF2341" s="6"/>
      <c r="IG2341" s="6"/>
      <c r="IH2341" s="6"/>
      <c r="II2341" s="6"/>
      <c r="IJ2341" s="6"/>
      <c r="IK2341" s="6"/>
      <c r="IL2341" s="6"/>
      <c r="IM2341" s="6"/>
    </row>
    <row r="2342" s="35" customFormat="1" ht="15.75" customHeight="1" spans="3:247">
      <c r="C2342" s="102"/>
      <c r="D2342" s="103"/>
      <c r="E2342" s="98"/>
      <c r="F2342" s="104"/>
      <c r="G2342" s="103"/>
      <c r="IF2342" s="6"/>
      <c r="IG2342" s="6"/>
      <c r="IH2342" s="6"/>
      <c r="II2342" s="6"/>
      <c r="IJ2342" s="6"/>
      <c r="IK2342" s="6"/>
      <c r="IL2342" s="6"/>
      <c r="IM2342" s="6"/>
    </row>
    <row r="2343" s="35" customFormat="1" ht="15.75" customHeight="1" spans="3:247">
      <c r="C2343" s="102"/>
      <c r="D2343" s="103"/>
      <c r="E2343" s="98"/>
      <c r="F2343" s="104"/>
      <c r="G2343" s="103"/>
      <c r="IF2343" s="6"/>
      <c r="IG2343" s="6"/>
      <c r="IH2343" s="6"/>
      <c r="II2343" s="6"/>
      <c r="IJ2343" s="6"/>
      <c r="IK2343" s="6"/>
      <c r="IL2343" s="6"/>
      <c r="IM2343" s="6"/>
    </row>
    <row r="2344" s="35" customFormat="1" ht="15.75" customHeight="1" spans="3:247">
      <c r="C2344" s="102"/>
      <c r="D2344" s="103"/>
      <c r="E2344" s="98"/>
      <c r="F2344" s="104"/>
      <c r="G2344" s="103"/>
      <c r="IF2344" s="6"/>
      <c r="IG2344" s="6"/>
      <c r="IH2344" s="6"/>
      <c r="II2344" s="6"/>
      <c r="IJ2344" s="6"/>
      <c r="IK2344" s="6"/>
      <c r="IL2344" s="6"/>
      <c r="IM2344" s="6"/>
    </row>
    <row r="2345" s="35" customFormat="1" ht="15.75" customHeight="1" spans="3:247">
      <c r="C2345" s="102"/>
      <c r="D2345" s="103"/>
      <c r="E2345" s="98"/>
      <c r="F2345" s="104"/>
      <c r="G2345" s="103"/>
      <c r="IF2345" s="6"/>
      <c r="IG2345" s="6"/>
      <c r="IH2345" s="6"/>
      <c r="II2345" s="6"/>
      <c r="IJ2345" s="6"/>
      <c r="IK2345" s="6"/>
      <c r="IL2345" s="6"/>
      <c r="IM2345" s="6"/>
    </row>
    <row r="2346" s="35" customFormat="1" ht="15.75" customHeight="1" spans="3:247">
      <c r="C2346" s="102"/>
      <c r="D2346" s="103"/>
      <c r="E2346" s="98"/>
      <c r="F2346" s="104"/>
      <c r="G2346" s="103"/>
      <c r="IF2346" s="6"/>
      <c r="IG2346" s="6"/>
      <c r="IH2346" s="6"/>
      <c r="II2346" s="6"/>
      <c r="IJ2346" s="6"/>
      <c r="IK2346" s="6"/>
      <c r="IL2346" s="6"/>
      <c r="IM2346" s="6"/>
    </row>
    <row r="2347" s="35" customFormat="1" ht="15.75" customHeight="1" spans="3:247">
      <c r="C2347" s="102"/>
      <c r="D2347" s="103"/>
      <c r="E2347" s="98"/>
      <c r="F2347" s="104"/>
      <c r="G2347" s="103"/>
      <c r="IF2347" s="6"/>
      <c r="IG2347" s="6"/>
      <c r="IH2347" s="6"/>
      <c r="II2347" s="6"/>
      <c r="IJ2347" s="6"/>
      <c r="IK2347" s="6"/>
      <c r="IL2347" s="6"/>
      <c r="IM2347" s="6"/>
    </row>
    <row r="2348" s="35" customFormat="1" ht="15.75" customHeight="1" spans="3:247">
      <c r="C2348" s="102"/>
      <c r="D2348" s="103"/>
      <c r="E2348" s="98"/>
      <c r="F2348" s="104"/>
      <c r="G2348" s="103"/>
      <c r="IF2348" s="6"/>
      <c r="IG2348" s="6"/>
      <c r="IH2348" s="6"/>
      <c r="II2348" s="6"/>
      <c r="IJ2348" s="6"/>
      <c r="IK2348" s="6"/>
      <c r="IL2348" s="6"/>
      <c r="IM2348" s="6"/>
    </row>
    <row r="2349" s="35" customFormat="1" ht="15.75" customHeight="1" spans="3:247">
      <c r="C2349" s="102"/>
      <c r="D2349" s="103"/>
      <c r="E2349" s="98"/>
      <c r="F2349" s="104"/>
      <c r="G2349" s="103"/>
      <c r="IF2349" s="6"/>
      <c r="IG2349" s="6"/>
      <c r="IH2349" s="6"/>
      <c r="II2349" s="6"/>
      <c r="IJ2349" s="6"/>
      <c r="IK2349" s="6"/>
      <c r="IL2349" s="6"/>
      <c r="IM2349" s="6"/>
    </row>
    <row r="2350" s="35" customFormat="1" ht="15.75" customHeight="1" spans="3:247">
      <c r="C2350" s="102"/>
      <c r="D2350" s="103"/>
      <c r="E2350" s="98"/>
      <c r="F2350" s="104"/>
      <c r="G2350" s="103"/>
      <c r="IF2350" s="6"/>
      <c r="IG2350" s="6"/>
      <c r="IH2350" s="6"/>
      <c r="II2350" s="6"/>
      <c r="IJ2350" s="6"/>
      <c r="IK2350" s="6"/>
      <c r="IL2350" s="6"/>
      <c r="IM2350" s="6"/>
    </row>
    <row r="2351" s="35" customFormat="1" ht="15.75" customHeight="1" spans="3:247">
      <c r="C2351" s="102"/>
      <c r="D2351" s="103"/>
      <c r="E2351" s="98"/>
      <c r="F2351" s="104"/>
      <c r="G2351" s="103"/>
      <c r="IF2351" s="6"/>
      <c r="IG2351" s="6"/>
      <c r="IH2351" s="6"/>
      <c r="II2351" s="6"/>
      <c r="IJ2351" s="6"/>
      <c r="IK2351" s="6"/>
      <c r="IL2351" s="6"/>
      <c r="IM2351" s="6"/>
    </row>
    <row r="2352" s="35" customFormat="1" ht="15.75" customHeight="1" spans="3:247">
      <c r="C2352" s="102"/>
      <c r="D2352" s="103"/>
      <c r="E2352" s="98"/>
      <c r="F2352" s="104"/>
      <c r="G2352" s="103"/>
      <c r="IF2352" s="6"/>
      <c r="IG2352" s="6"/>
      <c r="IH2352" s="6"/>
      <c r="II2352" s="6"/>
      <c r="IJ2352" s="6"/>
      <c r="IK2352" s="6"/>
      <c r="IL2352" s="6"/>
      <c r="IM2352" s="6"/>
    </row>
    <row r="2353" s="35" customFormat="1" ht="15.75" customHeight="1" spans="3:247">
      <c r="C2353" s="102"/>
      <c r="D2353" s="103"/>
      <c r="E2353" s="98"/>
      <c r="F2353" s="104"/>
      <c r="G2353" s="103"/>
      <c r="IF2353" s="6"/>
      <c r="IG2353" s="6"/>
      <c r="IH2353" s="6"/>
      <c r="II2353" s="6"/>
      <c r="IJ2353" s="6"/>
      <c r="IK2353" s="6"/>
      <c r="IL2353" s="6"/>
      <c r="IM2353" s="6"/>
    </row>
    <row r="2354" s="35" customFormat="1" ht="15.75" customHeight="1" spans="3:247">
      <c r="C2354" s="102"/>
      <c r="D2354" s="103"/>
      <c r="E2354" s="98"/>
      <c r="F2354" s="104"/>
      <c r="G2354" s="103"/>
      <c r="IF2354" s="6"/>
      <c r="IG2354" s="6"/>
      <c r="IH2354" s="6"/>
      <c r="II2354" s="6"/>
      <c r="IJ2354" s="6"/>
      <c r="IK2354" s="6"/>
      <c r="IL2354" s="6"/>
      <c r="IM2354" s="6"/>
    </row>
    <row r="2355" s="35" customFormat="1" ht="15.75" customHeight="1" spans="3:247">
      <c r="C2355" s="102"/>
      <c r="D2355" s="103"/>
      <c r="E2355" s="98"/>
      <c r="F2355" s="104"/>
      <c r="G2355" s="103"/>
      <c r="IF2355" s="6"/>
      <c r="IG2355" s="6"/>
      <c r="IH2355" s="6"/>
      <c r="II2355" s="6"/>
      <c r="IJ2355" s="6"/>
      <c r="IK2355" s="6"/>
      <c r="IL2355" s="6"/>
      <c r="IM2355" s="6"/>
    </row>
    <row r="2356" s="35" customFormat="1" ht="15.75" customHeight="1" spans="3:247">
      <c r="C2356" s="102"/>
      <c r="D2356" s="103"/>
      <c r="E2356" s="98"/>
      <c r="F2356" s="104"/>
      <c r="G2356" s="103"/>
      <c r="IF2356" s="6"/>
      <c r="IG2356" s="6"/>
      <c r="IH2356" s="6"/>
      <c r="II2356" s="6"/>
      <c r="IJ2356" s="6"/>
      <c r="IK2356" s="6"/>
      <c r="IL2356" s="6"/>
      <c r="IM2356" s="6"/>
    </row>
    <row r="2357" s="35" customFormat="1" ht="15.75" customHeight="1" spans="3:247">
      <c r="C2357" s="102"/>
      <c r="D2357" s="103"/>
      <c r="E2357" s="98"/>
      <c r="F2357" s="104"/>
      <c r="G2357" s="103"/>
      <c r="IF2357" s="6"/>
      <c r="IG2357" s="6"/>
      <c r="IH2357" s="6"/>
      <c r="II2357" s="6"/>
      <c r="IJ2357" s="6"/>
      <c r="IK2357" s="6"/>
      <c r="IL2357" s="6"/>
      <c r="IM2357" s="6"/>
    </row>
    <row r="2358" s="35" customFormat="1" ht="15.75" customHeight="1" spans="3:247">
      <c r="C2358" s="102"/>
      <c r="D2358" s="103"/>
      <c r="E2358" s="98"/>
      <c r="F2358" s="104"/>
      <c r="G2358" s="103"/>
      <c r="IF2358" s="6"/>
      <c r="IG2358" s="6"/>
      <c r="IH2358" s="6"/>
      <c r="II2358" s="6"/>
      <c r="IJ2358" s="6"/>
      <c r="IK2358" s="6"/>
      <c r="IL2358" s="6"/>
      <c r="IM2358" s="6"/>
    </row>
    <row r="2359" s="35" customFormat="1" ht="15.75" customHeight="1" spans="3:247">
      <c r="C2359" s="102"/>
      <c r="D2359" s="103"/>
      <c r="E2359" s="98"/>
      <c r="F2359" s="104"/>
      <c r="G2359" s="103"/>
      <c r="IF2359" s="6"/>
      <c r="IG2359" s="6"/>
      <c r="IH2359" s="6"/>
      <c r="II2359" s="6"/>
      <c r="IJ2359" s="6"/>
      <c r="IK2359" s="6"/>
      <c r="IL2359" s="6"/>
      <c r="IM2359" s="6"/>
    </row>
    <row r="2360" s="35" customFormat="1" ht="15.75" customHeight="1" spans="3:247">
      <c r="C2360" s="102"/>
      <c r="D2360" s="103"/>
      <c r="E2360" s="98"/>
      <c r="F2360" s="104"/>
      <c r="G2360" s="103"/>
      <c r="IF2360" s="6"/>
      <c r="IG2360" s="6"/>
      <c r="IH2360" s="6"/>
      <c r="II2360" s="6"/>
      <c r="IJ2360" s="6"/>
      <c r="IK2360" s="6"/>
      <c r="IL2360" s="6"/>
      <c r="IM2360" s="6"/>
    </row>
    <row r="2361" s="35" customFormat="1" ht="15.75" customHeight="1" spans="3:247">
      <c r="C2361" s="102"/>
      <c r="D2361" s="103"/>
      <c r="E2361" s="98"/>
      <c r="F2361" s="104"/>
      <c r="G2361" s="103"/>
      <c r="IF2361" s="6"/>
      <c r="IG2361" s="6"/>
      <c r="IH2361" s="6"/>
      <c r="II2361" s="6"/>
      <c r="IJ2361" s="6"/>
      <c r="IK2361" s="6"/>
      <c r="IL2361" s="6"/>
      <c r="IM2361" s="6"/>
    </row>
    <row r="2362" s="35" customFormat="1" ht="15.75" customHeight="1" spans="3:247">
      <c r="C2362" s="102"/>
      <c r="D2362" s="103"/>
      <c r="E2362" s="98"/>
      <c r="F2362" s="104"/>
      <c r="G2362" s="103"/>
      <c r="IF2362" s="6"/>
      <c r="IG2362" s="6"/>
      <c r="IH2362" s="6"/>
      <c r="II2362" s="6"/>
      <c r="IJ2362" s="6"/>
      <c r="IK2362" s="6"/>
      <c r="IL2362" s="6"/>
      <c r="IM2362" s="6"/>
    </row>
    <row r="2363" s="35" customFormat="1" ht="15.75" customHeight="1" spans="3:247">
      <c r="C2363" s="102"/>
      <c r="D2363" s="103"/>
      <c r="E2363" s="98"/>
      <c r="F2363" s="104"/>
      <c r="G2363" s="103"/>
      <c r="IF2363" s="6"/>
      <c r="IG2363" s="6"/>
      <c r="IH2363" s="6"/>
      <c r="II2363" s="6"/>
      <c r="IJ2363" s="6"/>
      <c r="IK2363" s="6"/>
      <c r="IL2363" s="6"/>
      <c r="IM2363" s="6"/>
    </row>
    <row r="2364" s="35" customFormat="1" ht="15.75" customHeight="1" spans="3:247">
      <c r="C2364" s="102"/>
      <c r="D2364" s="103"/>
      <c r="E2364" s="98"/>
      <c r="F2364" s="104"/>
      <c r="G2364" s="103"/>
      <c r="IF2364" s="6"/>
      <c r="IG2364" s="6"/>
      <c r="IH2364" s="6"/>
      <c r="II2364" s="6"/>
      <c r="IJ2364" s="6"/>
      <c r="IK2364" s="6"/>
      <c r="IL2364" s="6"/>
      <c r="IM2364" s="6"/>
    </row>
    <row r="2365" s="35" customFormat="1" ht="15.75" customHeight="1" spans="3:247">
      <c r="C2365" s="102"/>
      <c r="D2365" s="103"/>
      <c r="E2365" s="98"/>
      <c r="F2365" s="104"/>
      <c r="G2365" s="103"/>
      <c r="IF2365" s="6"/>
      <c r="IG2365" s="6"/>
      <c r="IH2365" s="6"/>
      <c r="II2365" s="6"/>
      <c r="IJ2365" s="6"/>
      <c r="IK2365" s="6"/>
      <c r="IL2365" s="6"/>
      <c r="IM2365" s="6"/>
    </row>
    <row r="2366" s="35" customFormat="1" ht="15.75" customHeight="1" spans="3:247">
      <c r="C2366" s="102"/>
      <c r="D2366" s="103"/>
      <c r="E2366" s="98"/>
      <c r="F2366" s="104"/>
      <c r="G2366" s="103"/>
      <c r="IF2366" s="6"/>
      <c r="IG2366" s="6"/>
      <c r="IH2366" s="6"/>
      <c r="II2366" s="6"/>
      <c r="IJ2366" s="6"/>
      <c r="IK2366" s="6"/>
      <c r="IL2366" s="6"/>
      <c r="IM2366" s="6"/>
    </row>
    <row r="2367" s="35" customFormat="1" ht="15.75" customHeight="1" spans="3:247">
      <c r="C2367" s="102"/>
      <c r="D2367" s="103"/>
      <c r="E2367" s="98"/>
      <c r="F2367" s="104"/>
      <c r="G2367" s="103"/>
      <c r="IF2367" s="6"/>
      <c r="IG2367" s="6"/>
      <c r="IH2367" s="6"/>
      <c r="II2367" s="6"/>
      <c r="IJ2367" s="6"/>
      <c r="IK2367" s="6"/>
      <c r="IL2367" s="6"/>
      <c r="IM2367" s="6"/>
    </row>
    <row r="2368" s="35" customFormat="1" ht="15.75" customHeight="1" spans="3:247">
      <c r="C2368" s="102"/>
      <c r="D2368" s="103"/>
      <c r="E2368" s="98"/>
      <c r="F2368" s="104"/>
      <c r="G2368" s="103"/>
      <c r="IF2368" s="6"/>
      <c r="IG2368" s="6"/>
      <c r="IH2368" s="6"/>
      <c r="II2368" s="6"/>
      <c r="IJ2368" s="6"/>
      <c r="IK2368" s="6"/>
      <c r="IL2368" s="6"/>
      <c r="IM2368" s="6"/>
    </row>
    <row r="2369" s="35" customFormat="1" ht="15.75" customHeight="1" spans="3:247">
      <c r="C2369" s="102"/>
      <c r="D2369" s="103"/>
      <c r="E2369" s="98"/>
      <c r="F2369" s="104"/>
      <c r="G2369" s="103"/>
      <c r="IF2369" s="6"/>
      <c r="IG2369" s="6"/>
      <c r="IH2369" s="6"/>
      <c r="II2369" s="6"/>
      <c r="IJ2369" s="6"/>
      <c r="IK2369" s="6"/>
      <c r="IL2369" s="6"/>
      <c r="IM2369" s="6"/>
    </row>
    <row r="2370" s="35" customFormat="1" ht="15.75" customHeight="1" spans="3:247">
      <c r="C2370" s="102"/>
      <c r="D2370" s="103"/>
      <c r="E2370" s="98"/>
      <c r="F2370" s="104"/>
      <c r="G2370" s="103"/>
      <c r="IF2370" s="6"/>
      <c r="IG2370" s="6"/>
      <c r="IH2370" s="6"/>
      <c r="II2370" s="6"/>
      <c r="IJ2370" s="6"/>
      <c r="IK2370" s="6"/>
      <c r="IL2370" s="6"/>
      <c r="IM2370" s="6"/>
    </row>
    <row r="2371" s="35" customFormat="1" ht="15.75" customHeight="1" spans="3:247">
      <c r="C2371" s="102"/>
      <c r="D2371" s="103"/>
      <c r="E2371" s="98"/>
      <c r="F2371" s="104"/>
      <c r="G2371" s="103"/>
      <c r="IF2371" s="6"/>
      <c r="IG2371" s="6"/>
      <c r="IH2371" s="6"/>
      <c r="II2371" s="6"/>
      <c r="IJ2371" s="6"/>
      <c r="IK2371" s="6"/>
      <c r="IL2371" s="6"/>
      <c r="IM2371" s="6"/>
    </row>
    <row r="2372" s="35" customFormat="1" ht="15.75" customHeight="1" spans="3:247">
      <c r="C2372" s="102"/>
      <c r="D2372" s="103"/>
      <c r="E2372" s="98"/>
      <c r="F2372" s="104"/>
      <c r="G2372" s="103"/>
      <c r="IF2372" s="6"/>
      <c r="IG2372" s="6"/>
      <c r="IH2372" s="6"/>
      <c r="II2372" s="6"/>
      <c r="IJ2372" s="6"/>
      <c r="IK2372" s="6"/>
      <c r="IL2372" s="6"/>
      <c r="IM2372" s="6"/>
    </row>
    <row r="2373" s="35" customFormat="1" ht="15.75" customHeight="1" spans="3:247">
      <c r="C2373" s="102"/>
      <c r="D2373" s="103"/>
      <c r="E2373" s="98"/>
      <c r="F2373" s="104"/>
      <c r="G2373" s="103"/>
      <c r="IF2373" s="6"/>
      <c r="IG2373" s="6"/>
      <c r="IH2373" s="6"/>
      <c r="II2373" s="6"/>
      <c r="IJ2373" s="6"/>
      <c r="IK2373" s="6"/>
      <c r="IL2373" s="6"/>
      <c r="IM2373" s="6"/>
    </row>
    <row r="2374" s="35" customFormat="1" ht="15.75" customHeight="1" spans="3:247">
      <c r="C2374" s="102"/>
      <c r="D2374" s="103"/>
      <c r="E2374" s="98"/>
      <c r="F2374" s="104"/>
      <c r="G2374" s="103"/>
      <c r="IF2374" s="6"/>
      <c r="IG2374" s="6"/>
      <c r="IH2374" s="6"/>
      <c r="II2374" s="6"/>
      <c r="IJ2374" s="6"/>
      <c r="IK2374" s="6"/>
      <c r="IL2374" s="6"/>
      <c r="IM2374" s="6"/>
    </row>
    <row r="2375" s="35" customFormat="1" ht="15.75" customHeight="1" spans="3:247">
      <c r="C2375" s="102"/>
      <c r="D2375" s="103"/>
      <c r="E2375" s="98"/>
      <c r="F2375" s="104"/>
      <c r="G2375" s="103"/>
      <c r="IF2375" s="6"/>
      <c r="IG2375" s="6"/>
      <c r="IH2375" s="6"/>
      <c r="II2375" s="6"/>
      <c r="IJ2375" s="6"/>
      <c r="IK2375" s="6"/>
      <c r="IL2375" s="6"/>
      <c r="IM2375" s="6"/>
    </row>
    <row r="2376" s="35" customFormat="1" ht="15.75" customHeight="1" spans="3:247">
      <c r="C2376" s="102"/>
      <c r="D2376" s="103"/>
      <c r="E2376" s="98"/>
      <c r="F2376" s="104"/>
      <c r="G2376" s="103"/>
      <c r="IF2376" s="6"/>
      <c r="IG2376" s="6"/>
      <c r="IH2376" s="6"/>
      <c r="II2376" s="6"/>
      <c r="IJ2376" s="6"/>
      <c r="IK2376" s="6"/>
      <c r="IL2376" s="6"/>
      <c r="IM2376" s="6"/>
    </row>
    <row r="2377" s="35" customFormat="1" ht="15.75" customHeight="1" spans="3:247">
      <c r="C2377" s="102"/>
      <c r="D2377" s="103"/>
      <c r="E2377" s="98"/>
      <c r="F2377" s="104"/>
      <c r="G2377" s="103"/>
      <c r="IF2377" s="6"/>
      <c r="IG2377" s="6"/>
      <c r="IH2377" s="6"/>
      <c r="II2377" s="6"/>
      <c r="IJ2377" s="6"/>
      <c r="IK2377" s="6"/>
      <c r="IL2377" s="6"/>
      <c r="IM2377" s="6"/>
    </row>
    <row r="2378" s="35" customFormat="1" ht="15.75" customHeight="1" spans="3:247">
      <c r="C2378" s="102"/>
      <c r="D2378" s="103"/>
      <c r="E2378" s="98"/>
      <c r="F2378" s="104"/>
      <c r="G2378" s="103"/>
      <c r="IF2378" s="6"/>
      <c r="IG2378" s="6"/>
      <c r="IH2378" s="6"/>
      <c r="II2378" s="6"/>
      <c r="IJ2378" s="6"/>
      <c r="IK2378" s="6"/>
      <c r="IL2378" s="6"/>
      <c r="IM2378" s="6"/>
    </row>
    <row r="2379" s="35" customFormat="1" ht="15.75" customHeight="1" spans="3:247">
      <c r="C2379" s="102"/>
      <c r="D2379" s="103"/>
      <c r="E2379" s="98"/>
      <c r="F2379" s="104"/>
      <c r="G2379" s="103"/>
      <c r="IF2379" s="6"/>
      <c r="IG2379" s="6"/>
      <c r="IH2379" s="6"/>
      <c r="II2379" s="6"/>
      <c r="IJ2379" s="6"/>
      <c r="IK2379" s="6"/>
      <c r="IL2379" s="6"/>
      <c r="IM2379" s="6"/>
    </row>
    <row r="2380" s="35" customFormat="1" ht="15.75" customHeight="1" spans="3:247">
      <c r="C2380" s="102"/>
      <c r="D2380" s="103"/>
      <c r="E2380" s="98"/>
      <c r="F2380" s="104"/>
      <c r="G2380" s="103"/>
      <c r="IF2380" s="6"/>
      <c r="IG2380" s="6"/>
      <c r="IH2380" s="6"/>
      <c r="II2380" s="6"/>
      <c r="IJ2380" s="6"/>
      <c r="IK2380" s="6"/>
      <c r="IL2380" s="6"/>
      <c r="IM2380" s="6"/>
    </row>
    <row r="2381" s="35" customFormat="1" ht="15.75" customHeight="1" spans="3:247">
      <c r="C2381" s="102"/>
      <c r="D2381" s="103"/>
      <c r="E2381" s="98"/>
      <c r="F2381" s="104"/>
      <c r="G2381" s="103"/>
      <c r="IF2381" s="6"/>
      <c r="IG2381" s="6"/>
      <c r="IH2381" s="6"/>
      <c r="II2381" s="6"/>
      <c r="IJ2381" s="6"/>
      <c r="IK2381" s="6"/>
      <c r="IL2381" s="6"/>
      <c r="IM2381" s="6"/>
    </row>
    <row r="2382" s="35" customFormat="1" ht="15.75" customHeight="1" spans="3:247">
      <c r="C2382" s="102"/>
      <c r="D2382" s="103"/>
      <c r="E2382" s="98"/>
      <c r="F2382" s="104"/>
      <c r="G2382" s="103"/>
      <c r="IF2382" s="6"/>
      <c r="IG2382" s="6"/>
      <c r="IH2382" s="6"/>
      <c r="II2382" s="6"/>
      <c r="IJ2382" s="6"/>
      <c r="IK2382" s="6"/>
      <c r="IL2382" s="6"/>
      <c r="IM2382" s="6"/>
    </row>
    <row r="2383" s="35" customFormat="1" ht="15.75" customHeight="1" spans="3:247">
      <c r="C2383" s="102"/>
      <c r="D2383" s="103"/>
      <c r="E2383" s="98"/>
      <c r="F2383" s="104"/>
      <c r="G2383" s="103"/>
      <c r="IF2383" s="6"/>
      <c r="IG2383" s="6"/>
      <c r="IH2383" s="6"/>
      <c r="II2383" s="6"/>
      <c r="IJ2383" s="6"/>
      <c r="IK2383" s="6"/>
      <c r="IL2383" s="6"/>
      <c r="IM2383" s="6"/>
    </row>
    <row r="2384" s="35" customFormat="1" ht="15.75" customHeight="1" spans="3:247">
      <c r="C2384" s="102"/>
      <c r="D2384" s="103"/>
      <c r="E2384" s="98"/>
      <c r="F2384" s="104"/>
      <c r="G2384" s="103"/>
      <c r="IF2384" s="6"/>
      <c r="IG2384" s="6"/>
      <c r="IH2384" s="6"/>
      <c r="II2384" s="6"/>
      <c r="IJ2384" s="6"/>
      <c r="IK2384" s="6"/>
      <c r="IL2384" s="6"/>
      <c r="IM2384" s="6"/>
    </row>
    <row r="2385" s="35" customFormat="1" ht="15.75" customHeight="1" spans="3:247">
      <c r="C2385" s="102"/>
      <c r="D2385" s="103"/>
      <c r="E2385" s="98"/>
      <c r="F2385" s="104"/>
      <c r="G2385" s="103"/>
      <c r="IF2385" s="6"/>
      <c r="IG2385" s="6"/>
      <c r="IH2385" s="6"/>
      <c r="II2385" s="6"/>
      <c r="IJ2385" s="6"/>
      <c r="IK2385" s="6"/>
      <c r="IL2385" s="6"/>
      <c r="IM2385" s="6"/>
    </row>
    <row r="2386" s="35" customFormat="1" ht="15.75" customHeight="1" spans="3:247">
      <c r="C2386" s="102"/>
      <c r="D2386" s="103"/>
      <c r="E2386" s="98"/>
      <c r="F2386" s="104"/>
      <c r="G2386" s="103"/>
      <c r="IF2386" s="6"/>
      <c r="IG2386" s="6"/>
      <c r="IH2386" s="6"/>
      <c r="II2386" s="6"/>
      <c r="IJ2386" s="6"/>
      <c r="IK2386" s="6"/>
      <c r="IL2386" s="6"/>
      <c r="IM2386" s="6"/>
    </row>
    <row r="2387" s="35" customFormat="1" ht="15.75" customHeight="1" spans="3:247">
      <c r="C2387" s="102"/>
      <c r="D2387" s="103"/>
      <c r="E2387" s="98"/>
      <c r="F2387" s="104"/>
      <c r="G2387" s="103"/>
      <c r="IF2387" s="6"/>
      <c r="IG2387" s="6"/>
      <c r="IH2387" s="6"/>
      <c r="II2387" s="6"/>
      <c r="IJ2387" s="6"/>
      <c r="IK2387" s="6"/>
      <c r="IL2387" s="6"/>
      <c r="IM2387" s="6"/>
    </row>
    <row r="2388" s="35" customFormat="1" ht="15.75" customHeight="1" spans="3:247">
      <c r="C2388" s="102"/>
      <c r="D2388" s="103"/>
      <c r="E2388" s="98"/>
      <c r="F2388" s="104"/>
      <c r="G2388" s="103"/>
      <c r="IF2388" s="6"/>
      <c r="IG2388" s="6"/>
      <c r="IH2388" s="6"/>
      <c r="II2388" s="6"/>
      <c r="IJ2388" s="6"/>
      <c r="IK2388" s="6"/>
      <c r="IL2388" s="6"/>
      <c r="IM2388" s="6"/>
    </row>
    <row r="2389" s="35" customFormat="1" ht="15.75" customHeight="1" spans="3:247">
      <c r="C2389" s="102"/>
      <c r="D2389" s="103"/>
      <c r="E2389" s="98"/>
      <c r="F2389" s="104"/>
      <c r="G2389" s="103"/>
      <c r="IF2389" s="6"/>
      <c r="IG2389" s="6"/>
      <c r="IH2389" s="6"/>
      <c r="II2389" s="6"/>
      <c r="IJ2389" s="6"/>
      <c r="IK2389" s="6"/>
      <c r="IL2389" s="6"/>
      <c r="IM2389" s="6"/>
    </row>
    <row r="2390" s="35" customFormat="1" ht="15.75" customHeight="1" spans="3:247">
      <c r="C2390" s="102"/>
      <c r="D2390" s="103"/>
      <c r="E2390" s="98"/>
      <c r="F2390" s="104"/>
      <c r="G2390" s="103"/>
      <c r="IF2390" s="6"/>
      <c r="IG2390" s="6"/>
      <c r="IH2390" s="6"/>
      <c r="II2390" s="6"/>
      <c r="IJ2390" s="6"/>
      <c r="IK2390" s="6"/>
      <c r="IL2390" s="6"/>
      <c r="IM2390" s="6"/>
    </row>
    <row r="2391" s="35" customFormat="1" ht="15.75" customHeight="1" spans="3:247">
      <c r="C2391" s="102"/>
      <c r="D2391" s="103"/>
      <c r="E2391" s="98"/>
      <c r="F2391" s="104"/>
      <c r="G2391" s="103"/>
      <c r="IF2391" s="6"/>
      <c r="IG2391" s="6"/>
      <c r="IH2391" s="6"/>
      <c r="II2391" s="6"/>
      <c r="IJ2391" s="6"/>
      <c r="IK2391" s="6"/>
      <c r="IL2391" s="6"/>
      <c r="IM2391" s="6"/>
    </row>
    <row r="2392" s="35" customFormat="1" ht="15.75" customHeight="1" spans="3:247">
      <c r="C2392" s="102"/>
      <c r="D2392" s="103"/>
      <c r="E2392" s="98"/>
      <c r="F2392" s="104"/>
      <c r="G2392" s="103"/>
      <c r="IF2392" s="6"/>
      <c r="IG2392" s="6"/>
      <c r="IH2392" s="6"/>
      <c r="II2392" s="6"/>
      <c r="IJ2392" s="6"/>
      <c r="IK2392" s="6"/>
      <c r="IL2392" s="6"/>
      <c r="IM2392" s="6"/>
    </row>
    <row r="2393" s="35" customFormat="1" ht="15.75" customHeight="1" spans="3:247">
      <c r="C2393" s="102"/>
      <c r="D2393" s="103"/>
      <c r="E2393" s="98"/>
      <c r="F2393" s="104"/>
      <c r="G2393" s="103"/>
      <c r="IF2393" s="6"/>
      <c r="IG2393" s="6"/>
      <c r="IH2393" s="6"/>
      <c r="II2393" s="6"/>
      <c r="IJ2393" s="6"/>
      <c r="IK2393" s="6"/>
      <c r="IL2393" s="6"/>
      <c r="IM2393" s="6"/>
    </row>
    <row r="2394" s="35" customFormat="1" ht="15.75" customHeight="1" spans="3:247">
      <c r="C2394" s="102"/>
      <c r="D2394" s="103"/>
      <c r="E2394" s="98"/>
      <c r="F2394" s="104"/>
      <c r="G2394" s="103"/>
      <c r="IF2394" s="6"/>
      <c r="IG2394" s="6"/>
      <c r="IH2394" s="6"/>
      <c r="II2394" s="6"/>
      <c r="IJ2394" s="6"/>
      <c r="IK2394" s="6"/>
      <c r="IL2394" s="6"/>
      <c r="IM2394" s="6"/>
    </row>
    <row r="2395" s="35" customFormat="1" ht="15.75" customHeight="1" spans="3:247">
      <c r="C2395" s="102"/>
      <c r="D2395" s="103"/>
      <c r="E2395" s="98"/>
      <c r="F2395" s="104"/>
      <c r="G2395" s="103"/>
      <c r="IF2395" s="6"/>
      <c r="IG2395" s="6"/>
      <c r="IH2395" s="6"/>
      <c r="II2395" s="6"/>
      <c r="IJ2395" s="6"/>
      <c r="IK2395" s="6"/>
      <c r="IL2395" s="6"/>
      <c r="IM2395" s="6"/>
    </row>
    <row r="2396" s="35" customFormat="1" ht="15.75" customHeight="1" spans="3:247">
      <c r="C2396" s="102"/>
      <c r="D2396" s="103"/>
      <c r="E2396" s="98"/>
      <c r="F2396" s="104"/>
      <c r="G2396" s="103"/>
      <c r="IF2396" s="6"/>
      <c r="IG2396" s="6"/>
      <c r="IH2396" s="6"/>
      <c r="II2396" s="6"/>
      <c r="IJ2396" s="6"/>
      <c r="IK2396" s="6"/>
      <c r="IL2396" s="6"/>
      <c r="IM2396" s="6"/>
    </row>
    <row r="2397" s="35" customFormat="1" ht="15.75" customHeight="1" spans="3:247">
      <c r="C2397" s="102"/>
      <c r="D2397" s="103"/>
      <c r="E2397" s="98"/>
      <c r="F2397" s="104"/>
      <c r="G2397" s="103"/>
      <c r="IF2397" s="6"/>
      <c r="IG2397" s="6"/>
      <c r="IH2397" s="6"/>
      <c r="II2397" s="6"/>
      <c r="IJ2397" s="6"/>
      <c r="IK2397" s="6"/>
      <c r="IL2397" s="6"/>
      <c r="IM2397" s="6"/>
    </row>
    <row r="2398" s="35" customFormat="1" ht="15.75" customHeight="1" spans="3:247">
      <c r="C2398" s="102"/>
      <c r="D2398" s="103"/>
      <c r="E2398" s="98"/>
      <c r="F2398" s="104"/>
      <c r="G2398" s="103"/>
      <c r="IF2398" s="6"/>
      <c r="IG2398" s="6"/>
      <c r="IH2398" s="6"/>
      <c r="II2398" s="6"/>
      <c r="IJ2398" s="6"/>
      <c r="IK2398" s="6"/>
      <c r="IL2398" s="6"/>
      <c r="IM2398" s="6"/>
    </row>
    <row r="2399" s="35" customFormat="1" ht="15.75" customHeight="1" spans="3:247">
      <c r="C2399" s="102"/>
      <c r="D2399" s="103"/>
      <c r="E2399" s="98"/>
      <c r="F2399" s="104"/>
      <c r="G2399" s="103"/>
      <c r="IF2399" s="6"/>
      <c r="IG2399" s="6"/>
      <c r="IH2399" s="6"/>
      <c r="II2399" s="6"/>
      <c r="IJ2399" s="6"/>
      <c r="IK2399" s="6"/>
      <c r="IL2399" s="6"/>
      <c r="IM2399" s="6"/>
    </row>
    <row r="2400" s="35" customFormat="1" ht="15.75" customHeight="1" spans="3:247">
      <c r="C2400" s="102"/>
      <c r="D2400" s="103"/>
      <c r="E2400" s="98"/>
      <c r="F2400" s="104"/>
      <c r="G2400" s="103"/>
      <c r="IF2400" s="6"/>
      <c r="IG2400" s="6"/>
      <c r="IH2400" s="6"/>
      <c r="II2400" s="6"/>
      <c r="IJ2400" s="6"/>
      <c r="IK2400" s="6"/>
      <c r="IL2400" s="6"/>
      <c r="IM2400" s="6"/>
    </row>
    <row r="2401" s="35" customFormat="1" ht="15.75" customHeight="1" spans="3:247">
      <c r="C2401" s="102"/>
      <c r="D2401" s="103"/>
      <c r="E2401" s="98"/>
      <c r="F2401" s="104"/>
      <c r="G2401" s="103"/>
      <c r="IF2401" s="6"/>
      <c r="IG2401" s="6"/>
      <c r="IH2401" s="6"/>
      <c r="II2401" s="6"/>
      <c r="IJ2401" s="6"/>
      <c r="IK2401" s="6"/>
      <c r="IL2401" s="6"/>
      <c r="IM2401" s="6"/>
    </row>
    <row r="2402" s="35" customFormat="1" ht="15.75" customHeight="1" spans="3:247">
      <c r="C2402" s="102"/>
      <c r="D2402" s="103"/>
      <c r="E2402" s="98"/>
      <c r="F2402" s="104"/>
      <c r="G2402" s="103"/>
      <c r="IF2402" s="6"/>
      <c r="IG2402" s="6"/>
      <c r="IH2402" s="6"/>
      <c r="II2402" s="6"/>
      <c r="IJ2402" s="6"/>
      <c r="IK2402" s="6"/>
      <c r="IL2402" s="6"/>
      <c r="IM2402" s="6"/>
    </row>
    <row r="2403" s="35" customFormat="1" ht="15.75" customHeight="1" spans="3:247">
      <c r="C2403" s="102"/>
      <c r="D2403" s="103"/>
      <c r="E2403" s="98"/>
      <c r="F2403" s="104"/>
      <c r="G2403" s="103"/>
      <c r="IF2403" s="6"/>
      <c r="IG2403" s="6"/>
      <c r="IH2403" s="6"/>
      <c r="II2403" s="6"/>
      <c r="IJ2403" s="6"/>
      <c r="IK2403" s="6"/>
      <c r="IL2403" s="6"/>
      <c r="IM2403" s="6"/>
    </row>
    <row r="2404" s="35" customFormat="1" ht="15.75" customHeight="1" spans="3:247">
      <c r="C2404" s="102"/>
      <c r="D2404" s="103"/>
      <c r="E2404" s="98"/>
      <c r="F2404" s="104"/>
      <c r="G2404" s="103"/>
      <c r="IF2404" s="6"/>
      <c r="IG2404" s="6"/>
      <c r="IH2404" s="6"/>
      <c r="II2404" s="6"/>
      <c r="IJ2404" s="6"/>
      <c r="IK2404" s="6"/>
      <c r="IL2404" s="6"/>
      <c r="IM2404" s="6"/>
    </row>
    <row r="2405" s="35" customFormat="1" ht="15.75" customHeight="1" spans="3:247">
      <c r="C2405" s="102"/>
      <c r="D2405" s="103"/>
      <c r="E2405" s="98"/>
      <c r="F2405" s="104"/>
      <c r="G2405" s="103"/>
      <c r="IF2405" s="6"/>
      <c r="IG2405" s="6"/>
      <c r="IH2405" s="6"/>
      <c r="II2405" s="6"/>
      <c r="IJ2405" s="6"/>
      <c r="IK2405" s="6"/>
      <c r="IL2405" s="6"/>
      <c r="IM2405" s="6"/>
    </row>
    <row r="2406" s="35" customFormat="1" ht="15.75" customHeight="1" spans="3:247">
      <c r="C2406" s="102"/>
      <c r="D2406" s="103"/>
      <c r="E2406" s="98"/>
      <c r="F2406" s="104"/>
      <c r="G2406" s="103"/>
      <c r="IF2406" s="6"/>
      <c r="IG2406" s="6"/>
      <c r="IH2406" s="6"/>
      <c r="II2406" s="6"/>
      <c r="IJ2406" s="6"/>
      <c r="IK2406" s="6"/>
      <c r="IL2406" s="6"/>
      <c r="IM2406" s="6"/>
    </row>
    <row r="2407" s="35" customFormat="1" ht="15.75" customHeight="1" spans="3:247">
      <c r="C2407" s="102"/>
      <c r="D2407" s="103"/>
      <c r="E2407" s="98"/>
      <c r="F2407" s="104"/>
      <c r="G2407" s="103"/>
      <c r="IF2407" s="6"/>
      <c r="IG2407" s="6"/>
      <c r="IH2407" s="6"/>
      <c r="II2407" s="6"/>
      <c r="IJ2407" s="6"/>
      <c r="IK2407" s="6"/>
      <c r="IL2407" s="6"/>
      <c r="IM2407" s="6"/>
    </row>
    <row r="2408" s="35" customFormat="1" ht="15.75" customHeight="1" spans="3:247">
      <c r="C2408" s="102"/>
      <c r="D2408" s="103"/>
      <c r="E2408" s="98"/>
      <c r="F2408" s="104"/>
      <c r="G2408" s="103"/>
      <c r="IF2408" s="6"/>
      <c r="IG2408" s="6"/>
      <c r="IH2408" s="6"/>
      <c r="II2408" s="6"/>
      <c r="IJ2408" s="6"/>
      <c r="IK2408" s="6"/>
      <c r="IL2408" s="6"/>
      <c r="IM2408" s="6"/>
    </row>
    <row r="2409" s="35" customFormat="1" ht="15.75" customHeight="1" spans="3:247">
      <c r="C2409" s="102"/>
      <c r="D2409" s="103"/>
      <c r="E2409" s="98"/>
      <c r="F2409" s="104"/>
      <c r="G2409" s="103"/>
      <c r="IF2409" s="6"/>
      <c r="IG2409" s="6"/>
      <c r="IH2409" s="6"/>
      <c r="II2409" s="6"/>
      <c r="IJ2409" s="6"/>
      <c r="IK2409" s="6"/>
      <c r="IL2409" s="6"/>
      <c r="IM2409" s="6"/>
    </row>
    <row r="2410" s="35" customFormat="1" ht="15.75" customHeight="1" spans="3:247">
      <c r="C2410" s="102"/>
      <c r="D2410" s="103"/>
      <c r="E2410" s="98"/>
      <c r="F2410" s="104"/>
      <c r="G2410" s="103"/>
      <c r="IF2410" s="6"/>
      <c r="IG2410" s="6"/>
      <c r="IH2410" s="6"/>
      <c r="II2410" s="6"/>
      <c r="IJ2410" s="6"/>
      <c r="IK2410" s="6"/>
      <c r="IL2410" s="6"/>
      <c r="IM2410" s="6"/>
    </row>
    <row r="2411" s="35" customFormat="1" ht="15.75" customHeight="1" spans="3:247">
      <c r="C2411" s="102"/>
      <c r="D2411" s="103"/>
      <c r="E2411" s="98"/>
      <c r="F2411" s="104"/>
      <c r="G2411" s="103"/>
      <c r="IF2411" s="6"/>
      <c r="IG2411" s="6"/>
      <c r="IH2411" s="6"/>
      <c r="II2411" s="6"/>
      <c r="IJ2411" s="6"/>
      <c r="IK2411" s="6"/>
      <c r="IL2411" s="6"/>
      <c r="IM2411" s="6"/>
    </row>
    <row r="2412" s="35" customFormat="1" ht="15.75" customHeight="1" spans="3:247">
      <c r="C2412" s="102"/>
      <c r="D2412" s="103"/>
      <c r="E2412" s="98"/>
      <c r="F2412" s="104"/>
      <c r="G2412" s="103"/>
      <c r="IF2412" s="6"/>
      <c r="IG2412" s="6"/>
      <c r="IH2412" s="6"/>
      <c r="II2412" s="6"/>
      <c r="IJ2412" s="6"/>
      <c r="IK2412" s="6"/>
      <c r="IL2412" s="6"/>
      <c r="IM2412" s="6"/>
    </row>
    <row r="2413" s="35" customFormat="1" ht="15.75" customHeight="1" spans="3:247">
      <c r="C2413" s="102"/>
      <c r="D2413" s="103"/>
      <c r="E2413" s="98"/>
      <c r="F2413" s="104"/>
      <c r="G2413" s="103"/>
      <c r="IF2413" s="6"/>
      <c r="IG2413" s="6"/>
      <c r="IH2413" s="6"/>
      <c r="II2413" s="6"/>
      <c r="IJ2413" s="6"/>
      <c r="IK2413" s="6"/>
      <c r="IL2413" s="6"/>
      <c r="IM2413" s="6"/>
    </row>
    <row r="2414" s="35" customFormat="1" ht="15.75" customHeight="1" spans="3:247">
      <c r="C2414" s="102"/>
      <c r="D2414" s="103"/>
      <c r="E2414" s="98"/>
      <c r="F2414" s="104"/>
      <c r="G2414" s="103"/>
      <c r="IF2414" s="6"/>
      <c r="IG2414" s="6"/>
      <c r="IH2414" s="6"/>
      <c r="II2414" s="6"/>
      <c r="IJ2414" s="6"/>
      <c r="IK2414" s="6"/>
      <c r="IL2414" s="6"/>
      <c r="IM2414" s="6"/>
    </row>
    <row r="2415" s="35" customFormat="1" ht="15.75" customHeight="1" spans="3:247">
      <c r="C2415" s="102"/>
      <c r="D2415" s="103"/>
      <c r="E2415" s="98"/>
      <c r="F2415" s="104"/>
      <c r="G2415" s="103"/>
      <c r="IF2415" s="6"/>
      <c r="IG2415" s="6"/>
      <c r="IH2415" s="6"/>
      <c r="II2415" s="6"/>
      <c r="IJ2415" s="6"/>
      <c r="IK2415" s="6"/>
      <c r="IL2415" s="6"/>
      <c r="IM2415" s="6"/>
    </row>
    <row r="2416" s="35" customFormat="1" ht="15.75" customHeight="1" spans="3:247">
      <c r="C2416" s="102"/>
      <c r="D2416" s="103"/>
      <c r="E2416" s="98"/>
      <c r="F2416" s="104"/>
      <c r="G2416" s="103"/>
      <c r="IF2416" s="6"/>
      <c r="IG2416" s="6"/>
      <c r="IH2416" s="6"/>
      <c r="II2416" s="6"/>
      <c r="IJ2416" s="6"/>
      <c r="IK2416" s="6"/>
      <c r="IL2416" s="6"/>
      <c r="IM2416" s="6"/>
    </row>
    <row r="2417" s="35" customFormat="1" ht="15.75" customHeight="1" spans="3:247">
      <c r="C2417" s="102"/>
      <c r="D2417" s="103"/>
      <c r="E2417" s="98"/>
      <c r="F2417" s="104"/>
      <c r="G2417" s="103"/>
      <c r="IF2417" s="6"/>
      <c r="IG2417" s="6"/>
      <c r="IH2417" s="6"/>
      <c r="II2417" s="6"/>
      <c r="IJ2417" s="6"/>
      <c r="IK2417" s="6"/>
      <c r="IL2417" s="6"/>
      <c r="IM2417" s="6"/>
    </row>
    <row r="2418" s="35" customFormat="1" ht="15.75" customHeight="1" spans="3:247">
      <c r="C2418" s="102"/>
      <c r="D2418" s="103"/>
      <c r="E2418" s="98"/>
      <c r="F2418" s="104"/>
      <c r="G2418" s="103"/>
      <c r="IF2418" s="6"/>
      <c r="IG2418" s="6"/>
      <c r="IH2418" s="6"/>
      <c r="II2418" s="6"/>
      <c r="IJ2418" s="6"/>
      <c r="IK2418" s="6"/>
      <c r="IL2418" s="6"/>
      <c r="IM2418" s="6"/>
    </row>
    <row r="2419" s="35" customFormat="1" ht="15.75" customHeight="1" spans="3:247">
      <c r="C2419" s="102"/>
      <c r="D2419" s="103"/>
      <c r="E2419" s="98"/>
      <c r="F2419" s="104"/>
      <c r="G2419" s="103"/>
      <c r="IF2419" s="6"/>
      <c r="IG2419" s="6"/>
      <c r="IH2419" s="6"/>
      <c r="II2419" s="6"/>
      <c r="IJ2419" s="6"/>
      <c r="IK2419" s="6"/>
      <c r="IL2419" s="6"/>
      <c r="IM2419" s="6"/>
    </row>
    <row r="2420" s="35" customFormat="1" ht="15.75" customHeight="1" spans="3:247">
      <c r="C2420" s="102"/>
      <c r="D2420" s="103"/>
      <c r="E2420" s="98"/>
      <c r="F2420" s="104"/>
      <c r="G2420" s="103"/>
      <c r="IF2420" s="6"/>
      <c r="IG2420" s="6"/>
      <c r="IH2420" s="6"/>
      <c r="II2420" s="6"/>
      <c r="IJ2420" s="6"/>
      <c r="IK2420" s="6"/>
      <c r="IL2420" s="6"/>
      <c r="IM2420" s="6"/>
    </row>
    <row r="2421" s="35" customFormat="1" ht="15.75" customHeight="1" spans="3:247">
      <c r="C2421" s="102"/>
      <c r="D2421" s="103"/>
      <c r="E2421" s="98"/>
      <c r="F2421" s="104"/>
      <c r="G2421" s="103"/>
      <c r="IF2421" s="6"/>
      <c r="IG2421" s="6"/>
      <c r="IH2421" s="6"/>
      <c r="II2421" s="6"/>
      <c r="IJ2421" s="6"/>
      <c r="IK2421" s="6"/>
      <c r="IL2421" s="6"/>
      <c r="IM2421" s="6"/>
    </row>
    <row r="2422" s="35" customFormat="1" ht="15.75" customHeight="1" spans="3:247">
      <c r="C2422" s="102"/>
      <c r="D2422" s="103"/>
      <c r="E2422" s="98"/>
      <c r="F2422" s="104"/>
      <c r="G2422" s="103"/>
      <c r="IF2422" s="6"/>
      <c r="IG2422" s="6"/>
      <c r="IH2422" s="6"/>
      <c r="II2422" s="6"/>
      <c r="IJ2422" s="6"/>
      <c r="IK2422" s="6"/>
      <c r="IL2422" s="6"/>
      <c r="IM2422" s="6"/>
    </row>
    <row r="2423" s="35" customFormat="1" ht="15.75" customHeight="1" spans="3:247">
      <c r="C2423" s="102"/>
      <c r="D2423" s="103"/>
      <c r="E2423" s="98"/>
      <c r="F2423" s="104"/>
      <c r="G2423" s="103"/>
      <c r="IF2423" s="6"/>
      <c r="IG2423" s="6"/>
      <c r="IH2423" s="6"/>
      <c r="II2423" s="6"/>
      <c r="IJ2423" s="6"/>
      <c r="IK2423" s="6"/>
      <c r="IL2423" s="6"/>
      <c r="IM2423" s="6"/>
    </row>
    <row r="2424" s="35" customFormat="1" ht="15.75" customHeight="1" spans="3:247">
      <c r="C2424" s="102"/>
      <c r="D2424" s="103"/>
      <c r="E2424" s="98"/>
      <c r="F2424" s="104"/>
      <c r="G2424" s="103"/>
      <c r="IF2424" s="6"/>
      <c r="IG2424" s="6"/>
      <c r="IH2424" s="6"/>
      <c r="II2424" s="6"/>
      <c r="IJ2424" s="6"/>
      <c r="IK2424" s="6"/>
      <c r="IL2424" s="6"/>
      <c r="IM2424" s="6"/>
    </row>
    <row r="2425" s="35" customFormat="1" ht="15.75" customHeight="1" spans="3:247">
      <c r="C2425" s="102"/>
      <c r="D2425" s="103"/>
      <c r="E2425" s="98"/>
      <c r="F2425" s="104"/>
      <c r="G2425" s="103"/>
      <c r="IF2425" s="6"/>
      <c r="IG2425" s="6"/>
      <c r="IH2425" s="6"/>
      <c r="II2425" s="6"/>
      <c r="IJ2425" s="6"/>
      <c r="IK2425" s="6"/>
      <c r="IL2425" s="6"/>
      <c r="IM2425" s="6"/>
    </row>
    <row r="2426" s="35" customFormat="1" ht="15.75" customHeight="1" spans="3:247">
      <c r="C2426" s="102"/>
      <c r="D2426" s="103"/>
      <c r="E2426" s="98"/>
      <c r="F2426" s="104"/>
      <c r="G2426" s="103"/>
      <c r="IF2426" s="6"/>
      <c r="IG2426" s="6"/>
      <c r="IH2426" s="6"/>
      <c r="II2426" s="6"/>
      <c r="IJ2426" s="6"/>
      <c r="IK2426" s="6"/>
      <c r="IL2426" s="6"/>
      <c r="IM2426" s="6"/>
    </row>
    <row r="2427" s="35" customFormat="1" ht="15.75" customHeight="1" spans="3:247">
      <c r="C2427" s="102"/>
      <c r="D2427" s="103"/>
      <c r="E2427" s="98"/>
      <c r="F2427" s="104"/>
      <c r="G2427" s="103"/>
      <c r="IF2427" s="6"/>
      <c r="IG2427" s="6"/>
      <c r="IH2427" s="6"/>
      <c r="II2427" s="6"/>
      <c r="IJ2427" s="6"/>
      <c r="IK2427" s="6"/>
      <c r="IL2427" s="6"/>
      <c r="IM2427" s="6"/>
    </row>
    <row r="2428" s="35" customFormat="1" ht="15.75" customHeight="1" spans="3:247">
      <c r="C2428" s="102"/>
      <c r="D2428" s="103"/>
      <c r="E2428" s="98"/>
      <c r="F2428" s="104"/>
      <c r="G2428" s="103"/>
      <c r="IF2428" s="6"/>
      <c r="IG2428" s="6"/>
      <c r="IH2428" s="6"/>
      <c r="II2428" s="6"/>
      <c r="IJ2428" s="6"/>
      <c r="IK2428" s="6"/>
      <c r="IL2428" s="6"/>
      <c r="IM2428" s="6"/>
    </row>
    <row r="2429" s="35" customFormat="1" ht="15.75" customHeight="1" spans="3:247">
      <c r="C2429" s="102"/>
      <c r="D2429" s="103"/>
      <c r="E2429" s="98"/>
      <c r="F2429" s="104"/>
      <c r="G2429" s="103"/>
      <c r="IF2429" s="6"/>
      <c r="IG2429" s="6"/>
      <c r="IH2429" s="6"/>
      <c r="II2429" s="6"/>
      <c r="IJ2429" s="6"/>
      <c r="IK2429" s="6"/>
      <c r="IL2429" s="6"/>
      <c r="IM2429" s="6"/>
    </row>
    <row r="2430" s="35" customFormat="1" ht="15.75" customHeight="1" spans="3:247">
      <c r="C2430" s="102"/>
      <c r="D2430" s="103"/>
      <c r="E2430" s="98"/>
      <c r="F2430" s="104"/>
      <c r="G2430" s="103"/>
      <c r="IF2430" s="6"/>
      <c r="IG2430" s="6"/>
      <c r="IH2430" s="6"/>
      <c r="II2430" s="6"/>
      <c r="IJ2430" s="6"/>
      <c r="IK2430" s="6"/>
      <c r="IL2430" s="6"/>
      <c r="IM2430" s="6"/>
    </row>
    <row r="2431" s="35" customFormat="1" ht="15.75" customHeight="1" spans="3:247">
      <c r="C2431" s="102"/>
      <c r="D2431" s="103"/>
      <c r="E2431" s="98"/>
      <c r="F2431" s="104"/>
      <c r="G2431" s="103"/>
      <c r="IF2431" s="6"/>
      <c r="IG2431" s="6"/>
      <c r="IH2431" s="6"/>
      <c r="II2431" s="6"/>
      <c r="IJ2431" s="6"/>
      <c r="IK2431" s="6"/>
      <c r="IL2431" s="6"/>
      <c r="IM2431" s="6"/>
    </row>
    <row r="2432" s="35" customFormat="1" ht="15.75" customHeight="1" spans="3:247">
      <c r="C2432" s="102"/>
      <c r="D2432" s="103"/>
      <c r="E2432" s="98"/>
      <c r="F2432" s="104"/>
      <c r="G2432" s="103"/>
      <c r="IF2432" s="6"/>
      <c r="IG2432" s="6"/>
      <c r="IH2432" s="6"/>
      <c r="II2432" s="6"/>
      <c r="IJ2432" s="6"/>
      <c r="IK2432" s="6"/>
      <c r="IL2432" s="6"/>
      <c r="IM2432" s="6"/>
    </row>
    <row r="2433" s="35" customFormat="1" ht="15.75" customHeight="1" spans="3:247">
      <c r="C2433" s="102"/>
      <c r="D2433" s="103"/>
      <c r="E2433" s="98"/>
      <c r="F2433" s="104"/>
      <c r="G2433" s="103"/>
      <c r="IF2433" s="6"/>
      <c r="IG2433" s="6"/>
      <c r="IH2433" s="6"/>
      <c r="II2433" s="6"/>
      <c r="IJ2433" s="6"/>
      <c r="IK2433" s="6"/>
      <c r="IL2433" s="6"/>
      <c r="IM2433" s="6"/>
    </row>
    <row r="2434" s="35" customFormat="1" ht="15.75" customHeight="1" spans="3:247">
      <c r="C2434" s="102"/>
      <c r="D2434" s="103"/>
      <c r="E2434" s="98"/>
      <c r="F2434" s="104"/>
      <c r="G2434" s="103"/>
      <c r="IF2434" s="6"/>
      <c r="IG2434" s="6"/>
      <c r="IH2434" s="6"/>
      <c r="II2434" s="6"/>
      <c r="IJ2434" s="6"/>
      <c r="IK2434" s="6"/>
      <c r="IL2434" s="6"/>
      <c r="IM2434" s="6"/>
    </row>
    <row r="2435" s="35" customFormat="1" ht="15.75" customHeight="1" spans="3:247">
      <c r="C2435" s="102"/>
      <c r="D2435" s="103"/>
      <c r="E2435" s="98"/>
      <c r="F2435" s="104"/>
      <c r="G2435" s="103"/>
      <c r="IF2435" s="6"/>
      <c r="IG2435" s="6"/>
      <c r="IH2435" s="6"/>
      <c r="II2435" s="6"/>
      <c r="IJ2435" s="6"/>
      <c r="IK2435" s="6"/>
      <c r="IL2435" s="6"/>
      <c r="IM2435" s="6"/>
    </row>
    <row r="2436" s="35" customFormat="1" ht="15.75" customHeight="1" spans="3:247">
      <c r="C2436" s="102"/>
      <c r="D2436" s="103"/>
      <c r="E2436" s="98"/>
      <c r="F2436" s="104"/>
      <c r="G2436" s="103"/>
      <c r="IF2436" s="6"/>
      <c r="IG2436" s="6"/>
      <c r="IH2436" s="6"/>
      <c r="II2436" s="6"/>
      <c r="IJ2436" s="6"/>
      <c r="IK2436" s="6"/>
      <c r="IL2436" s="6"/>
      <c r="IM2436" s="6"/>
    </row>
    <row r="2437" s="35" customFormat="1" ht="15.75" customHeight="1" spans="3:247">
      <c r="C2437" s="102"/>
      <c r="D2437" s="103"/>
      <c r="E2437" s="98"/>
      <c r="F2437" s="104"/>
      <c r="G2437" s="103"/>
      <c r="IF2437" s="6"/>
      <c r="IG2437" s="6"/>
      <c r="IH2437" s="6"/>
      <c r="II2437" s="6"/>
      <c r="IJ2437" s="6"/>
      <c r="IK2437" s="6"/>
      <c r="IL2437" s="6"/>
      <c r="IM2437" s="6"/>
    </row>
    <row r="2438" s="35" customFormat="1" ht="15.75" customHeight="1" spans="3:247">
      <c r="C2438" s="102"/>
      <c r="D2438" s="103"/>
      <c r="E2438" s="98"/>
      <c r="F2438" s="104"/>
      <c r="G2438" s="103"/>
      <c r="IF2438" s="6"/>
      <c r="IG2438" s="6"/>
      <c r="IH2438" s="6"/>
      <c r="II2438" s="6"/>
      <c r="IJ2438" s="6"/>
      <c r="IK2438" s="6"/>
      <c r="IL2438" s="6"/>
      <c r="IM2438" s="6"/>
    </row>
    <row r="2439" s="35" customFormat="1" ht="15.75" customHeight="1" spans="3:247">
      <c r="C2439" s="102"/>
      <c r="D2439" s="103"/>
      <c r="E2439" s="98"/>
      <c r="F2439" s="104"/>
      <c r="G2439" s="103"/>
      <c r="IF2439" s="6"/>
      <c r="IG2439" s="6"/>
      <c r="IH2439" s="6"/>
      <c r="II2439" s="6"/>
      <c r="IJ2439" s="6"/>
      <c r="IK2439" s="6"/>
      <c r="IL2439" s="6"/>
      <c r="IM2439" s="6"/>
    </row>
    <row r="2440" s="35" customFormat="1" ht="15.75" customHeight="1" spans="3:247">
      <c r="C2440" s="102"/>
      <c r="D2440" s="103"/>
      <c r="E2440" s="98"/>
      <c r="F2440" s="104"/>
      <c r="G2440" s="103"/>
      <c r="IF2440" s="6"/>
      <c r="IG2440" s="6"/>
      <c r="IH2440" s="6"/>
      <c r="II2440" s="6"/>
      <c r="IJ2440" s="6"/>
      <c r="IK2440" s="6"/>
      <c r="IL2440" s="6"/>
      <c r="IM2440" s="6"/>
    </row>
    <row r="2441" s="35" customFormat="1" ht="15.75" customHeight="1" spans="3:247">
      <c r="C2441" s="102"/>
      <c r="D2441" s="103"/>
      <c r="E2441" s="98"/>
      <c r="F2441" s="104"/>
      <c r="G2441" s="103"/>
      <c r="IF2441" s="6"/>
      <c r="IG2441" s="6"/>
      <c r="IH2441" s="6"/>
      <c r="II2441" s="6"/>
      <c r="IJ2441" s="6"/>
      <c r="IK2441" s="6"/>
      <c r="IL2441" s="6"/>
      <c r="IM2441" s="6"/>
    </row>
    <row r="2442" s="35" customFormat="1" ht="15.75" customHeight="1" spans="3:247">
      <c r="C2442" s="102"/>
      <c r="D2442" s="103"/>
      <c r="E2442" s="98"/>
      <c r="F2442" s="104"/>
      <c r="G2442" s="103"/>
      <c r="IF2442" s="6"/>
      <c r="IG2442" s="6"/>
      <c r="IH2442" s="6"/>
      <c r="II2442" s="6"/>
      <c r="IJ2442" s="6"/>
      <c r="IK2442" s="6"/>
      <c r="IL2442" s="6"/>
      <c r="IM2442" s="6"/>
    </row>
    <row r="2443" s="35" customFormat="1" ht="15.75" customHeight="1" spans="3:247">
      <c r="C2443" s="102"/>
      <c r="D2443" s="103"/>
      <c r="E2443" s="98"/>
      <c r="F2443" s="104"/>
      <c r="G2443" s="103"/>
      <c r="IF2443" s="6"/>
      <c r="IG2443" s="6"/>
      <c r="IH2443" s="6"/>
      <c r="II2443" s="6"/>
      <c r="IJ2443" s="6"/>
      <c r="IK2443" s="6"/>
      <c r="IL2443" s="6"/>
      <c r="IM2443" s="6"/>
    </row>
    <row r="2444" s="35" customFormat="1" ht="15.75" customHeight="1" spans="3:247">
      <c r="C2444" s="102"/>
      <c r="D2444" s="103"/>
      <c r="E2444" s="98"/>
      <c r="F2444" s="104"/>
      <c r="G2444" s="103"/>
      <c r="IF2444" s="6"/>
      <c r="IG2444" s="6"/>
      <c r="IH2444" s="6"/>
      <c r="II2444" s="6"/>
      <c r="IJ2444" s="6"/>
      <c r="IK2444" s="6"/>
      <c r="IL2444" s="6"/>
      <c r="IM2444" s="6"/>
    </row>
    <row r="2445" s="35" customFormat="1" ht="15.75" customHeight="1" spans="3:247">
      <c r="C2445" s="102"/>
      <c r="D2445" s="103"/>
      <c r="E2445" s="98"/>
      <c r="F2445" s="104"/>
      <c r="G2445" s="103"/>
      <c r="IF2445" s="6"/>
      <c r="IG2445" s="6"/>
      <c r="IH2445" s="6"/>
      <c r="II2445" s="6"/>
      <c r="IJ2445" s="6"/>
      <c r="IK2445" s="6"/>
      <c r="IL2445" s="6"/>
      <c r="IM2445" s="6"/>
    </row>
    <row r="2446" s="35" customFormat="1" ht="15.75" customHeight="1" spans="3:247">
      <c r="C2446" s="102"/>
      <c r="D2446" s="103"/>
      <c r="E2446" s="98"/>
      <c r="F2446" s="104"/>
      <c r="G2446" s="103"/>
      <c r="IF2446" s="6"/>
      <c r="IG2446" s="6"/>
      <c r="IH2446" s="6"/>
      <c r="II2446" s="6"/>
      <c r="IJ2446" s="6"/>
      <c r="IK2446" s="6"/>
      <c r="IL2446" s="6"/>
      <c r="IM2446" s="6"/>
    </row>
    <row r="2447" s="35" customFormat="1" ht="15.75" customHeight="1" spans="3:247">
      <c r="C2447" s="102"/>
      <c r="D2447" s="103"/>
      <c r="E2447" s="98"/>
      <c r="F2447" s="104"/>
      <c r="G2447" s="103"/>
      <c r="IF2447" s="6"/>
      <c r="IG2447" s="6"/>
      <c r="IH2447" s="6"/>
      <c r="II2447" s="6"/>
      <c r="IJ2447" s="6"/>
      <c r="IK2447" s="6"/>
      <c r="IL2447" s="6"/>
      <c r="IM2447" s="6"/>
    </row>
    <row r="2448" s="35" customFormat="1" ht="15.75" customHeight="1" spans="3:247">
      <c r="C2448" s="102"/>
      <c r="D2448" s="103"/>
      <c r="E2448" s="98"/>
      <c r="F2448" s="104"/>
      <c r="G2448" s="103"/>
      <c r="IF2448" s="6"/>
      <c r="IG2448" s="6"/>
      <c r="IH2448" s="6"/>
      <c r="II2448" s="6"/>
      <c r="IJ2448" s="6"/>
      <c r="IK2448" s="6"/>
      <c r="IL2448" s="6"/>
      <c r="IM2448" s="6"/>
    </row>
    <row r="2449" s="35" customFormat="1" ht="15.75" customHeight="1" spans="3:247">
      <c r="C2449" s="102"/>
      <c r="D2449" s="103"/>
      <c r="E2449" s="98"/>
      <c r="F2449" s="104"/>
      <c r="G2449" s="103"/>
      <c r="IF2449" s="6"/>
      <c r="IG2449" s="6"/>
      <c r="IH2449" s="6"/>
      <c r="II2449" s="6"/>
      <c r="IJ2449" s="6"/>
      <c r="IK2449" s="6"/>
      <c r="IL2449" s="6"/>
      <c r="IM2449" s="6"/>
    </row>
    <row r="2450" s="35" customFormat="1" ht="15.75" customHeight="1" spans="3:247">
      <c r="C2450" s="102"/>
      <c r="D2450" s="103"/>
      <c r="E2450" s="98"/>
      <c r="F2450" s="104"/>
      <c r="G2450" s="103"/>
      <c r="IF2450" s="6"/>
      <c r="IG2450" s="6"/>
      <c r="IH2450" s="6"/>
      <c r="II2450" s="6"/>
      <c r="IJ2450" s="6"/>
      <c r="IK2450" s="6"/>
      <c r="IL2450" s="6"/>
      <c r="IM2450" s="6"/>
    </row>
    <row r="2451" s="35" customFormat="1" ht="15.75" customHeight="1" spans="3:247">
      <c r="C2451" s="102"/>
      <c r="D2451" s="103"/>
      <c r="E2451" s="98"/>
      <c r="F2451" s="104"/>
      <c r="G2451" s="103"/>
      <c r="IF2451" s="6"/>
      <c r="IG2451" s="6"/>
      <c r="IH2451" s="6"/>
      <c r="II2451" s="6"/>
      <c r="IJ2451" s="6"/>
      <c r="IK2451" s="6"/>
      <c r="IL2451" s="6"/>
      <c r="IM2451" s="6"/>
    </row>
    <row r="2452" s="35" customFormat="1" ht="15.75" customHeight="1" spans="3:247">
      <c r="C2452" s="102"/>
      <c r="D2452" s="103"/>
      <c r="E2452" s="98"/>
      <c r="F2452" s="104"/>
      <c r="G2452" s="103"/>
      <c r="IF2452" s="6"/>
      <c r="IG2452" s="6"/>
      <c r="IH2452" s="6"/>
      <c r="II2452" s="6"/>
      <c r="IJ2452" s="6"/>
      <c r="IK2452" s="6"/>
      <c r="IL2452" s="6"/>
      <c r="IM2452" s="6"/>
    </row>
    <row r="2453" s="35" customFormat="1" ht="15.75" customHeight="1" spans="3:247">
      <c r="C2453" s="102"/>
      <c r="D2453" s="103"/>
      <c r="E2453" s="98"/>
      <c r="F2453" s="104"/>
      <c r="G2453" s="103"/>
      <c r="IF2453" s="6"/>
      <c r="IG2453" s="6"/>
      <c r="IH2453" s="6"/>
      <c r="II2453" s="6"/>
      <c r="IJ2453" s="6"/>
      <c r="IK2453" s="6"/>
      <c r="IL2453" s="6"/>
      <c r="IM2453" s="6"/>
    </row>
    <row r="2454" s="35" customFormat="1" ht="15.75" customHeight="1" spans="3:247">
      <c r="C2454" s="102"/>
      <c r="D2454" s="103"/>
      <c r="E2454" s="98"/>
      <c r="F2454" s="104"/>
      <c r="G2454" s="103"/>
      <c r="IF2454" s="6"/>
      <c r="IG2454" s="6"/>
      <c r="IH2454" s="6"/>
      <c r="II2454" s="6"/>
      <c r="IJ2454" s="6"/>
      <c r="IK2454" s="6"/>
      <c r="IL2454" s="6"/>
      <c r="IM2454" s="6"/>
    </row>
    <row r="2455" s="35" customFormat="1" ht="15.75" customHeight="1" spans="3:247">
      <c r="C2455" s="102"/>
      <c r="D2455" s="103"/>
      <c r="E2455" s="98"/>
      <c r="F2455" s="104"/>
      <c r="G2455" s="103"/>
      <c r="IF2455" s="6"/>
      <c r="IG2455" s="6"/>
      <c r="IH2455" s="6"/>
      <c r="II2455" s="6"/>
      <c r="IJ2455" s="6"/>
      <c r="IK2455" s="6"/>
      <c r="IL2455" s="6"/>
      <c r="IM2455" s="6"/>
    </row>
    <row r="2456" s="35" customFormat="1" ht="15.75" customHeight="1" spans="3:247">
      <c r="C2456" s="102"/>
      <c r="D2456" s="103"/>
      <c r="E2456" s="98"/>
      <c r="F2456" s="104"/>
      <c r="G2456" s="103"/>
      <c r="IF2456" s="6"/>
      <c r="IG2456" s="6"/>
      <c r="IH2456" s="6"/>
      <c r="II2456" s="6"/>
      <c r="IJ2456" s="6"/>
      <c r="IK2456" s="6"/>
      <c r="IL2456" s="6"/>
      <c r="IM2456" s="6"/>
    </row>
    <row r="2457" s="35" customFormat="1" ht="15.75" customHeight="1" spans="3:247">
      <c r="C2457" s="102"/>
      <c r="D2457" s="103"/>
      <c r="E2457" s="98"/>
      <c r="F2457" s="104"/>
      <c r="G2457" s="103"/>
      <c r="IF2457" s="6"/>
      <c r="IG2457" s="6"/>
      <c r="IH2457" s="6"/>
      <c r="II2457" s="6"/>
      <c r="IJ2457" s="6"/>
      <c r="IK2457" s="6"/>
      <c r="IL2457" s="6"/>
      <c r="IM2457" s="6"/>
    </row>
    <row r="2458" s="35" customFormat="1" ht="15.75" customHeight="1" spans="3:247">
      <c r="C2458" s="102"/>
      <c r="D2458" s="103"/>
      <c r="E2458" s="98"/>
      <c r="F2458" s="104"/>
      <c r="G2458" s="103"/>
      <c r="IF2458" s="6"/>
      <c r="IG2458" s="6"/>
      <c r="IH2458" s="6"/>
      <c r="II2458" s="6"/>
      <c r="IJ2458" s="6"/>
      <c r="IK2458" s="6"/>
      <c r="IL2458" s="6"/>
      <c r="IM2458" s="6"/>
    </row>
    <row r="2459" s="35" customFormat="1" ht="15.75" customHeight="1" spans="3:247">
      <c r="C2459" s="102"/>
      <c r="D2459" s="103"/>
      <c r="E2459" s="98"/>
      <c r="F2459" s="104"/>
      <c r="G2459" s="103"/>
      <c r="IF2459" s="6"/>
      <c r="IG2459" s="6"/>
      <c r="IH2459" s="6"/>
      <c r="II2459" s="6"/>
      <c r="IJ2459" s="6"/>
      <c r="IK2459" s="6"/>
      <c r="IL2459" s="6"/>
      <c r="IM2459" s="6"/>
    </row>
    <row r="2460" s="35" customFormat="1" ht="15.75" customHeight="1" spans="3:247">
      <c r="C2460" s="102"/>
      <c r="D2460" s="103"/>
      <c r="E2460" s="98"/>
      <c r="F2460" s="104"/>
      <c r="G2460" s="103"/>
      <c r="IF2460" s="6"/>
      <c r="IG2460" s="6"/>
      <c r="IH2460" s="6"/>
      <c r="II2460" s="6"/>
      <c r="IJ2460" s="6"/>
      <c r="IK2460" s="6"/>
      <c r="IL2460" s="6"/>
      <c r="IM2460" s="6"/>
    </row>
    <row r="2461" s="35" customFormat="1" ht="15.75" customHeight="1" spans="3:247">
      <c r="C2461" s="102"/>
      <c r="D2461" s="103"/>
      <c r="E2461" s="98"/>
      <c r="F2461" s="104"/>
      <c r="G2461" s="103"/>
      <c r="IF2461" s="6"/>
      <c r="IG2461" s="6"/>
      <c r="IH2461" s="6"/>
      <c r="II2461" s="6"/>
      <c r="IJ2461" s="6"/>
      <c r="IK2461" s="6"/>
      <c r="IL2461" s="6"/>
      <c r="IM2461" s="6"/>
    </row>
    <row r="2462" s="35" customFormat="1" ht="15.75" customHeight="1" spans="3:247">
      <c r="C2462" s="102"/>
      <c r="D2462" s="103"/>
      <c r="E2462" s="98"/>
      <c r="F2462" s="104"/>
      <c r="G2462" s="103"/>
      <c r="IF2462" s="6"/>
      <c r="IG2462" s="6"/>
      <c r="IH2462" s="6"/>
      <c r="II2462" s="6"/>
      <c r="IJ2462" s="6"/>
      <c r="IK2462" s="6"/>
      <c r="IL2462" s="6"/>
      <c r="IM2462" s="6"/>
    </row>
    <row r="2463" s="35" customFormat="1" ht="15.75" customHeight="1" spans="3:247">
      <c r="C2463" s="102"/>
      <c r="D2463" s="103"/>
      <c r="E2463" s="98"/>
      <c r="F2463" s="104"/>
      <c r="G2463" s="103"/>
      <c r="IF2463" s="6"/>
      <c r="IG2463" s="6"/>
      <c r="IH2463" s="6"/>
      <c r="II2463" s="6"/>
      <c r="IJ2463" s="6"/>
      <c r="IK2463" s="6"/>
      <c r="IL2463" s="6"/>
      <c r="IM2463" s="6"/>
    </row>
    <row r="2464" s="35" customFormat="1" ht="15.75" customHeight="1" spans="3:247">
      <c r="C2464" s="102"/>
      <c r="D2464" s="103"/>
      <c r="E2464" s="98"/>
      <c r="F2464" s="104"/>
      <c r="G2464" s="103"/>
      <c r="IF2464" s="6"/>
      <c r="IG2464" s="6"/>
      <c r="IH2464" s="6"/>
      <c r="II2464" s="6"/>
      <c r="IJ2464" s="6"/>
      <c r="IK2464" s="6"/>
      <c r="IL2464" s="6"/>
      <c r="IM2464" s="6"/>
    </row>
    <row r="2465" s="35" customFormat="1" ht="15.75" customHeight="1" spans="3:247">
      <c r="C2465" s="102"/>
      <c r="D2465" s="103"/>
      <c r="E2465" s="98"/>
      <c r="F2465" s="104"/>
      <c r="G2465" s="103"/>
      <c r="IF2465" s="6"/>
      <c r="IG2465" s="6"/>
      <c r="IH2465" s="6"/>
      <c r="II2465" s="6"/>
      <c r="IJ2465" s="6"/>
      <c r="IK2465" s="6"/>
      <c r="IL2465" s="6"/>
      <c r="IM2465" s="6"/>
    </row>
    <row r="2466" s="35" customFormat="1" ht="15.75" customHeight="1" spans="3:247">
      <c r="C2466" s="102"/>
      <c r="D2466" s="103"/>
      <c r="E2466" s="98"/>
      <c r="F2466" s="104"/>
      <c r="G2466" s="103"/>
      <c r="IF2466" s="6"/>
      <c r="IG2466" s="6"/>
      <c r="IH2466" s="6"/>
      <c r="II2466" s="6"/>
      <c r="IJ2466" s="6"/>
      <c r="IK2466" s="6"/>
      <c r="IL2466" s="6"/>
      <c r="IM2466" s="6"/>
    </row>
    <row r="2467" s="35" customFormat="1" ht="15.75" customHeight="1" spans="3:247">
      <c r="C2467" s="102"/>
      <c r="D2467" s="103"/>
      <c r="E2467" s="98"/>
      <c r="F2467" s="104"/>
      <c r="G2467" s="103"/>
      <c r="IF2467" s="6"/>
      <c r="IG2467" s="6"/>
      <c r="IH2467" s="6"/>
      <c r="II2467" s="6"/>
      <c r="IJ2467" s="6"/>
      <c r="IK2467" s="6"/>
      <c r="IL2467" s="6"/>
      <c r="IM2467" s="6"/>
    </row>
    <row r="2468" s="35" customFormat="1" ht="15.75" customHeight="1" spans="3:247">
      <c r="C2468" s="102"/>
      <c r="D2468" s="103"/>
      <c r="E2468" s="98"/>
      <c r="F2468" s="104"/>
      <c r="G2468" s="103"/>
      <c r="IF2468" s="6"/>
      <c r="IG2468" s="6"/>
      <c r="IH2468" s="6"/>
      <c r="II2468" s="6"/>
      <c r="IJ2468" s="6"/>
      <c r="IK2468" s="6"/>
      <c r="IL2468" s="6"/>
      <c r="IM2468" s="6"/>
    </row>
    <row r="2469" s="35" customFormat="1" ht="15.75" customHeight="1" spans="3:247">
      <c r="C2469" s="102"/>
      <c r="D2469" s="103"/>
      <c r="E2469" s="98"/>
      <c r="F2469" s="104"/>
      <c r="G2469" s="103"/>
      <c r="IF2469" s="6"/>
      <c r="IG2469" s="6"/>
      <c r="IH2469" s="6"/>
      <c r="II2469" s="6"/>
      <c r="IJ2469" s="6"/>
      <c r="IK2469" s="6"/>
      <c r="IL2469" s="6"/>
      <c r="IM2469" s="6"/>
    </row>
    <row r="2470" s="35" customFormat="1" ht="15.75" customHeight="1" spans="3:247">
      <c r="C2470" s="102"/>
      <c r="D2470" s="103"/>
      <c r="E2470" s="98"/>
      <c r="F2470" s="104"/>
      <c r="G2470" s="103"/>
      <c r="IF2470" s="6"/>
      <c r="IG2470" s="6"/>
      <c r="IH2470" s="6"/>
      <c r="II2470" s="6"/>
      <c r="IJ2470" s="6"/>
      <c r="IK2470" s="6"/>
      <c r="IL2470" s="6"/>
      <c r="IM2470" s="6"/>
    </row>
    <row r="2471" s="35" customFormat="1" ht="15.75" customHeight="1" spans="3:247">
      <c r="C2471" s="102"/>
      <c r="D2471" s="103"/>
      <c r="E2471" s="98"/>
      <c r="F2471" s="104"/>
      <c r="G2471" s="103"/>
      <c r="IF2471" s="6"/>
      <c r="IG2471" s="6"/>
      <c r="IH2471" s="6"/>
      <c r="II2471" s="6"/>
      <c r="IJ2471" s="6"/>
      <c r="IK2471" s="6"/>
      <c r="IL2471" s="6"/>
      <c r="IM2471" s="6"/>
    </row>
    <row r="2472" s="35" customFormat="1" ht="15.75" customHeight="1" spans="3:247">
      <c r="C2472" s="102"/>
      <c r="D2472" s="103"/>
      <c r="E2472" s="98"/>
      <c r="F2472" s="104"/>
      <c r="G2472" s="103"/>
      <c r="IF2472" s="6"/>
      <c r="IG2472" s="6"/>
      <c r="IH2472" s="6"/>
      <c r="II2472" s="6"/>
      <c r="IJ2472" s="6"/>
      <c r="IK2472" s="6"/>
      <c r="IL2472" s="6"/>
      <c r="IM2472" s="6"/>
    </row>
    <row r="2473" s="35" customFormat="1" ht="15.75" customHeight="1" spans="3:247">
      <c r="C2473" s="102"/>
      <c r="D2473" s="103"/>
      <c r="E2473" s="98"/>
      <c r="F2473" s="104"/>
      <c r="G2473" s="103"/>
      <c r="IF2473" s="6"/>
      <c r="IG2473" s="6"/>
      <c r="IH2473" s="6"/>
      <c r="II2473" s="6"/>
      <c r="IJ2473" s="6"/>
      <c r="IK2473" s="6"/>
      <c r="IL2473" s="6"/>
      <c r="IM2473" s="6"/>
    </row>
    <row r="2474" s="35" customFormat="1" ht="15.75" customHeight="1" spans="3:247">
      <c r="C2474" s="102"/>
      <c r="D2474" s="103"/>
      <c r="E2474" s="98"/>
      <c r="F2474" s="104"/>
      <c r="G2474" s="103"/>
      <c r="IF2474" s="6"/>
      <c r="IG2474" s="6"/>
      <c r="IH2474" s="6"/>
      <c r="II2474" s="6"/>
      <c r="IJ2474" s="6"/>
      <c r="IK2474" s="6"/>
      <c r="IL2474" s="6"/>
      <c r="IM2474" s="6"/>
    </row>
    <row r="2475" s="35" customFormat="1" ht="15.75" customHeight="1" spans="3:247">
      <c r="C2475" s="102"/>
      <c r="D2475" s="103"/>
      <c r="E2475" s="98"/>
      <c r="F2475" s="104"/>
      <c r="G2475" s="103"/>
      <c r="IF2475" s="6"/>
      <c r="IG2475" s="6"/>
      <c r="IH2475" s="6"/>
      <c r="II2475" s="6"/>
      <c r="IJ2475" s="6"/>
      <c r="IK2475" s="6"/>
      <c r="IL2475" s="6"/>
      <c r="IM2475" s="6"/>
    </row>
    <row r="2476" s="35" customFormat="1" ht="15.75" customHeight="1" spans="3:247">
      <c r="C2476" s="102"/>
      <c r="D2476" s="103"/>
      <c r="E2476" s="98"/>
      <c r="F2476" s="104"/>
      <c r="G2476" s="103"/>
      <c r="IF2476" s="6"/>
      <c r="IG2476" s="6"/>
      <c r="IH2476" s="6"/>
      <c r="II2476" s="6"/>
      <c r="IJ2476" s="6"/>
      <c r="IK2476" s="6"/>
      <c r="IL2476" s="6"/>
      <c r="IM2476" s="6"/>
    </row>
    <row r="2477" s="35" customFormat="1" ht="15.75" customHeight="1" spans="3:247">
      <c r="C2477" s="102"/>
      <c r="D2477" s="103"/>
      <c r="E2477" s="98"/>
      <c r="F2477" s="104"/>
      <c r="G2477" s="103"/>
      <c r="IF2477" s="6"/>
      <c r="IG2477" s="6"/>
      <c r="IH2477" s="6"/>
      <c r="II2477" s="6"/>
      <c r="IJ2477" s="6"/>
      <c r="IK2477" s="6"/>
      <c r="IL2477" s="6"/>
      <c r="IM2477" s="6"/>
    </row>
    <row r="2478" s="35" customFormat="1" ht="15.75" customHeight="1" spans="3:247">
      <c r="C2478" s="102"/>
      <c r="D2478" s="103"/>
      <c r="E2478" s="98"/>
      <c r="F2478" s="104"/>
      <c r="G2478" s="103"/>
      <c r="IF2478" s="6"/>
      <c r="IG2478" s="6"/>
      <c r="IH2478" s="6"/>
      <c r="II2478" s="6"/>
      <c r="IJ2478" s="6"/>
      <c r="IK2478" s="6"/>
      <c r="IL2478" s="6"/>
      <c r="IM2478" s="6"/>
    </row>
    <row r="2479" s="35" customFormat="1" ht="15.75" customHeight="1" spans="3:247">
      <c r="C2479" s="102"/>
      <c r="D2479" s="103"/>
      <c r="E2479" s="98"/>
      <c r="F2479" s="104"/>
      <c r="G2479" s="103"/>
      <c r="IF2479" s="6"/>
      <c r="IG2479" s="6"/>
      <c r="IH2479" s="6"/>
      <c r="II2479" s="6"/>
      <c r="IJ2479" s="6"/>
      <c r="IK2479" s="6"/>
      <c r="IL2479" s="6"/>
      <c r="IM2479" s="6"/>
    </row>
    <row r="2480" s="35" customFormat="1" ht="15.75" customHeight="1" spans="3:247">
      <c r="C2480" s="102"/>
      <c r="D2480" s="103"/>
      <c r="E2480" s="98"/>
      <c r="F2480" s="104"/>
      <c r="G2480" s="103"/>
      <c r="IF2480" s="6"/>
      <c r="IG2480" s="6"/>
      <c r="IH2480" s="6"/>
      <c r="II2480" s="6"/>
      <c r="IJ2480" s="6"/>
      <c r="IK2480" s="6"/>
      <c r="IL2480" s="6"/>
      <c r="IM2480" s="6"/>
    </row>
    <row r="2481" s="35" customFormat="1" ht="15.75" customHeight="1" spans="3:247">
      <c r="C2481" s="102"/>
      <c r="D2481" s="103"/>
      <c r="E2481" s="98"/>
      <c r="F2481" s="104"/>
      <c r="G2481" s="103"/>
      <c r="IF2481" s="6"/>
      <c r="IG2481" s="6"/>
      <c r="IH2481" s="6"/>
      <c r="II2481" s="6"/>
      <c r="IJ2481" s="6"/>
      <c r="IK2481" s="6"/>
      <c r="IL2481" s="6"/>
      <c r="IM2481" s="6"/>
    </row>
    <row r="2482" s="35" customFormat="1" ht="15.75" customHeight="1" spans="3:247">
      <c r="C2482" s="102"/>
      <c r="D2482" s="103"/>
      <c r="E2482" s="98"/>
      <c r="F2482" s="104"/>
      <c r="G2482" s="103"/>
      <c r="IF2482" s="6"/>
      <c r="IG2482" s="6"/>
      <c r="IH2482" s="6"/>
      <c r="II2482" s="6"/>
      <c r="IJ2482" s="6"/>
      <c r="IK2482" s="6"/>
      <c r="IL2482" s="6"/>
      <c r="IM2482" s="6"/>
    </row>
    <row r="2483" s="35" customFormat="1" ht="15.75" customHeight="1" spans="3:247">
      <c r="C2483" s="102"/>
      <c r="D2483" s="103"/>
      <c r="E2483" s="98"/>
      <c r="F2483" s="104"/>
      <c r="G2483" s="103"/>
      <c r="IF2483" s="6"/>
      <c r="IG2483" s="6"/>
      <c r="IH2483" s="6"/>
      <c r="II2483" s="6"/>
      <c r="IJ2483" s="6"/>
      <c r="IK2483" s="6"/>
      <c r="IL2483" s="6"/>
      <c r="IM2483" s="6"/>
    </row>
    <row r="2484" s="35" customFormat="1" ht="15.75" customHeight="1" spans="3:247">
      <c r="C2484" s="102"/>
      <c r="D2484" s="103"/>
      <c r="E2484" s="98"/>
      <c r="F2484" s="104"/>
      <c r="G2484" s="103"/>
      <c r="IF2484" s="6"/>
      <c r="IG2484" s="6"/>
      <c r="IH2484" s="6"/>
      <c r="II2484" s="6"/>
      <c r="IJ2484" s="6"/>
      <c r="IK2484" s="6"/>
      <c r="IL2484" s="6"/>
      <c r="IM2484" s="6"/>
    </row>
    <row r="2485" s="35" customFormat="1" ht="15.75" customHeight="1" spans="3:247">
      <c r="C2485" s="102"/>
      <c r="D2485" s="103"/>
      <c r="E2485" s="98"/>
      <c r="F2485" s="104"/>
      <c r="G2485" s="103"/>
      <c r="IF2485" s="6"/>
      <c r="IG2485" s="6"/>
      <c r="IH2485" s="6"/>
      <c r="II2485" s="6"/>
      <c r="IJ2485" s="6"/>
      <c r="IK2485" s="6"/>
      <c r="IL2485" s="6"/>
      <c r="IM2485" s="6"/>
    </row>
    <row r="2486" s="35" customFormat="1" ht="15.75" customHeight="1" spans="3:247">
      <c r="C2486" s="102"/>
      <c r="D2486" s="103"/>
      <c r="E2486" s="98"/>
      <c r="F2486" s="104"/>
      <c r="G2486" s="103"/>
      <c r="IF2486" s="6"/>
      <c r="IG2486" s="6"/>
      <c r="IH2486" s="6"/>
      <c r="II2486" s="6"/>
      <c r="IJ2486" s="6"/>
      <c r="IK2486" s="6"/>
      <c r="IL2486" s="6"/>
      <c r="IM2486" s="6"/>
    </row>
    <row r="2487" s="35" customFormat="1" ht="15.75" customHeight="1" spans="3:247">
      <c r="C2487" s="102"/>
      <c r="D2487" s="103"/>
      <c r="E2487" s="98"/>
      <c r="F2487" s="104"/>
      <c r="G2487" s="103"/>
      <c r="IF2487" s="6"/>
      <c r="IG2487" s="6"/>
      <c r="IH2487" s="6"/>
      <c r="II2487" s="6"/>
      <c r="IJ2487" s="6"/>
      <c r="IK2487" s="6"/>
      <c r="IL2487" s="6"/>
      <c r="IM2487" s="6"/>
    </row>
    <row r="2488" s="35" customFormat="1" ht="15.75" customHeight="1" spans="3:247">
      <c r="C2488" s="102"/>
      <c r="D2488" s="103"/>
      <c r="E2488" s="98"/>
      <c r="F2488" s="104"/>
      <c r="G2488" s="103"/>
      <c r="IF2488" s="6"/>
      <c r="IG2488" s="6"/>
      <c r="IH2488" s="6"/>
      <c r="II2488" s="6"/>
      <c r="IJ2488" s="6"/>
      <c r="IK2488" s="6"/>
      <c r="IL2488" s="6"/>
      <c r="IM2488" s="6"/>
    </row>
    <row r="2489" s="35" customFormat="1" ht="15.75" customHeight="1" spans="3:247">
      <c r="C2489" s="102"/>
      <c r="D2489" s="103"/>
      <c r="E2489" s="98"/>
      <c r="F2489" s="104"/>
      <c r="G2489" s="103"/>
      <c r="IF2489" s="6"/>
      <c r="IG2489" s="6"/>
      <c r="IH2489" s="6"/>
      <c r="II2489" s="6"/>
      <c r="IJ2489" s="6"/>
      <c r="IK2489" s="6"/>
      <c r="IL2489" s="6"/>
      <c r="IM2489" s="6"/>
    </row>
    <row r="2490" s="35" customFormat="1" ht="15.75" customHeight="1" spans="3:247">
      <c r="C2490" s="102"/>
      <c r="D2490" s="103"/>
      <c r="E2490" s="98"/>
      <c r="F2490" s="104"/>
      <c r="G2490" s="103"/>
      <c r="IF2490" s="6"/>
      <c r="IG2490" s="6"/>
      <c r="IH2490" s="6"/>
      <c r="II2490" s="6"/>
      <c r="IJ2490" s="6"/>
      <c r="IK2490" s="6"/>
      <c r="IL2490" s="6"/>
      <c r="IM2490" s="6"/>
    </row>
    <row r="2491" s="35" customFormat="1" ht="15.75" customHeight="1" spans="3:247">
      <c r="C2491" s="102"/>
      <c r="D2491" s="103"/>
      <c r="E2491" s="98"/>
      <c r="F2491" s="104"/>
      <c r="G2491" s="103"/>
      <c r="IF2491" s="6"/>
      <c r="IG2491" s="6"/>
      <c r="IH2491" s="6"/>
      <c r="II2491" s="6"/>
      <c r="IJ2491" s="6"/>
      <c r="IK2491" s="6"/>
      <c r="IL2491" s="6"/>
      <c r="IM2491" s="6"/>
    </row>
    <row r="2492" s="35" customFormat="1" ht="15.75" customHeight="1" spans="3:247">
      <c r="C2492" s="102"/>
      <c r="D2492" s="103"/>
      <c r="E2492" s="98"/>
      <c r="F2492" s="104"/>
      <c r="G2492" s="103"/>
      <c r="IF2492" s="6"/>
      <c r="IG2492" s="6"/>
      <c r="IH2492" s="6"/>
      <c r="II2492" s="6"/>
      <c r="IJ2492" s="6"/>
      <c r="IK2492" s="6"/>
      <c r="IL2492" s="6"/>
      <c r="IM2492" s="6"/>
    </row>
    <row r="2493" s="35" customFormat="1" ht="15.75" customHeight="1" spans="3:247">
      <c r="C2493" s="102"/>
      <c r="D2493" s="103"/>
      <c r="E2493" s="98"/>
      <c r="F2493" s="104"/>
      <c r="G2493" s="103"/>
      <c r="IF2493" s="6"/>
      <c r="IG2493" s="6"/>
      <c r="IH2493" s="6"/>
      <c r="II2493" s="6"/>
      <c r="IJ2493" s="6"/>
      <c r="IK2493" s="6"/>
      <c r="IL2493" s="6"/>
      <c r="IM2493" s="6"/>
    </row>
    <row r="2494" s="35" customFormat="1" ht="15.75" customHeight="1" spans="3:247">
      <c r="C2494" s="102"/>
      <c r="D2494" s="103"/>
      <c r="E2494" s="98"/>
      <c r="F2494" s="104"/>
      <c r="G2494" s="103"/>
      <c r="IF2494" s="6"/>
      <c r="IG2494" s="6"/>
      <c r="IH2494" s="6"/>
      <c r="II2494" s="6"/>
      <c r="IJ2494" s="6"/>
      <c r="IK2494" s="6"/>
      <c r="IL2494" s="6"/>
      <c r="IM2494" s="6"/>
    </row>
    <row r="2495" s="35" customFormat="1" ht="15.75" customHeight="1" spans="3:247">
      <c r="C2495" s="102"/>
      <c r="D2495" s="103"/>
      <c r="E2495" s="98"/>
      <c r="F2495" s="104"/>
      <c r="G2495" s="103"/>
      <c r="IF2495" s="6"/>
      <c r="IG2495" s="6"/>
      <c r="IH2495" s="6"/>
      <c r="II2495" s="6"/>
      <c r="IJ2495" s="6"/>
      <c r="IK2495" s="6"/>
      <c r="IL2495" s="6"/>
      <c r="IM2495" s="6"/>
    </row>
    <row r="2496" s="35" customFormat="1" ht="15.75" customHeight="1" spans="3:247">
      <c r="C2496" s="102"/>
      <c r="D2496" s="103"/>
      <c r="E2496" s="98"/>
      <c r="F2496" s="104"/>
      <c r="G2496" s="103"/>
      <c r="IF2496" s="6"/>
      <c r="IG2496" s="6"/>
      <c r="IH2496" s="6"/>
      <c r="II2496" s="6"/>
      <c r="IJ2496" s="6"/>
      <c r="IK2496" s="6"/>
      <c r="IL2496" s="6"/>
      <c r="IM2496" s="6"/>
    </row>
    <row r="2497" s="35" customFormat="1" ht="15.75" customHeight="1" spans="3:247">
      <c r="C2497" s="102"/>
      <c r="D2497" s="103"/>
      <c r="E2497" s="98"/>
      <c r="F2497" s="104"/>
      <c r="G2497" s="103"/>
      <c r="IF2497" s="6"/>
      <c r="IG2497" s="6"/>
      <c r="IH2497" s="6"/>
      <c r="II2497" s="6"/>
      <c r="IJ2497" s="6"/>
      <c r="IK2497" s="6"/>
      <c r="IL2497" s="6"/>
      <c r="IM2497" s="6"/>
    </row>
    <row r="2498" s="35" customFormat="1" ht="15.75" customHeight="1" spans="3:247">
      <c r="C2498" s="102"/>
      <c r="D2498" s="103"/>
      <c r="E2498" s="98"/>
      <c r="F2498" s="104"/>
      <c r="G2498" s="103"/>
      <c r="IF2498" s="6"/>
      <c r="IG2498" s="6"/>
      <c r="IH2498" s="6"/>
      <c r="II2498" s="6"/>
      <c r="IJ2498" s="6"/>
      <c r="IK2498" s="6"/>
      <c r="IL2498" s="6"/>
      <c r="IM2498" s="6"/>
    </row>
    <row r="2499" s="35" customFormat="1" ht="15.75" customHeight="1" spans="3:247">
      <c r="C2499" s="102"/>
      <c r="D2499" s="103"/>
      <c r="E2499" s="98"/>
      <c r="F2499" s="104"/>
      <c r="G2499" s="103"/>
      <c r="IF2499" s="6"/>
      <c r="IG2499" s="6"/>
      <c r="IH2499" s="6"/>
      <c r="II2499" s="6"/>
      <c r="IJ2499" s="6"/>
      <c r="IK2499" s="6"/>
      <c r="IL2499" s="6"/>
      <c r="IM2499" s="6"/>
    </row>
    <row r="2500" s="35" customFormat="1" ht="15.75" customHeight="1" spans="3:247">
      <c r="C2500" s="102"/>
      <c r="D2500" s="103"/>
      <c r="E2500" s="98"/>
      <c r="F2500" s="104"/>
      <c r="G2500" s="103"/>
      <c r="IF2500" s="6"/>
      <c r="IG2500" s="6"/>
      <c r="IH2500" s="6"/>
      <c r="II2500" s="6"/>
      <c r="IJ2500" s="6"/>
      <c r="IK2500" s="6"/>
      <c r="IL2500" s="6"/>
      <c r="IM2500" s="6"/>
    </row>
    <row r="2501" s="35" customFormat="1" ht="15.75" customHeight="1" spans="3:247">
      <c r="C2501" s="102"/>
      <c r="D2501" s="103"/>
      <c r="E2501" s="98"/>
      <c r="F2501" s="104"/>
      <c r="G2501" s="103"/>
      <c r="IF2501" s="6"/>
      <c r="IG2501" s="6"/>
      <c r="IH2501" s="6"/>
      <c r="II2501" s="6"/>
      <c r="IJ2501" s="6"/>
      <c r="IK2501" s="6"/>
      <c r="IL2501" s="6"/>
      <c r="IM2501" s="6"/>
    </row>
    <row r="2502" s="35" customFormat="1" ht="15.75" customHeight="1" spans="3:247">
      <c r="C2502" s="102"/>
      <c r="D2502" s="103"/>
      <c r="E2502" s="98"/>
      <c r="F2502" s="104"/>
      <c r="G2502" s="103"/>
      <c r="IF2502" s="6"/>
      <c r="IG2502" s="6"/>
      <c r="IH2502" s="6"/>
      <c r="II2502" s="6"/>
      <c r="IJ2502" s="6"/>
      <c r="IK2502" s="6"/>
      <c r="IL2502" s="6"/>
      <c r="IM2502" s="6"/>
    </row>
    <row r="2503" s="35" customFormat="1" ht="15.75" customHeight="1" spans="3:247">
      <c r="C2503" s="102"/>
      <c r="D2503" s="103"/>
      <c r="E2503" s="98"/>
      <c r="F2503" s="104"/>
      <c r="G2503" s="103"/>
      <c r="IF2503" s="6"/>
      <c r="IG2503" s="6"/>
      <c r="IH2503" s="6"/>
      <c r="II2503" s="6"/>
      <c r="IJ2503" s="6"/>
      <c r="IK2503" s="6"/>
      <c r="IL2503" s="6"/>
      <c r="IM2503" s="6"/>
    </row>
    <row r="2504" s="35" customFormat="1" ht="15.75" customHeight="1" spans="3:247">
      <c r="C2504" s="102"/>
      <c r="D2504" s="103"/>
      <c r="E2504" s="98"/>
      <c r="F2504" s="104"/>
      <c r="G2504" s="103"/>
      <c r="IF2504" s="6"/>
      <c r="IG2504" s="6"/>
      <c r="IH2504" s="6"/>
      <c r="II2504" s="6"/>
      <c r="IJ2504" s="6"/>
      <c r="IK2504" s="6"/>
      <c r="IL2504" s="6"/>
      <c r="IM2504" s="6"/>
    </row>
    <row r="2505" s="35" customFormat="1" ht="15.75" customHeight="1" spans="3:247">
      <c r="C2505" s="102"/>
      <c r="D2505" s="103"/>
      <c r="E2505" s="98"/>
      <c r="F2505" s="104"/>
      <c r="G2505" s="103"/>
      <c r="IF2505" s="6"/>
      <c r="IG2505" s="6"/>
      <c r="IH2505" s="6"/>
      <c r="II2505" s="6"/>
      <c r="IJ2505" s="6"/>
      <c r="IK2505" s="6"/>
      <c r="IL2505" s="6"/>
      <c r="IM2505" s="6"/>
    </row>
    <row r="2506" s="35" customFormat="1" ht="15.75" customHeight="1" spans="3:247">
      <c r="C2506" s="102"/>
      <c r="D2506" s="103"/>
      <c r="E2506" s="98"/>
      <c r="F2506" s="104"/>
      <c r="G2506" s="103"/>
      <c r="IF2506" s="6"/>
      <c r="IG2506" s="6"/>
      <c r="IH2506" s="6"/>
      <c r="II2506" s="6"/>
      <c r="IJ2506" s="6"/>
      <c r="IK2506" s="6"/>
      <c r="IL2506" s="6"/>
      <c r="IM2506" s="6"/>
    </row>
    <row r="2507" s="35" customFormat="1" ht="15.75" customHeight="1" spans="3:247">
      <c r="C2507" s="102"/>
      <c r="D2507" s="103"/>
      <c r="E2507" s="98"/>
      <c r="F2507" s="104"/>
      <c r="G2507" s="103"/>
      <c r="IF2507" s="6"/>
      <c r="IG2507" s="6"/>
      <c r="IH2507" s="6"/>
      <c r="II2507" s="6"/>
      <c r="IJ2507" s="6"/>
      <c r="IK2507" s="6"/>
      <c r="IL2507" s="6"/>
      <c r="IM2507" s="6"/>
    </row>
    <row r="2508" s="35" customFormat="1" ht="15.75" customHeight="1" spans="3:247">
      <c r="C2508" s="102"/>
      <c r="D2508" s="103"/>
      <c r="E2508" s="98"/>
      <c r="F2508" s="104"/>
      <c r="G2508" s="103"/>
      <c r="IF2508" s="6"/>
      <c r="IG2508" s="6"/>
      <c r="IH2508" s="6"/>
      <c r="II2508" s="6"/>
      <c r="IJ2508" s="6"/>
      <c r="IK2508" s="6"/>
      <c r="IL2508" s="6"/>
      <c r="IM2508" s="6"/>
    </row>
    <row r="2509" s="35" customFormat="1" ht="15.75" customHeight="1" spans="3:247">
      <c r="C2509" s="102"/>
      <c r="D2509" s="103"/>
      <c r="E2509" s="98"/>
      <c r="F2509" s="104"/>
      <c r="G2509" s="103"/>
      <c r="IF2509" s="6"/>
      <c r="IG2509" s="6"/>
      <c r="IH2509" s="6"/>
      <c r="II2509" s="6"/>
      <c r="IJ2509" s="6"/>
      <c r="IK2509" s="6"/>
      <c r="IL2509" s="6"/>
      <c r="IM2509" s="6"/>
    </row>
    <row r="2510" s="35" customFormat="1" ht="15.75" customHeight="1" spans="3:247">
      <c r="C2510" s="102"/>
      <c r="D2510" s="103"/>
      <c r="E2510" s="98"/>
      <c r="F2510" s="104"/>
      <c r="G2510" s="103"/>
      <c r="IF2510" s="6"/>
      <c r="IG2510" s="6"/>
      <c r="IH2510" s="6"/>
      <c r="II2510" s="6"/>
      <c r="IJ2510" s="6"/>
      <c r="IK2510" s="6"/>
      <c r="IL2510" s="6"/>
      <c r="IM2510" s="6"/>
    </row>
    <row r="2511" s="35" customFormat="1" ht="15.75" customHeight="1" spans="3:247">
      <c r="C2511" s="102"/>
      <c r="D2511" s="103"/>
      <c r="E2511" s="98"/>
      <c r="F2511" s="104"/>
      <c r="G2511" s="103"/>
      <c r="IF2511" s="6"/>
      <c r="IG2511" s="6"/>
      <c r="IH2511" s="6"/>
      <c r="II2511" s="6"/>
      <c r="IJ2511" s="6"/>
      <c r="IK2511" s="6"/>
      <c r="IL2511" s="6"/>
      <c r="IM2511" s="6"/>
    </row>
    <row r="2512" s="35" customFormat="1" ht="15.75" customHeight="1" spans="3:247">
      <c r="C2512" s="102"/>
      <c r="D2512" s="103"/>
      <c r="E2512" s="98"/>
      <c r="F2512" s="104"/>
      <c r="G2512" s="103"/>
      <c r="IF2512" s="6"/>
      <c r="IG2512" s="6"/>
      <c r="IH2512" s="6"/>
      <c r="II2512" s="6"/>
      <c r="IJ2512" s="6"/>
      <c r="IK2512" s="6"/>
      <c r="IL2512" s="6"/>
      <c r="IM2512" s="6"/>
    </row>
    <row r="2513" s="35" customFormat="1" ht="15.75" customHeight="1" spans="3:247">
      <c r="C2513" s="102"/>
      <c r="D2513" s="103"/>
      <c r="E2513" s="98"/>
      <c r="F2513" s="104"/>
      <c r="G2513" s="103"/>
      <c r="IF2513" s="6"/>
      <c r="IG2513" s="6"/>
      <c r="IH2513" s="6"/>
      <c r="II2513" s="6"/>
      <c r="IJ2513" s="6"/>
      <c r="IK2513" s="6"/>
      <c r="IL2513" s="6"/>
      <c r="IM2513" s="6"/>
    </row>
    <row r="2514" s="35" customFormat="1" ht="15.75" customHeight="1" spans="3:247">
      <c r="C2514" s="102"/>
      <c r="D2514" s="103"/>
      <c r="E2514" s="98"/>
      <c r="F2514" s="104"/>
      <c r="G2514" s="103"/>
      <c r="IF2514" s="6"/>
      <c r="IG2514" s="6"/>
      <c r="IH2514" s="6"/>
      <c r="II2514" s="6"/>
      <c r="IJ2514" s="6"/>
      <c r="IK2514" s="6"/>
      <c r="IL2514" s="6"/>
      <c r="IM2514" s="6"/>
    </row>
    <row r="2515" s="35" customFormat="1" ht="15.75" customHeight="1" spans="3:247">
      <c r="C2515" s="102"/>
      <c r="D2515" s="103"/>
      <c r="E2515" s="98"/>
      <c r="F2515" s="104"/>
      <c r="G2515" s="103"/>
      <c r="IF2515" s="6"/>
      <c r="IG2515" s="6"/>
      <c r="IH2515" s="6"/>
      <c r="II2515" s="6"/>
      <c r="IJ2515" s="6"/>
      <c r="IK2515" s="6"/>
      <c r="IL2515" s="6"/>
      <c r="IM2515" s="6"/>
    </row>
    <row r="2516" s="35" customFormat="1" ht="15.75" customHeight="1" spans="3:247">
      <c r="C2516" s="102"/>
      <c r="D2516" s="103"/>
      <c r="E2516" s="98"/>
      <c r="F2516" s="104"/>
      <c r="G2516" s="103"/>
      <c r="IF2516" s="6"/>
      <c r="IG2516" s="6"/>
      <c r="IH2516" s="6"/>
      <c r="II2516" s="6"/>
      <c r="IJ2516" s="6"/>
      <c r="IK2516" s="6"/>
      <c r="IL2516" s="6"/>
      <c r="IM2516" s="6"/>
    </row>
    <row r="2517" s="35" customFormat="1" ht="15.75" customHeight="1" spans="3:247">
      <c r="C2517" s="102"/>
      <c r="D2517" s="103"/>
      <c r="E2517" s="98"/>
      <c r="F2517" s="104"/>
      <c r="G2517" s="103"/>
      <c r="IF2517" s="6"/>
      <c r="IG2517" s="6"/>
      <c r="IH2517" s="6"/>
      <c r="II2517" s="6"/>
      <c r="IJ2517" s="6"/>
      <c r="IK2517" s="6"/>
      <c r="IL2517" s="6"/>
      <c r="IM2517" s="6"/>
    </row>
    <row r="2518" s="35" customFormat="1" ht="15.75" customHeight="1" spans="3:247">
      <c r="C2518" s="102"/>
      <c r="D2518" s="103"/>
      <c r="E2518" s="98"/>
      <c r="F2518" s="104"/>
      <c r="G2518" s="103"/>
      <c r="IF2518" s="6"/>
      <c r="IG2518" s="6"/>
      <c r="IH2518" s="6"/>
      <c r="II2518" s="6"/>
      <c r="IJ2518" s="6"/>
      <c r="IK2518" s="6"/>
      <c r="IL2518" s="6"/>
      <c r="IM2518" s="6"/>
    </row>
    <row r="2519" s="35" customFormat="1" ht="15.75" customHeight="1" spans="3:247">
      <c r="C2519" s="102"/>
      <c r="D2519" s="103"/>
      <c r="E2519" s="98"/>
      <c r="F2519" s="104"/>
      <c r="G2519" s="103"/>
      <c r="IF2519" s="6"/>
      <c r="IG2519" s="6"/>
      <c r="IH2519" s="6"/>
      <c r="II2519" s="6"/>
      <c r="IJ2519" s="6"/>
      <c r="IK2519" s="6"/>
      <c r="IL2519" s="6"/>
      <c r="IM2519" s="6"/>
    </row>
    <row r="2520" s="35" customFormat="1" ht="15.75" customHeight="1" spans="3:247">
      <c r="C2520" s="102"/>
      <c r="D2520" s="103"/>
      <c r="E2520" s="98"/>
      <c r="F2520" s="104"/>
      <c r="G2520" s="103"/>
      <c r="IF2520" s="6"/>
      <c r="IG2520" s="6"/>
      <c r="IH2520" s="6"/>
      <c r="II2520" s="6"/>
      <c r="IJ2520" s="6"/>
      <c r="IK2520" s="6"/>
      <c r="IL2520" s="6"/>
      <c r="IM2520" s="6"/>
    </row>
    <row r="2521" s="35" customFormat="1" ht="15.75" customHeight="1" spans="3:247">
      <c r="C2521" s="102"/>
      <c r="D2521" s="103"/>
      <c r="E2521" s="98"/>
      <c r="F2521" s="104"/>
      <c r="G2521" s="103"/>
      <c r="IF2521" s="6"/>
      <c r="IG2521" s="6"/>
      <c r="IH2521" s="6"/>
      <c r="II2521" s="6"/>
      <c r="IJ2521" s="6"/>
      <c r="IK2521" s="6"/>
      <c r="IL2521" s="6"/>
      <c r="IM2521" s="6"/>
    </row>
    <row r="2522" s="35" customFormat="1" ht="15.75" customHeight="1" spans="3:247">
      <c r="C2522" s="102"/>
      <c r="D2522" s="103"/>
      <c r="E2522" s="98"/>
      <c r="F2522" s="104"/>
      <c r="G2522" s="103"/>
      <c r="IF2522" s="6"/>
      <c r="IG2522" s="6"/>
      <c r="IH2522" s="6"/>
      <c r="II2522" s="6"/>
      <c r="IJ2522" s="6"/>
      <c r="IK2522" s="6"/>
      <c r="IL2522" s="6"/>
      <c r="IM2522" s="6"/>
    </row>
    <row r="2523" s="35" customFormat="1" ht="15.75" customHeight="1" spans="3:247">
      <c r="C2523" s="102"/>
      <c r="D2523" s="103"/>
      <c r="E2523" s="98"/>
      <c r="F2523" s="104"/>
      <c r="G2523" s="103"/>
      <c r="IF2523" s="6"/>
      <c r="IG2523" s="6"/>
      <c r="IH2523" s="6"/>
      <c r="II2523" s="6"/>
      <c r="IJ2523" s="6"/>
      <c r="IK2523" s="6"/>
      <c r="IL2523" s="6"/>
      <c r="IM2523" s="6"/>
    </row>
    <row r="2524" s="35" customFormat="1" ht="15.75" customHeight="1" spans="3:247">
      <c r="C2524" s="102"/>
      <c r="D2524" s="103"/>
      <c r="E2524" s="98"/>
      <c r="F2524" s="104"/>
      <c r="G2524" s="103"/>
      <c r="IF2524" s="6"/>
      <c r="IG2524" s="6"/>
      <c r="IH2524" s="6"/>
      <c r="II2524" s="6"/>
      <c r="IJ2524" s="6"/>
      <c r="IK2524" s="6"/>
      <c r="IL2524" s="6"/>
      <c r="IM2524" s="6"/>
    </row>
    <row r="2525" s="35" customFormat="1" ht="15.75" customHeight="1" spans="3:247">
      <c r="C2525" s="102"/>
      <c r="D2525" s="103"/>
      <c r="E2525" s="98"/>
      <c r="F2525" s="104"/>
      <c r="G2525" s="103"/>
      <c r="IF2525" s="6"/>
      <c r="IG2525" s="6"/>
      <c r="IH2525" s="6"/>
      <c r="II2525" s="6"/>
      <c r="IJ2525" s="6"/>
      <c r="IK2525" s="6"/>
      <c r="IL2525" s="6"/>
      <c r="IM2525" s="6"/>
    </row>
    <row r="2526" s="35" customFormat="1" ht="15.75" customHeight="1" spans="3:247">
      <c r="C2526" s="102"/>
      <c r="D2526" s="103"/>
      <c r="E2526" s="98"/>
      <c r="F2526" s="104"/>
      <c r="G2526" s="103"/>
      <c r="IF2526" s="6"/>
      <c r="IG2526" s="6"/>
      <c r="IH2526" s="6"/>
      <c r="II2526" s="6"/>
      <c r="IJ2526" s="6"/>
      <c r="IK2526" s="6"/>
      <c r="IL2526" s="6"/>
      <c r="IM2526" s="6"/>
    </row>
    <row r="2527" s="35" customFormat="1" ht="15.75" customHeight="1" spans="3:247">
      <c r="C2527" s="102"/>
      <c r="D2527" s="103"/>
      <c r="E2527" s="98"/>
      <c r="F2527" s="104"/>
      <c r="G2527" s="103"/>
      <c r="IF2527" s="6"/>
      <c r="IG2527" s="6"/>
      <c r="IH2527" s="6"/>
      <c r="II2527" s="6"/>
      <c r="IJ2527" s="6"/>
      <c r="IK2527" s="6"/>
      <c r="IL2527" s="6"/>
      <c r="IM2527" s="6"/>
    </row>
    <row r="2528" s="35" customFormat="1" ht="15.75" customHeight="1" spans="3:247">
      <c r="C2528" s="102"/>
      <c r="D2528" s="103"/>
      <c r="E2528" s="98"/>
      <c r="F2528" s="104"/>
      <c r="G2528" s="103"/>
      <c r="IF2528" s="6"/>
      <c r="IG2528" s="6"/>
      <c r="IH2528" s="6"/>
      <c r="II2528" s="6"/>
      <c r="IJ2528" s="6"/>
      <c r="IK2528" s="6"/>
      <c r="IL2528" s="6"/>
      <c r="IM2528" s="6"/>
    </row>
    <row r="2529" s="35" customFormat="1" ht="15.75" customHeight="1" spans="3:247">
      <c r="C2529" s="102"/>
      <c r="D2529" s="103"/>
      <c r="E2529" s="98"/>
      <c r="F2529" s="104"/>
      <c r="G2529" s="103"/>
      <c r="IF2529" s="6"/>
      <c r="IG2529" s="6"/>
      <c r="IH2529" s="6"/>
      <c r="II2529" s="6"/>
      <c r="IJ2529" s="6"/>
      <c r="IK2529" s="6"/>
      <c r="IL2529" s="6"/>
      <c r="IM2529" s="6"/>
    </row>
    <row r="2530" s="35" customFormat="1" ht="15.75" customHeight="1" spans="3:247">
      <c r="C2530" s="102"/>
      <c r="D2530" s="103"/>
      <c r="E2530" s="98"/>
      <c r="F2530" s="104"/>
      <c r="G2530" s="103"/>
      <c r="IF2530" s="6"/>
      <c r="IG2530" s="6"/>
      <c r="IH2530" s="6"/>
      <c r="II2530" s="6"/>
      <c r="IJ2530" s="6"/>
      <c r="IK2530" s="6"/>
      <c r="IL2530" s="6"/>
      <c r="IM2530" s="6"/>
    </row>
    <row r="2531" s="35" customFormat="1" ht="15.75" customHeight="1" spans="3:247">
      <c r="C2531" s="102"/>
      <c r="D2531" s="103"/>
      <c r="E2531" s="98"/>
      <c r="F2531" s="104"/>
      <c r="G2531" s="103"/>
      <c r="IF2531" s="6"/>
      <c r="IG2531" s="6"/>
      <c r="IH2531" s="6"/>
      <c r="II2531" s="6"/>
      <c r="IJ2531" s="6"/>
      <c r="IK2531" s="6"/>
      <c r="IL2531" s="6"/>
      <c r="IM2531" s="6"/>
    </row>
    <row r="2532" s="35" customFormat="1" ht="15.75" customHeight="1" spans="3:247">
      <c r="C2532" s="102"/>
      <c r="D2532" s="103"/>
      <c r="E2532" s="98"/>
      <c r="F2532" s="104"/>
      <c r="G2532" s="103"/>
      <c r="IF2532" s="6"/>
      <c r="IG2532" s="6"/>
      <c r="IH2532" s="6"/>
      <c r="II2532" s="6"/>
      <c r="IJ2532" s="6"/>
      <c r="IK2532" s="6"/>
      <c r="IL2532" s="6"/>
      <c r="IM2532" s="6"/>
    </row>
    <row r="2533" s="35" customFormat="1" ht="15.75" customHeight="1" spans="3:247">
      <c r="C2533" s="102"/>
      <c r="D2533" s="103"/>
      <c r="E2533" s="98"/>
      <c r="F2533" s="104"/>
      <c r="G2533" s="103"/>
      <c r="IF2533" s="6"/>
      <c r="IG2533" s="6"/>
      <c r="IH2533" s="6"/>
      <c r="II2533" s="6"/>
      <c r="IJ2533" s="6"/>
      <c r="IK2533" s="6"/>
      <c r="IL2533" s="6"/>
      <c r="IM2533" s="6"/>
    </row>
    <row r="2534" s="35" customFormat="1" ht="15.75" customHeight="1" spans="3:247">
      <c r="C2534" s="102"/>
      <c r="D2534" s="103"/>
      <c r="E2534" s="98"/>
      <c r="F2534" s="104"/>
      <c r="G2534" s="103"/>
      <c r="IF2534" s="6"/>
      <c r="IG2534" s="6"/>
      <c r="IH2534" s="6"/>
      <c r="II2534" s="6"/>
      <c r="IJ2534" s="6"/>
      <c r="IK2534" s="6"/>
      <c r="IL2534" s="6"/>
      <c r="IM2534" s="6"/>
    </row>
    <row r="2535" s="35" customFormat="1" ht="15.75" customHeight="1" spans="3:247">
      <c r="C2535" s="102"/>
      <c r="D2535" s="103"/>
      <c r="E2535" s="98"/>
      <c r="F2535" s="104"/>
      <c r="G2535" s="103"/>
      <c r="IF2535" s="6"/>
      <c r="IG2535" s="6"/>
      <c r="IH2535" s="6"/>
      <c r="II2535" s="6"/>
      <c r="IJ2535" s="6"/>
      <c r="IK2535" s="6"/>
      <c r="IL2535" s="6"/>
      <c r="IM2535" s="6"/>
    </row>
    <row r="2536" s="35" customFormat="1" ht="15.75" customHeight="1" spans="3:247">
      <c r="C2536" s="102"/>
      <c r="D2536" s="103"/>
      <c r="E2536" s="98"/>
      <c r="F2536" s="104"/>
      <c r="G2536" s="103"/>
      <c r="IF2536" s="6"/>
      <c r="IG2536" s="6"/>
      <c r="IH2536" s="6"/>
      <c r="II2536" s="6"/>
      <c r="IJ2536" s="6"/>
      <c r="IK2536" s="6"/>
      <c r="IL2536" s="6"/>
      <c r="IM2536" s="6"/>
    </row>
    <row r="2537" s="35" customFormat="1" ht="15.75" customHeight="1" spans="3:247">
      <c r="C2537" s="102"/>
      <c r="D2537" s="103"/>
      <c r="E2537" s="98"/>
      <c r="F2537" s="104"/>
      <c r="G2537" s="103"/>
      <c r="IF2537" s="6"/>
      <c r="IG2537" s="6"/>
      <c r="IH2537" s="6"/>
      <c r="II2537" s="6"/>
      <c r="IJ2537" s="6"/>
      <c r="IK2537" s="6"/>
      <c r="IL2537" s="6"/>
      <c r="IM2537" s="6"/>
    </row>
    <row r="2538" s="35" customFormat="1" ht="15.75" customHeight="1" spans="3:247">
      <c r="C2538" s="102"/>
      <c r="D2538" s="103"/>
      <c r="E2538" s="98"/>
      <c r="F2538" s="104"/>
      <c r="G2538" s="103"/>
      <c r="IF2538" s="6"/>
      <c r="IG2538" s="6"/>
      <c r="IH2538" s="6"/>
      <c r="II2538" s="6"/>
      <c r="IJ2538" s="6"/>
      <c r="IK2538" s="6"/>
      <c r="IL2538" s="6"/>
      <c r="IM2538" s="6"/>
    </row>
    <row r="2539" s="35" customFormat="1" ht="15.75" customHeight="1" spans="3:247">
      <c r="C2539" s="102"/>
      <c r="D2539" s="103"/>
      <c r="E2539" s="98"/>
      <c r="F2539" s="104"/>
      <c r="G2539" s="103"/>
      <c r="IF2539" s="6"/>
      <c r="IG2539" s="6"/>
      <c r="IH2539" s="6"/>
      <c r="II2539" s="6"/>
      <c r="IJ2539" s="6"/>
      <c r="IK2539" s="6"/>
      <c r="IL2539" s="6"/>
      <c r="IM2539" s="6"/>
    </row>
    <row r="2540" s="35" customFormat="1" ht="15.75" customHeight="1" spans="3:247">
      <c r="C2540" s="102"/>
      <c r="D2540" s="103"/>
      <c r="E2540" s="98"/>
      <c r="F2540" s="104"/>
      <c r="G2540" s="103"/>
      <c r="IF2540" s="6"/>
      <c r="IG2540" s="6"/>
      <c r="IH2540" s="6"/>
      <c r="II2540" s="6"/>
      <c r="IJ2540" s="6"/>
      <c r="IK2540" s="6"/>
      <c r="IL2540" s="6"/>
      <c r="IM2540" s="6"/>
    </row>
    <row r="2541" s="35" customFormat="1" ht="15.75" customHeight="1" spans="3:247">
      <c r="C2541" s="102"/>
      <c r="D2541" s="103"/>
      <c r="E2541" s="98"/>
      <c r="F2541" s="104"/>
      <c r="G2541" s="103"/>
      <c r="IF2541" s="6"/>
      <c r="IG2541" s="6"/>
      <c r="IH2541" s="6"/>
      <c r="II2541" s="6"/>
      <c r="IJ2541" s="6"/>
      <c r="IK2541" s="6"/>
      <c r="IL2541" s="6"/>
      <c r="IM2541" s="6"/>
    </row>
    <row r="2542" s="35" customFormat="1" ht="15.75" customHeight="1" spans="3:247">
      <c r="C2542" s="102"/>
      <c r="D2542" s="103"/>
      <c r="E2542" s="98"/>
      <c r="F2542" s="104"/>
      <c r="G2542" s="103"/>
      <c r="IF2542" s="6"/>
      <c r="IG2542" s="6"/>
      <c r="IH2542" s="6"/>
      <c r="II2542" s="6"/>
      <c r="IJ2542" s="6"/>
      <c r="IK2542" s="6"/>
      <c r="IL2542" s="6"/>
      <c r="IM2542" s="6"/>
    </row>
    <row r="2543" s="35" customFormat="1" ht="15.75" customHeight="1" spans="3:247">
      <c r="C2543" s="102"/>
      <c r="D2543" s="103"/>
      <c r="E2543" s="98"/>
      <c r="F2543" s="104"/>
      <c r="G2543" s="103"/>
      <c r="IF2543" s="6"/>
      <c r="IG2543" s="6"/>
      <c r="IH2543" s="6"/>
      <c r="II2543" s="6"/>
      <c r="IJ2543" s="6"/>
      <c r="IK2543" s="6"/>
      <c r="IL2543" s="6"/>
      <c r="IM2543" s="6"/>
    </row>
    <row r="2544" s="35" customFormat="1" ht="15.75" customHeight="1" spans="3:247">
      <c r="C2544" s="102"/>
      <c r="D2544" s="103"/>
      <c r="E2544" s="98"/>
      <c r="F2544" s="104"/>
      <c r="G2544" s="103"/>
      <c r="IF2544" s="6"/>
      <c r="IG2544" s="6"/>
      <c r="IH2544" s="6"/>
      <c r="II2544" s="6"/>
      <c r="IJ2544" s="6"/>
      <c r="IK2544" s="6"/>
      <c r="IL2544" s="6"/>
      <c r="IM2544" s="6"/>
    </row>
    <row r="2545" s="35" customFormat="1" ht="15.75" customHeight="1" spans="3:247">
      <c r="C2545" s="102"/>
      <c r="D2545" s="103"/>
      <c r="E2545" s="98"/>
      <c r="F2545" s="104"/>
      <c r="G2545" s="103"/>
      <c r="IF2545" s="6"/>
      <c r="IG2545" s="6"/>
      <c r="IH2545" s="6"/>
      <c r="II2545" s="6"/>
      <c r="IJ2545" s="6"/>
      <c r="IK2545" s="6"/>
      <c r="IL2545" s="6"/>
      <c r="IM2545" s="6"/>
    </row>
    <row r="2546" s="35" customFormat="1" ht="15.75" customHeight="1" spans="3:247">
      <c r="C2546" s="102"/>
      <c r="D2546" s="103"/>
      <c r="E2546" s="98"/>
      <c r="F2546" s="104"/>
      <c r="G2546" s="103"/>
      <c r="IF2546" s="6"/>
      <c r="IG2546" s="6"/>
      <c r="IH2546" s="6"/>
      <c r="II2546" s="6"/>
      <c r="IJ2546" s="6"/>
      <c r="IK2546" s="6"/>
      <c r="IL2546" s="6"/>
      <c r="IM2546" s="6"/>
    </row>
    <row r="2547" s="35" customFormat="1" ht="15.75" customHeight="1" spans="3:247">
      <c r="C2547" s="102"/>
      <c r="D2547" s="103"/>
      <c r="E2547" s="98"/>
      <c r="F2547" s="104"/>
      <c r="G2547" s="103"/>
      <c r="IF2547" s="6"/>
      <c r="IG2547" s="6"/>
      <c r="IH2547" s="6"/>
      <c r="II2547" s="6"/>
      <c r="IJ2547" s="6"/>
      <c r="IK2547" s="6"/>
      <c r="IL2547" s="6"/>
      <c r="IM2547" s="6"/>
    </row>
    <row r="2548" s="35" customFormat="1" ht="15.75" customHeight="1" spans="3:247">
      <c r="C2548" s="102"/>
      <c r="D2548" s="103"/>
      <c r="E2548" s="98"/>
      <c r="F2548" s="104"/>
      <c r="G2548" s="103"/>
      <c r="IF2548" s="6"/>
      <c r="IG2548" s="6"/>
      <c r="IH2548" s="6"/>
      <c r="II2548" s="6"/>
      <c r="IJ2548" s="6"/>
      <c r="IK2548" s="6"/>
      <c r="IL2548" s="6"/>
      <c r="IM2548" s="6"/>
    </row>
    <row r="2549" s="35" customFormat="1" ht="15.75" customHeight="1" spans="3:247">
      <c r="C2549" s="102"/>
      <c r="D2549" s="103"/>
      <c r="E2549" s="98"/>
      <c r="F2549" s="104"/>
      <c r="G2549" s="103"/>
      <c r="IF2549" s="6"/>
      <c r="IG2549" s="6"/>
      <c r="IH2549" s="6"/>
      <c r="II2549" s="6"/>
      <c r="IJ2549" s="6"/>
      <c r="IK2549" s="6"/>
      <c r="IL2549" s="6"/>
      <c r="IM2549" s="6"/>
    </row>
    <row r="2550" s="35" customFormat="1" ht="15.75" customHeight="1" spans="3:247">
      <c r="C2550" s="102"/>
      <c r="D2550" s="103"/>
      <c r="E2550" s="98"/>
      <c r="F2550" s="104"/>
      <c r="G2550" s="103"/>
      <c r="IF2550" s="6"/>
      <c r="IG2550" s="6"/>
      <c r="IH2550" s="6"/>
      <c r="II2550" s="6"/>
      <c r="IJ2550" s="6"/>
      <c r="IK2550" s="6"/>
      <c r="IL2550" s="6"/>
      <c r="IM2550" s="6"/>
    </row>
    <row r="2551" s="35" customFormat="1" ht="15.75" customHeight="1" spans="3:247">
      <c r="C2551" s="102"/>
      <c r="D2551" s="103"/>
      <c r="E2551" s="98"/>
      <c r="F2551" s="104"/>
      <c r="G2551" s="103"/>
      <c r="IF2551" s="6"/>
      <c r="IG2551" s="6"/>
      <c r="IH2551" s="6"/>
      <c r="II2551" s="6"/>
      <c r="IJ2551" s="6"/>
      <c r="IK2551" s="6"/>
      <c r="IL2551" s="6"/>
      <c r="IM2551" s="6"/>
    </row>
    <row r="2552" s="35" customFormat="1" ht="15.75" customHeight="1" spans="3:247">
      <c r="C2552" s="102"/>
      <c r="D2552" s="103"/>
      <c r="E2552" s="98"/>
      <c r="F2552" s="104"/>
      <c r="G2552" s="103"/>
      <c r="IF2552" s="6"/>
      <c r="IG2552" s="6"/>
      <c r="IH2552" s="6"/>
      <c r="II2552" s="6"/>
      <c r="IJ2552" s="6"/>
      <c r="IK2552" s="6"/>
      <c r="IL2552" s="6"/>
      <c r="IM2552" s="6"/>
    </row>
    <row r="2553" s="35" customFormat="1" ht="15.75" customHeight="1" spans="3:247">
      <c r="C2553" s="102"/>
      <c r="D2553" s="103"/>
      <c r="E2553" s="98"/>
      <c r="F2553" s="104"/>
      <c r="G2553" s="103"/>
      <c r="IF2553" s="6"/>
      <c r="IG2553" s="6"/>
      <c r="IH2553" s="6"/>
      <c r="II2553" s="6"/>
      <c r="IJ2553" s="6"/>
      <c r="IK2553" s="6"/>
      <c r="IL2553" s="6"/>
      <c r="IM2553" s="6"/>
    </row>
    <row r="2554" s="35" customFormat="1" ht="15.75" customHeight="1" spans="3:247">
      <c r="C2554" s="102"/>
      <c r="D2554" s="103"/>
      <c r="E2554" s="98"/>
      <c r="F2554" s="104"/>
      <c r="G2554" s="103"/>
      <c r="IF2554" s="6"/>
      <c r="IG2554" s="6"/>
      <c r="IH2554" s="6"/>
      <c r="II2554" s="6"/>
      <c r="IJ2554" s="6"/>
      <c r="IK2554" s="6"/>
      <c r="IL2554" s="6"/>
      <c r="IM2554" s="6"/>
    </row>
    <row r="2555" s="35" customFormat="1" ht="15.75" customHeight="1" spans="3:247">
      <c r="C2555" s="102"/>
      <c r="D2555" s="103"/>
      <c r="E2555" s="98"/>
      <c r="F2555" s="104"/>
      <c r="G2555" s="103"/>
      <c r="IF2555" s="6"/>
      <c r="IG2555" s="6"/>
      <c r="IH2555" s="6"/>
      <c r="II2555" s="6"/>
      <c r="IJ2555" s="6"/>
      <c r="IK2555" s="6"/>
      <c r="IL2555" s="6"/>
      <c r="IM2555" s="6"/>
    </row>
    <row r="2556" s="35" customFormat="1" ht="15.75" customHeight="1" spans="3:247">
      <c r="C2556" s="102"/>
      <c r="D2556" s="103"/>
      <c r="E2556" s="98"/>
      <c r="F2556" s="104"/>
      <c r="G2556" s="103"/>
      <c r="IF2556" s="6"/>
      <c r="IG2556" s="6"/>
      <c r="IH2556" s="6"/>
      <c r="II2556" s="6"/>
      <c r="IJ2556" s="6"/>
      <c r="IK2556" s="6"/>
      <c r="IL2556" s="6"/>
      <c r="IM2556" s="6"/>
    </row>
    <row r="2557" s="35" customFormat="1" ht="15.75" customHeight="1" spans="3:247">
      <c r="C2557" s="102"/>
      <c r="D2557" s="103"/>
      <c r="E2557" s="98"/>
      <c r="F2557" s="104"/>
      <c r="G2557" s="103"/>
      <c r="IF2557" s="6"/>
      <c r="IG2557" s="6"/>
      <c r="IH2557" s="6"/>
      <c r="II2557" s="6"/>
      <c r="IJ2557" s="6"/>
      <c r="IK2557" s="6"/>
      <c r="IL2557" s="6"/>
      <c r="IM2557" s="6"/>
    </row>
    <row r="2558" s="35" customFormat="1" ht="15.75" customHeight="1" spans="3:247">
      <c r="C2558" s="102"/>
      <c r="D2558" s="103"/>
      <c r="E2558" s="98"/>
      <c r="F2558" s="104"/>
      <c r="G2558" s="103"/>
      <c r="IF2558" s="6"/>
      <c r="IG2558" s="6"/>
      <c r="IH2558" s="6"/>
      <c r="II2558" s="6"/>
      <c r="IJ2558" s="6"/>
      <c r="IK2558" s="6"/>
      <c r="IL2558" s="6"/>
      <c r="IM2558" s="6"/>
    </row>
    <row r="2559" s="35" customFormat="1" ht="15.75" customHeight="1" spans="3:247">
      <c r="C2559" s="102"/>
      <c r="D2559" s="103"/>
      <c r="E2559" s="98"/>
      <c r="F2559" s="104"/>
      <c r="G2559" s="103"/>
      <c r="IF2559" s="6"/>
      <c r="IG2559" s="6"/>
      <c r="IH2559" s="6"/>
      <c r="II2559" s="6"/>
      <c r="IJ2559" s="6"/>
      <c r="IK2559" s="6"/>
      <c r="IL2559" s="6"/>
      <c r="IM2559" s="6"/>
    </row>
    <row r="2560" s="35" customFormat="1" ht="15.75" customHeight="1" spans="3:247">
      <c r="C2560" s="102"/>
      <c r="D2560" s="103"/>
      <c r="E2560" s="98"/>
      <c r="F2560" s="104"/>
      <c r="G2560" s="103"/>
      <c r="IF2560" s="6"/>
      <c r="IG2560" s="6"/>
      <c r="IH2560" s="6"/>
      <c r="II2560" s="6"/>
      <c r="IJ2560" s="6"/>
      <c r="IK2560" s="6"/>
      <c r="IL2560" s="6"/>
      <c r="IM2560" s="6"/>
    </row>
    <row r="2561" s="35" customFormat="1" ht="15.75" customHeight="1" spans="3:247">
      <c r="C2561" s="102"/>
      <c r="D2561" s="103"/>
      <c r="E2561" s="98"/>
      <c r="F2561" s="104"/>
      <c r="G2561" s="103"/>
      <c r="IF2561" s="6"/>
      <c r="IG2561" s="6"/>
      <c r="IH2561" s="6"/>
      <c r="II2561" s="6"/>
      <c r="IJ2561" s="6"/>
      <c r="IK2561" s="6"/>
      <c r="IL2561" s="6"/>
      <c r="IM2561" s="6"/>
    </row>
    <row r="2562" s="35" customFormat="1" ht="15.75" customHeight="1" spans="3:247">
      <c r="C2562" s="102"/>
      <c r="D2562" s="103"/>
      <c r="E2562" s="98"/>
      <c r="F2562" s="104"/>
      <c r="G2562" s="103"/>
      <c r="IF2562" s="6"/>
      <c r="IG2562" s="6"/>
      <c r="IH2562" s="6"/>
      <c r="II2562" s="6"/>
      <c r="IJ2562" s="6"/>
      <c r="IK2562" s="6"/>
      <c r="IL2562" s="6"/>
      <c r="IM2562" s="6"/>
    </row>
    <row r="2563" s="35" customFormat="1" ht="15.75" customHeight="1" spans="3:247">
      <c r="C2563" s="102"/>
      <c r="D2563" s="103"/>
      <c r="E2563" s="98"/>
      <c r="F2563" s="104"/>
      <c r="G2563" s="103"/>
      <c r="IF2563" s="6"/>
      <c r="IG2563" s="6"/>
      <c r="IH2563" s="6"/>
      <c r="II2563" s="6"/>
      <c r="IJ2563" s="6"/>
      <c r="IK2563" s="6"/>
      <c r="IL2563" s="6"/>
      <c r="IM2563" s="6"/>
    </row>
    <row r="2564" s="35" customFormat="1" ht="15.75" customHeight="1" spans="3:247">
      <c r="C2564" s="102"/>
      <c r="D2564" s="103"/>
      <c r="E2564" s="98"/>
      <c r="F2564" s="104"/>
      <c r="G2564" s="103"/>
      <c r="IF2564" s="6"/>
      <c r="IG2564" s="6"/>
      <c r="IH2564" s="6"/>
      <c r="II2564" s="6"/>
      <c r="IJ2564" s="6"/>
      <c r="IK2564" s="6"/>
      <c r="IL2564" s="6"/>
      <c r="IM2564" s="6"/>
    </row>
    <row r="2565" s="35" customFormat="1" ht="15.75" customHeight="1" spans="3:247">
      <c r="C2565" s="102"/>
      <c r="D2565" s="103"/>
      <c r="E2565" s="98"/>
      <c r="F2565" s="104"/>
      <c r="G2565" s="103"/>
      <c r="IF2565" s="6"/>
      <c r="IG2565" s="6"/>
      <c r="IH2565" s="6"/>
      <c r="II2565" s="6"/>
      <c r="IJ2565" s="6"/>
      <c r="IK2565" s="6"/>
      <c r="IL2565" s="6"/>
      <c r="IM2565" s="6"/>
    </row>
    <row r="2566" s="35" customFormat="1" ht="15.75" customHeight="1" spans="3:247">
      <c r="C2566" s="102"/>
      <c r="D2566" s="103"/>
      <c r="E2566" s="98"/>
      <c r="F2566" s="104"/>
      <c r="G2566" s="103"/>
      <c r="IF2566" s="6"/>
      <c r="IG2566" s="6"/>
      <c r="IH2566" s="6"/>
      <c r="II2566" s="6"/>
      <c r="IJ2566" s="6"/>
      <c r="IK2566" s="6"/>
      <c r="IL2566" s="6"/>
      <c r="IM2566" s="6"/>
    </row>
    <row r="2567" s="35" customFormat="1" ht="15.75" customHeight="1" spans="3:247">
      <c r="C2567" s="102"/>
      <c r="D2567" s="103"/>
      <c r="E2567" s="98"/>
      <c r="F2567" s="104"/>
      <c r="G2567" s="103"/>
      <c r="IF2567" s="6"/>
      <c r="IG2567" s="6"/>
      <c r="IH2567" s="6"/>
      <c r="II2567" s="6"/>
      <c r="IJ2567" s="6"/>
      <c r="IK2567" s="6"/>
      <c r="IL2567" s="6"/>
      <c r="IM2567" s="6"/>
    </row>
    <row r="2568" s="35" customFormat="1" ht="15.75" customHeight="1" spans="3:247">
      <c r="C2568" s="102"/>
      <c r="D2568" s="103"/>
      <c r="E2568" s="98"/>
      <c r="F2568" s="104"/>
      <c r="G2568" s="103"/>
      <c r="IF2568" s="6"/>
      <c r="IG2568" s="6"/>
      <c r="IH2568" s="6"/>
      <c r="II2568" s="6"/>
      <c r="IJ2568" s="6"/>
      <c r="IK2568" s="6"/>
      <c r="IL2568" s="6"/>
      <c r="IM2568" s="6"/>
    </row>
    <row r="2569" s="35" customFormat="1" ht="15.75" customHeight="1" spans="3:247">
      <c r="C2569" s="102"/>
      <c r="D2569" s="103"/>
      <c r="E2569" s="98"/>
      <c r="F2569" s="104"/>
      <c r="G2569" s="103"/>
      <c r="IF2569" s="6"/>
      <c r="IG2569" s="6"/>
      <c r="IH2569" s="6"/>
      <c r="II2569" s="6"/>
      <c r="IJ2569" s="6"/>
      <c r="IK2569" s="6"/>
      <c r="IL2569" s="6"/>
      <c r="IM2569" s="6"/>
    </row>
    <row r="2570" s="35" customFormat="1" ht="15.75" customHeight="1" spans="3:247">
      <c r="C2570" s="102"/>
      <c r="D2570" s="103"/>
      <c r="E2570" s="98"/>
      <c r="F2570" s="104"/>
      <c r="G2570" s="103"/>
      <c r="IF2570" s="6"/>
      <c r="IG2570" s="6"/>
      <c r="IH2570" s="6"/>
      <c r="II2570" s="6"/>
      <c r="IJ2570" s="6"/>
      <c r="IK2570" s="6"/>
      <c r="IL2570" s="6"/>
      <c r="IM2570" s="6"/>
    </row>
    <row r="2571" s="35" customFormat="1" ht="15.75" customHeight="1" spans="3:247">
      <c r="C2571" s="102"/>
      <c r="D2571" s="103"/>
      <c r="E2571" s="98"/>
      <c r="F2571" s="104"/>
      <c r="G2571" s="103"/>
      <c r="IF2571" s="6"/>
      <c r="IG2571" s="6"/>
      <c r="IH2571" s="6"/>
      <c r="II2571" s="6"/>
      <c r="IJ2571" s="6"/>
      <c r="IK2571" s="6"/>
      <c r="IL2571" s="6"/>
      <c r="IM2571" s="6"/>
    </row>
    <row r="2572" s="35" customFormat="1" ht="15.75" customHeight="1" spans="3:247">
      <c r="C2572" s="102"/>
      <c r="D2572" s="103"/>
      <c r="E2572" s="98"/>
      <c r="F2572" s="104"/>
      <c r="G2572" s="103"/>
      <c r="IF2572" s="6"/>
      <c r="IG2572" s="6"/>
      <c r="IH2572" s="6"/>
      <c r="II2572" s="6"/>
      <c r="IJ2572" s="6"/>
      <c r="IK2572" s="6"/>
      <c r="IL2572" s="6"/>
      <c r="IM2572" s="6"/>
    </row>
    <row r="2573" s="35" customFormat="1" ht="15.75" customHeight="1" spans="3:247">
      <c r="C2573" s="102"/>
      <c r="D2573" s="103"/>
      <c r="E2573" s="98"/>
      <c r="F2573" s="104"/>
      <c r="G2573" s="103"/>
      <c r="IF2573" s="6"/>
      <c r="IG2573" s="6"/>
      <c r="IH2573" s="6"/>
      <c r="II2573" s="6"/>
      <c r="IJ2573" s="6"/>
      <c r="IK2573" s="6"/>
      <c r="IL2573" s="6"/>
      <c r="IM2573" s="6"/>
    </row>
    <row r="2574" s="35" customFormat="1" ht="15.75" customHeight="1" spans="3:247">
      <c r="C2574" s="102"/>
      <c r="D2574" s="103"/>
      <c r="E2574" s="98"/>
      <c r="F2574" s="104"/>
      <c r="G2574" s="103"/>
      <c r="IF2574" s="6"/>
      <c r="IG2574" s="6"/>
      <c r="IH2574" s="6"/>
      <c r="II2574" s="6"/>
      <c r="IJ2574" s="6"/>
      <c r="IK2574" s="6"/>
      <c r="IL2574" s="6"/>
      <c r="IM2574" s="6"/>
    </row>
    <row r="2575" s="35" customFormat="1" ht="15.75" customHeight="1" spans="3:247">
      <c r="C2575" s="102"/>
      <c r="D2575" s="103"/>
      <c r="E2575" s="98"/>
      <c r="F2575" s="104"/>
      <c r="G2575" s="103"/>
      <c r="IF2575" s="6"/>
      <c r="IG2575" s="6"/>
      <c r="IH2575" s="6"/>
      <c r="II2575" s="6"/>
      <c r="IJ2575" s="6"/>
      <c r="IK2575" s="6"/>
      <c r="IL2575" s="6"/>
      <c r="IM2575" s="6"/>
    </row>
    <row r="2576" s="35" customFormat="1" ht="15.75" customHeight="1" spans="3:247">
      <c r="C2576" s="102"/>
      <c r="D2576" s="103"/>
      <c r="E2576" s="98"/>
      <c r="F2576" s="104"/>
      <c r="G2576" s="103"/>
      <c r="IF2576" s="6"/>
      <c r="IG2576" s="6"/>
      <c r="IH2576" s="6"/>
      <c r="II2576" s="6"/>
      <c r="IJ2576" s="6"/>
      <c r="IK2576" s="6"/>
      <c r="IL2576" s="6"/>
      <c r="IM2576" s="6"/>
    </row>
    <row r="2577" s="35" customFormat="1" ht="15.75" customHeight="1" spans="3:247">
      <c r="C2577" s="102"/>
      <c r="D2577" s="103"/>
      <c r="E2577" s="98"/>
      <c r="F2577" s="104"/>
      <c r="G2577" s="103"/>
      <c r="IF2577" s="6"/>
      <c r="IG2577" s="6"/>
      <c r="IH2577" s="6"/>
      <c r="II2577" s="6"/>
      <c r="IJ2577" s="6"/>
      <c r="IK2577" s="6"/>
      <c r="IL2577" s="6"/>
      <c r="IM2577" s="6"/>
    </row>
    <row r="2578" s="35" customFormat="1" ht="15.75" customHeight="1" spans="3:247">
      <c r="C2578" s="102"/>
      <c r="D2578" s="103"/>
      <c r="E2578" s="98"/>
      <c r="F2578" s="104"/>
      <c r="G2578" s="103"/>
      <c r="IF2578" s="6"/>
      <c r="IG2578" s="6"/>
      <c r="IH2578" s="6"/>
      <c r="II2578" s="6"/>
      <c r="IJ2578" s="6"/>
      <c r="IK2578" s="6"/>
      <c r="IL2578" s="6"/>
      <c r="IM2578" s="6"/>
    </row>
    <row r="2579" s="35" customFormat="1" ht="15.75" customHeight="1" spans="3:247">
      <c r="C2579" s="102"/>
      <c r="D2579" s="103"/>
      <c r="E2579" s="98"/>
      <c r="F2579" s="104"/>
      <c r="G2579" s="103"/>
      <c r="IF2579" s="6"/>
      <c r="IG2579" s="6"/>
      <c r="IH2579" s="6"/>
      <c r="II2579" s="6"/>
      <c r="IJ2579" s="6"/>
      <c r="IK2579" s="6"/>
      <c r="IL2579" s="6"/>
      <c r="IM2579" s="6"/>
    </row>
    <row r="2580" s="35" customFormat="1" ht="15.75" customHeight="1" spans="3:247">
      <c r="C2580" s="102"/>
      <c r="D2580" s="103"/>
      <c r="E2580" s="98"/>
      <c r="F2580" s="104"/>
      <c r="G2580" s="103"/>
      <c r="IF2580" s="6"/>
      <c r="IG2580" s="6"/>
      <c r="IH2580" s="6"/>
      <c r="II2580" s="6"/>
      <c r="IJ2580" s="6"/>
      <c r="IK2580" s="6"/>
      <c r="IL2580" s="6"/>
      <c r="IM2580" s="6"/>
    </row>
    <row r="2581" s="35" customFormat="1" ht="15.75" customHeight="1" spans="3:247">
      <c r="C2581" s="102"/>
      <c r="D2581" s="103"/>
      <c r="E2581" s="98"/>
      <c r="F2581" s="104"/>
      <c r="G2581" s="103"/>
      <c r="IF2581" s="6"/>
      <c r="IG2581" s="6"/>
      <c r="IH2581" s="6"/>
      <c r="II2581" s="6"/>
      <c r="IJ2581" s="6"/>
      <c r="IK2581" s="6"/>
      <c r="IL2581" s="6"/>
      <c r="IM2581" s="6"/>
    </row>
    <row r="2582" s="35" customFormat="1" ht="15.75" customHeight="1" spans="3:247">
      <c r="C2582" s="102"/>
      <c r="D2582" s="103"/>
      <c r="E2582" s="98"/>
      <c r="F2582" s="104"/>
      <c r="G2582" s="103"/>
      <c r="IF2582" s="6"/>
      <c r="IG2582" s="6"/>
      <c r="IH2582" s="6"/>
      <c r="II2582" s="6"/>
      <c r="IJ2582" s="6"/>
      <c r="IK2582" s="6"/>
      <c r="IL2582" s="6"/>
      <c r="IM2582" s="6"/>
    </row>
    <row r="2583" s="35" customFormat="1" ht="15.75" customHeight="1" spans="3:247">
      <c r="C2583" s="102"/>
      <c r="D2583" s="103"/>
      <c r="E2583" s="98"/>
      <c r="F2583" s="104"/>
      <c r="G2583" s="103"/>
      <c r="IF2583" s="6"/>
      <c r="IG2583" s="6"/>
      <c r="IH2583" s="6"/>
      <c r="II2583" s="6"/>
      <c r="IJ2583" s="6"/>
      <c r="IK2583" s="6"/>
      <c r="IL2583" s="6"/>
      <c r="IM2583" s="6"/>
    </row>
    <row r="2584" s="35" customFormat="1" ht="15.75" customHeight="1" spans="3:247">
      <c r="C2584" s="102"/>
      <c r="D2584" s="103"/>
      <c r="E2584" s="98"/>
      <c r="F2584" s="104"/>
      <c r="G2584" s="103"/>
      <c r="IF2584" s="6"/>
      <c r="IG2584" s="6"/>
      <c r="IH2584" s="6"/>
      <c r="II2584" s="6"/>
      <c r="IJ2584" s="6"/>
      <c r="IK2584" s="6"/>
      <c r="IL2584" s="6"/>
      <c r="IM2584" s="6"/>
    </row>
    <row r="2585" s="35" customFormat="1" ht="15.75" customHeight="1" spans="3:247">
      <c r="C2585" s="102"/>
      <c r="D2585" s="103"/>
      <c r="E2585" s="98"/>
      <c r="F2585" s="104"/>
      <c r="G2585" s="103"/>
      <c r="IF2585" s="6"/>
      <c r="IG2585" s="6"/>
      <c r="IH2585" s="6"/>
      <c r="II2585" s="6"/>
      <c r="IJ2585" s="6"/>
      <c r="IK2585" s="6"/>
      <c r="IL2585" s="6"/>
      <c r="IM2585" s="6"/>
    </row>
    <row r="2586" s="35" customFormat="1" ht="15.75" customHeight="1" spans="3:247">
      <c r="C2586" s="102"/>
      <c r="D2586" s="103"/>
      <c r="E2586" s="98"/>
      <c r="F2586" s="104"/>
      <c r="G2586" s="103"/>
      <c r="IF2586" s="6"/>
      <c r="IG2586" s="6"/>
      <c r="IH2586" s="6"/>
      <c r="II2586" s="6"/>
      <c r="IJ2586" s="6"/>
      <c r="IK2586" s="6"/>
      <c r="IL2586" s="6"/>
      <c r="IM2586" s="6"/>
    </row>
    <row r="2587" s="35" customFormat="1" ht="15.75" customHeight="1" spans="3:247">
      <c r="C2587" s="102"/>
      <c r="D2587" s="103"/>
      <c r="E2587" s="98"/>
      <c r="F2587" s="104"/>
      <c r="G2587" s="103"/>
      <c r="IF2587" s="6"/>
      <c r="IG2587" s="6"/>
      <c r="IH2587" s="6"/>
      <c r="II2587" s="6"/>
      <c r="IJ2587" s="6"/>
      <c r="IK2587" s="6"/>
      <c r="IL2587" s="6"/>
      <c r="IM2587" s="6"/>
    </row>
    <row r="2588" s="35" customFormat="1" ht="15.75" customHeight="1" spans="3:247">
      <c r="C2588" s="102"/>
      <c r="D2588" s="103"/>
      <c r="E2588" s="98"/>
      <c r="F2588" s="104"/>
      <c r="G2588" s="103"/>
      <c r="IF2588" s="6"/>
      <c r="IG2588" s="6"/>
      <c r="IH2588" s="6"/>
      <c r="II2588" s="6"/>
      <c r="IJ2588" s="6"/>
      <c r="IK2588" s="6"/>
      <c r="IL2588" s="6"/>
      <c r="IM2588" s="6"/>
    </row>
    <row r="2589" s="35" customFormat="1" ht="15.75" customHeight="1" spans="3:247">
      <c r="C2589" s="102"/>
      <c r="D2589" s="103"/>
      <c r="E2589" s="98"/>
      <c r="F2589" s="104"/>
      <c r="G2589" s="103"/>
      <c r="IF2589" s="6"/>
      <c r="IG2589" s="6"/>
      <c r="IH2589" s="6"/>
      <c r="II2589" s="6"/>
      <c r="IJ2589" s="6"/>
      <c r="IK2589" s="6"/>
      <c r="IL2589" s="6"/>
      <c r="IM2589" s="6"/>
    </row>
    <row r="2590" s="35" customFormat="1" ht="15.75" customHeight="1" spans="3:247">
      <c r="C2590" s="102"/>
      <c r="D2590" s="103"/>
      <c r="E2590" s="98"/>
      <c r="F2590" s="104"/>
      <c r="G2590" s="103"/>
      <c r="IF2590" s="6"/>
      <c r="IG2590" s="6"/>
      <c r="IH2590" s="6"/>
      <c r="II2590" s="6"/>
      <c r="IJ2590" s="6"/>
      <c r="IK2590" s="6"/>
      <c r="IL2590" s="6"/>
      <c r="IM2590" s="6"/>
    </row>
    <row r="2591" s="35" customFormat="1" ht="15.75" customHeight="1" spans="3:247">
      <c r="C2591" s="102"/>
      <c r="D2591" s="103"/>
      <c r="E2591" s="98"/>
      <c r="F2591" s="104"/>
      <c r="G2591" s="103"/>
      <c r="IF2591" s="6"/>
      <c r="IG2591" s="6"/>
      <c r="IH2591" s="6"/>
      <c r="II2591" s="6"/>
      <c r="IJ2591" s="6"/>
      <c r="IK2591" s="6"/>
      <c r="IL2591" s="6"/>
      <c r="IM2591" s="6"/>
    </row>
    <row r="2592" s="35" customFormat="1" ht="15.75" customHeight="1" spans="3:247">
      <c r="C2592" s="102"/>
      <c r="D2592" s="103"/>
      <c r="E2592" s="98"/>
      <c r="F2592" s="104"/>
      <c r="G2592" s="103"/>
      <c r="IF2592" s="6"/>
      <c r="IG2592" s="6"/>
      <c r="IH2592" s="6"/>
      <c r="II2592" s="6"/>
      <c r="IJ2592" s="6"/>
      <c r="IK2592" s="6"/>
      <c r="IL2592" s="6"/>
      <c r="IM2592" s="6"/>
    </row>
    <row r="2593" s="35" customFormat="1" ht="15.75" customHeight="1" spans="3:247">
      <c r="C2593" s="102"/>
      <c r="D2593" s="103"/>
      <c r="E2593" s="98"/>
      <c r="F2593" s="104"/>
      <c r="G2593" s="103"/>
      <c r="IF2593" s="6"/>
      <c r="IG2593" s="6"/>
      <c r="IH2593" s="6"/>
      <c r="II2593" s="6"/>
      <c r="IJ2593" s="6"/>
      <c r="IK2593" s="6"/>
      <c r="IL2593" s="6"/>
      <c r="IM2593" s="6"/>
    </row>
    <row r="2594" s="35" customFormat="1" ht="15.75" customHeight="1" spans="3:247">
      <c r="C2594" s="102"/>
      <c r="D2594" s="103"/>
      <c r="E2594" s="98"/>
      <c r="F2594" s="104"/>
      <c r="G2594" s="103"/>
      <c r="IF2594" s="6"/>
      <c r="IG2594" s="6"/>
      <c r="IH2594" s="6"/>
      <c r="II2594" s="6"/>
      <c r="IJ2594" s="6"/>
      <c r="IK2594" s="6"/>
      <c r="IL2594" s="6"/>
      <c r="IM2594" s="6"/>
    </row>
    <row r="2595" s="35" customFormat="1" ht="15.75" customHeight="1" spans="3:247">
      <c r="C2595" s="102"/>
      <c r="D2595" s="103"/>
      <c r="E2595" s="98"/>
      <c r="F2595" s="104"/>
      <c r="G2595" s="103"/>
      <c r="IF2595" s="6"/>
      <c r="IG2595" s="6"/>
      <c r="IH2595" s="6"/>
      <c r="II2595" s="6"/>
      <c r="IJ2595" s="6"/>
      <c r="IK2595" s="6"/>
      <c r="IL2595" s="6"/>
      <c r="IM2595" s="6"/>
    </row>
    <row r="2596" s="35" customFormat="1" ht="15.75" customHeight="1" spans="3:247">
      <c r="C2596" s="102"/>
      <c r="D2596" s="103"/>
      <c r="E2596" s="98"/>
      <c r="F2596" s="104"/>
      <c r="G2596" s="103"/>
      <c r="IF2596" s="6"/>
      <c r="IG2596" s="6"/>
      <c r="IH2596" s="6"/>
      <c r="II2596" s="6"/>
      <c r="IJ2596" s="6"/>
      <c r="IK2596" s="6"/>
      <c r="IL2596" s="6"/>
      <c r="IM2596" s="6"/>
    </row>
    <row r="2597" s="35" customFormat="1" ht="15.75" customHeight="1" spans="3:247">
      <c r="C2597" s="102"/>
      <c r="D2597" s="103"/>
      <c r="E2597" s="98"/>
      <c r="F2597" s="104"/>
      <c r="G2597" s="103"/>
      <c r="IF2597" s="6"/>
      <c r="IG2597" s="6"/>
      <c r="IH2597" s="6"/>
      <c r="II2597" s="6"/>
      <c r="IJ2597" s="6"/>
      <c r="IK2597" s="6"/>
      <c r="IL2597" s="6"/>
      <c r="IM2597" s="6"/>
    </row>
    <row r="2598" s="35" customFormat="1" ht="15.75" customHeight="1" spans="3:247">
      <c r="C2598" s="102"/>
      <c r="D2598" s="103"/>
      <c r="E2598" s="98"/>
      <c r="F2598" s="104"/>
      <c r="G2598" s="103"/>
      <c r="IF2598" s="6"/>
      <c r="IG2598" s="6"/>
      <c r="IH2598" s="6"/>
      <c r="II2598" s="6"/>
      <c r="IJ2598" s="6"/>
      <c r="IK2598" s="6"/>
      <c r="IL2598" s="6"/>
      <c r="IM2598" s="6"/>
    </row>
    <row r="2599" s="35" customFormat="1" ht="15.75" customHeight="1" spans="3:247">
      <c r="C2599" s="102"/>
      <c r="D2599" s="103"/>
      <c r="E2599" s="98"/>
      <c r="F2599" s="104"/>
      <c r="G2599" s="103"/>
      <c r="IF2599" s="6"/>
      <c r="IG2599" s="6"/>
      <c r="IH2599" s="6"/>
      <c r="II2599" s="6"/>
      <c r="IJ2599" s="6"/>
      <c r="IK2599" s="6"/>
      <c r="IL2599" s="6"/>
      <c r="IM2599" s="6"/>
    </row>
    <row r="2600" s="35" customFormat="1" ht="15.75" customHeight="1" spans="3:247">
      <c r="C2600" s="102"/>
      <c r="D2600" s="103"/>
      <c r="E2600" s="98"/>
      <c r="F2600" s="104"/>
      <c r="G2600" s="103"/>
      <c r="IF2600" s="6"/>
      <c r="IG2600" s="6"/>
      <c r="IH2600" s="6"/>
      <c r="II2600" s="6"/>
      <c r="IJ2600" s="6"/>
      <c r="IK2600" s="6"/>
      <c r="IL2600" s="6"/>
      <c r="IM2600" s="6"/>
    </row>
    <row r="2601" s="35" customFormat="1" ht="15.75" customHeight="1" spans="3:247">
      <c r="C2601" s="102"/>
      <c r="D2601" s="103"/>
      <c r="E2601" s="98"/>
      <c r="F2601" s="104"/>
      <c r="G2601" s="103"/>
      <c r="IF2601" s="6"/>
      <c r="IG2601" s="6"/>
      <c r="IH2601" s="6"/>
      <c r="II2601" s="6"/>
      <c r="IJ2601" s="6"/>
      <c r="IK2601" s="6"/>
      <c r="IL2601" s="6"/>
      <c r="IM2601" s="6"/>
    </row>
    <row r="2602" s="35" customFormat="1" ht="15.75" customHeight="1" spans="3:247">
      <c r="C2602" s="102"/>
      <c r="D2602" s="103"/>
      <c r="E2602" s="98"/>
      <c r="F2602" s="104"/>
      <c r="G2602" s="103"/>
      <c r="IF2602" s="6"/>
      <c r="IG2602" s="6"/>
      <c r="IH2602" s="6"/>
      <c r="II2602" s="6"/>
      <c r="IJ2602" s="6"/>
      <c r="IK2602" s="6"/>
      <c r="IL2602" s="6"/>
      <c r="IM2602" s="6"/>
    </row>
    <row r="2603" s="35" customFormat="1" ht="15.75" customHeight="1" spans="3:247">
      <c r="C2603" s="102"/>
      <c r="D2603" s="103"/>
      <c r="E2603" s="98"/>
      <c r="F2603" s="104"/>
      <c r="G2603" s="103"/>
      <c r="IF2603" s="6"/>
      <c r="IG2603" s="6"/>
      <c r="IH2603" s="6"/>
      <c r="II2603" s="6"/>
      <c r="IJ2603" s="6"/>
      <c r="IK2603" s="6"/>
      <c r="IL2603" s="6"/>
      <c r="IM2603" s="6"/>
    </row>
    <row r="2604" s="35" customFormat="1" ht="15.75" customHeight="1" spans="3:247">
      <c r="C2604" s="102"/>
      <c r="D2604" s="103"/>
      <c r="E2604" s="98"/>
      <c r="F2604" s="104"/>
      <c r="G2604" s="103"/>
      <c r="IF2604" s="6"/>
      <c r="IG2604" s="6"/>
      <c r="IH2604" s="6"/>
      <c r="II2604" s="6"/>
      <c r="IJ2604" s="6"/>
      <c r="IK2604" s="6"/>
      <c r="IL2604" s="6"/>
      <c r="IM2604" s="6"/>
    </row>
    <row r="2605" s="35" customFormat="1" ht="15.75" customHeight="1" spans="3:247">
      <c r="C2605" s="102"/>
      <c r="D2605" s="103"/>
      <c r="E2605" s="98"/>
      <c r="F2605" s="104"/>
      <c r="G2605" s="103"/>
      <c r="IF2605" s="6"/>
      <c r="IG2605" s="6"/>
      <c r="IH2605" s="6"/>
      <c r="II2605" s="6"/>
      <c r="IJ2605" s="6"/>
      <c r="IK2605" s="6"/>
      <c r="IL2605" s="6"/>
      <c r="IM2605" s="6"/>
    </row>
    <row r="2606" s="35" customFormat="1" ht="15.75" customHeight="1" spans="3:247">
      <c r="C2606" s="102"/>
      <c r="D2606" s="103"/>
      <c r="E2606" s="98"/>
      <c r="F2606" s="104"/>
      <c r="G2606" s="103"/>
      <c r="IF2606" s="6"/>
      <c r="IG2606" s="6"/>
      <c r="IH2606" s="6"/>
      <c r="II2606" s="6"/>
      <c r="IJ2606" s="6"/>
      <c r="IK2606" s="6"/>
      <c r="IL2606" s="6"/>
      <c r="IM2606" s="6"/>
    </row>
    <row r="2607" s="35" customFormat="1" ht="15.75" customHeight="1" spans="3:247">
      <c r="C2607" s="102"/>
      <c r="D2607" s="103"/>
      <c r="E2607" s="98"/>
      <c r="F2607" s="104"/>
      <c r="G2607" s="103"/>
      <c r="IF2607" s="6"/>
      <c r="IG2607" s="6"/>
      <c r="IH2607" s="6"/>
      <c r="II2607" s="6"/>
      <c r="IJ2607" s="6"/>
      <c r="IK2607" s="6"/>
      <c r="IL2607" s="6"/>
      <c r="IM2607" s="6"/>
    </row>
    <row r="2608" s="35" customFormat="1" ht="15.75" customHeight="1" spans="3:247">
      <c r="C2608" s="102"/>
      <c r="D2608" s="103"/>
      <c r="E2608" s="98"/>
      <c r="F2608" s="104"/>
      <c r="G2608" s="103"/>
      <c r="IF2608" s="6"/>
      <c r="IG2608" s="6"/>
      <c r="IH2608" s="6"/>
      <c r="II2608" s="6"/>
      <c r="IJ2608" s="6"/>
      <c r="IK2608" s="6"/>
      <c r="IL2608" s="6"/>
      <c r="IM2608" s="6"/>
    </row>
    <row r="2609" s="35" customFormat="1" ht="15.75" customHeight="1" spans="3:247">
      <c r="C2609" s="102"/>
      <c r="D2609" s="103"/>
      <c r="E2609" s="98"/>
      <c r="F2609" s="104"/>
      <c r="G2609" s="103"/>
      <c r="IF2609" s="6"/>
      <c r="IG2609" s="6"/>
      <c r="IH2609" s="6"/>
      <c r="II2609" s="6"/>
      <c r="IJ2609" s="6"/>
      <c r="IK2609" s="6"/>
      <c r="IL2609" s="6"/>
      <c r="IM2609" s="6"/>
    </row>
    <row r="2610" s="35" customFormat="1" ht="15.75" customHeight="1" spans="3:247">
      <c r="C2610" s="102"/>
      <c r="D2610" s="103"/>
      <c r="E2610" s="98"/>
      <c r="F2610" s="104"/>
      <c r="G2610" s="103"/>
      <c r="IF2610" s="6"/>
      <c r="IG2610" s="6"/>
      <c r="IH2610" s="6"/>
      <c r="II2610" s="6"/>
      <c r="IJ2610" s="6"/>
      <c r="IK2610" s="6"/>
      <c r="IL2610" s="6"/>
      <c r="IM2610" s="6"/>
    </row>
    <row r="2611" s="35" customFormat="1" ht="15.75" customHeight="1" spans="3:247">
      <c r="C2611" s="102"/>
      <c r="D2611" s="103"/>
      <c r="E2611" s="98"/>
      <c r="F2611" s="104"/>
      <c r="G2611" s="103"/>
      <c r="IF2611" s="6"/>
      <c r="IG2611" s="6"/>
      <c r="IH2611" s="6"/>
      <c r="II2611" s="6"/>
      <c r="IJ2611" s="6"/>
      <c r="IK2611" s="6"/>
      <c r="IL2611" s="6"/>
      <c r="IM2611" s="6"/>
    </row>
    <row r="2612" s="35" customFormat="1" ht="15.75" customHeight="1" spans="3:247">
      <c r="C2612" s="102"/>
      <c r="D2612" s="103"/>
      <c r="E2612" s="98"/>
      <c r="F2612" s="104"/>
      <c r="G2612" s="103"/>
      <c r="IF2612" s="6"/>
      <c r="IG2612" s="6"/>
      <c r="IH2612" s="6"/>
      <c r="II2612" s="6"/>
      <c r="IJ2612" s="6"/>
      <c r="IK2612" s="6"/>
      <c r="IL2612" s="6"/>
      <c r="IM2612" s="6"/>
    </row>
    <row r="2613" s="35" customFormat="1" ht="15.75" customHeight="1" spans="3:247">
      <c r="C2613" s="102"/>
      <c r="D2613" s="103"/>
      <c r="E2613" s="98"/>
      <c r="F2613" s="104"/>
      <c r="G2613" s="103"/>
      <c r="IF2613" s="6"/>
      <c r="IG2613" s="6"/>
      <c r="IH2613" s="6"/>
      <c r="II2613" s="6"/>
      <c r="IJ2613" s="6"/>
      <c r="IK2613" s="6"/>
      <c r="IL2613" s="6"/>
      <c r="IM2613" s="6"/>
    </row>
    <row r="2614" s="35" customFormat="1" ht="15.75" customHeight="1" spans="3:247">
      <c r="C2614" s="102"/>
      <c r="D2614" s="103"/>
      <c r="E2614" s="98"/>
      <c r="F2614" s="104"/>
      <c r="G2614" s="103"/>
      <c r="IF2614" s="6"/>
      <c r="IG2614" s="6"/>
      <c r="IH2614" s="6"/>
      <c r="II2614" s="6"/>
      <c r="IJ2614" s="6"/>
      <c r="IK2614" s="6"/>
      <c r="IL2614" s="6"/>
      <c r="IM2614" s="6"/>
    </row>
    <row r="2615" s="35" customFormat="1" ht="15.75" customHeight="1" spans="3:247">
      <c r="C2615" s="102"/>
      <c r="D2615" s="103"/>
      <c r="E2615" s="98"/>
      <c r="F2615" s="104"/>
      <c r="G2615" s="103"/>
      <c r="IF2615" s="6"/>
      <c r="IG2615" s="6"/>
      <c r="IH2615" s="6"/>
      <c r="II2615" s="6"/>
      <c r="IJ2615" s="6"/>
      <c r="IK2615" s="6"/>
      <c r="IL2615" s="6"/>
      <c r="IM2615" s="6"/>
    </row>
    <row r="2616" s="35" customFormat="1" ht="15.75" customHeight="1" spans="3:247">
      <c r="C2616" s="102"/>
      <c r="D2616" s="103"/>
      <c r="E2616" s="98"/>
      <c r="F2616" s="104"/>
      <c r="G2616" s="103"/>
      <c r="IF2616" s="6"/>
      <c r="IG2616" s="6"/>
      <c r="IH2616" s="6"/>
      <c r="II2616" s="6"/>
      <c r="IJ2616" s="6"/>
      <c r="IK2616" s="6"/>
      <c r="IL2616" s="6"/>
      <c r="IM2616" s="6"/>
    </row>
    <row r="2617" s="35" customFormat="1" ht="15.75" customHeight="1" spans="3:247">
      <c r="C2617" s="102"/>
      <c r="D2617" s="103"/>
      <c r="E2617" s="98"/>
      <c r="F2617" s="104"/>
      <c r="G2617" s="103"/>
      <c r="IF2617" s="6"/>
      <c r="IG2617" s="6"/>
      <c r="IH2617" s="6"/>
      <c r="II2617" s="6"/>
      <c r="IJ2617" s="6"/>
      <c r="IK2617" s="6"/>
      <c r="IL2617" s="6"/>
      <c r="IM2617" s="6"/>
    </row>
    <row r="2618" s="35" customFormat="1" ht="15.75" customHeight="1" spans="3:247">
      <c r="C2618" s="102"/>
      <c r="D2618" s="103"/>
      <c r="E2618" s="98"/>
      <c r="F2618" s="104"/>
      <c r="G2618" s="103"/>
      <c r="IF2618" s="6"/>
      <c r="IG2618" s="6"/>
      <c r="IH2618" s="6"/>
      <c r="II2618" s="6"/>
      <c r="IJ2618" s="6"/>
      <c r="IK2618" s="6"/>
      <c r="IL2618" s="6"/>
      <c r="IM2618" s="6"/>
    </row>
    <row r="2619" s="35" customFormat="1" ht="15.75" customHeight="1" spans="3:247">
      <c r="C2619" s="102"/>
      <c r="D2619" s="103"/>
      <c r="E2619" s="98"/>
      <c r="F2619" s="104"/>
      <c r="G2619" s="103"/>
      <c r="IF2619" s="6"/>
      <c r="IG2619" s="6"/>
      <c r="IH2619" s="6"/>
      <c r="II2619" s="6"/>
      <c r="IJ2619" s="6"/>
      <c r="IK2619" s="6"/>
      <c r="IL2619" s="6"/>
      <c r="IM2619" s="6"/>
    </row>
    <row r="2620" s="35" customFormat="1" ht="15.75" customHeight="1" spans="3:247">
      <c r="C2620" s="102"/>
      <c r="D2620" s="103"/>
      <c r="E2620" s="98"/>
      <c r="F2620" s="104"/>
      <c r="G2620" s="103"/>
      <c r="IF2620" s="6"/>
      <c r="IG2620" s="6"/>
      <c r="IH2620" s="6"/>
      <c r="II2620" s="6"/>
      <c r="IJ2620" s="6"/>
      <c r="IK2620" s="6"/>
      <c r="IL2620" s="6"/>
      <c r="IM2620" s="6"/>
    </row>
    <row r="2621" s="35" customFormat="1" ht="15.75" customHeight="1" spans="3:247">
      <c r="C2621" s="102"/>
      <c r="D2621" s="103"/>
      <c r="E2621" s="98"/>
      <c r="F2621" s="104"/>
      <c r="G2621" s="103"/>
      <c r="IF2621" s="6"/>
      <c r="IG2621" s="6"/>
      <c r="IH2621" s="6"/>
      <c r="II2621" s="6"/>
      <c r="IJ2621" s="6"/>
      <c r="IK2621" s="6"/>
      <c r="IL2621" s="6"/>
      <c r="IM2621" s="6"/>
    </row>
    <row r="2622" s="35" customFormat="1" ht="15.75" customHeight="1" spans="3:247">
      <c r="C2622" s="102"/>
      <c r="D2622" s="103"/>
      <c r="E2622" s="98"/>
      <c r="F2622" s="104"/>
      <c r="G2622" s="103"/>
      <c r="IF2622" s="6"/>
      <c r="IG2622" s="6"/>
      <c r="IH2622" s="6"/>
      <c r="II2622" s="6"/>
      <c r="IJ2622" s="6"/>
      <c r="IK2622" s="6"/>
      <c r="IL2622" s="6"/>
      <c r="IM2622" s="6"/>
    </row>
    <row r="2623" s="35" customFormat="1" ht="15.75" customHeight="1" spans="3:247">
      <c r="C2623" s="102"/>
      <c r="D2623" s="103"/>
      <c r="E2623" s="98"/>
      <c r="F2623" s="104"/>
      <c r="G2623" s="103"/>
      <c r="IF2623" s="6"/>
      <c r="IG2623" s="6"/>
      <c r="IH2623" s="6"/>
      <c r="II2623" s="6"/>
      <c r="IJ2623" s="6"/>
      <c r="IK2623" s="6"/>
      <c r="IL2623" s="6"/>
      <c r="IM2623" s="6"/>
    </row>
    <row r="2624" s="35" customFormat="1" ht="15.75" customHeight="1" spans="3:247">
      <c r="C2624" s="102"/>
      <c r="D2624" s="103"/>
      <c r="E2624" s="98"/>
      <c r="F2624" s="104"/>
      <c r="G2624" s="103"/>
      <c r="IF2624" s="6"/>
      <c r="IG2624" s="6"/>
      <c r="IH2624" s="6"/>
      <c r="II2624" s="6"/>
      <c r="IJ2624" s="6"/>
      <c r="IK2624" s="6"/>
      <c r="IL2624" s="6"/>
      <c r="IM2624" s="6"/>
    </row>
    <row r="2625" s="35" customFormat="1" ht="15.75" customHeight="1" spans="3:247">
      <c r="C2625" s="102"/>
      <c r="D2625" s="103"/>
      <c r="E2625" s="98"/>
      <c r="F2625" s="104"/>
      <c r="G2625" s="103"/>
      <c r="IF2625" s="6"/>
      <c r="IG2625" s="6"/>
      <c r="IH2625" s="6"/>
      <c r="II2625" s="6"/>
      <c r="IJ2625" s="6"/>
      <c r="IK2625" s="6"/>
      <c r="IL2625" s="6"/>
      <c r="IM2625" s="6"/>
    </row>
    <row r="2626" s="35" customFormat="1" ht="15.75" customHeight="1" spans="3:247">
      <c r="C2626" s="102"/>
      <c r="D2626" s="103"/>
      <c r="E2626" s="98"/>
      <c r="F2626" s="104"/>
      <c r="G2626" s="103"/>
      <c r="IF2626" s="6"/>
      <c r="IG2626" s="6"/>
      <c r="IH2626" s="6"/>
      <c r="II2626" s="6"/>
      <c r="IJ2626" s="6"/>
      <c r="IK2626" s="6"/>
      <c r="IL2626" s="6"/>
      <c r="IM2626" s="6"/>
    </row>
    <row r="2627" s="35" customFormat="1" ht="15.75" customHeight="1" spans="3:247">
      <c r="C2627" s="102"/>
      <c r="D2627" s="103"/>
      <c r="E2627" s="98"/>
      <c r="F2627" s="104"/>
      <c r="G2627" s="103"/>
      <c r="IF2627" s="6"/>
      <c r="IG2627" s="6"/>
      <c r="IH2627" s="6"/>
      <c r="II2627" s="6"/>
      <c r="IJ2627" s="6"/>
      <c r="IK2627" s="6"/>
      <c r="IL2627" s="6"/>
      <c r="IM2627" s="6"/>
    </row>
    <row r="2628" s="35" customFormat="1" ht="15.75" customHeight="1" spans="3:247">
      <c r="C2628" s="102"/>
      <c r="D2628" s="103"/>
      <c r="E2628" s="98"/>
      <c r="F2628" s="104"/>
      <c r="G2628" s="103"/>
      <c r="IF2628" s="6"/>
      <c r="IG2628" s="6"/>
      <c r="IH2628" s="6"/>
      <c r="II2628" s="6"/>
      <c r="IJ2628" s="6"/>
      <c r="IK2628" s="6"/>
      <c r="IL2628" s="6"/>
      <c r="IM2628" s="6"/>
    </row>
    <row r="2629" s="35" customFormat="1" ht="15.75" customHeight="1" spans="3:247">
      <c r="C2629" s="102"/>
      <c r="D2629" s="103"/>
      <c r="E2629" s="98"/>
      <c r="F2629" s="104"/>
      <c r="G2629" s="103"/>
      <c r="IF2629" s="6"/>
      <c r="IG2629" s="6"/>
      <c r="IH2629" s="6"/>
      <c r="II2629" s="6"/>
      <c r="IJ2629" s="6"/>
      <c r="IK2629" s="6"/>
      <c r="IL2629" s="6"/>
      <c r="IM2629" s="6"/>
    </row>
    <row r="2630" s="35" customFormat="1" ht="15.75" customHeight="1" spans="3:247">
      <c r="C2630" s="102"/>
      <c r="D2630" s="103"/>
      <c r="E2630" s="98"/>
      <c r="F2630" s="104"/>
      <c r="G2630" s="103"/>
      <c r="IF2630" s="6"/>
      <c r="IG2630" s="6"/>
      <c r="IH2630" s="6"/>
      <c r="II2630" s="6"/>
      <c r="IJ2630" s="6"/>
      <c r="IK2630" s="6"/>
      <c r="IL2630" s="6"/>
      <c r="IM2630" s="6"/>
    </row>
    <row r="2631" s="35" customFormat="1" ht="15.75" customHeight="1" spans="3:247">
      <c r="C2631" s="102"/>
      <c r="D2631" s="103"/>
      <c r="E2631" s="98"/>
      <c r="F2631" s="104"/>
      <c r="G2631" s="103"/>
      <c r="IF2631" s="6"/>
      <c r="IG2631" s="6"/>
      <c r="IH2631" s="6"/>
      <c r="II2631" s="6"/>
      <c r="IJ2631" s="6"/>
      <c r="IK2631" s="6"/>
      <c r="IL2631" s="6"/>
      <c r="IM2631" s="6"/>
    </row>
    <row r="2632" s="35" customFormat="1" ht="15.75" customHeight="1" spans="3:247">
      <c r="C2632" s="102"/>
      <c r="D2632" s="103"/>
      <c r="E2632" s="98"/>
      <c r="F2632" s="104"/>
      <c r="G2632" s="103"/>
      <c r="IF2632" s="6"/>
      <c r="IG2632" s="6"/>
      <c r="IH2632" s="6"/>
      <c r="II2632" s="6"/>
      <c r="IJ2632" s="6"/>
      <c r="IK2632" s="6"/>
      <c r="IL2632" s="6"/>
      <c r="IM2632" s="6"/>
    </row>
    <row r="2633" s="35" customFormat="1" ht="15.75" customHeight="1" spans="3:247">
      <c r="C2633" s="102"/>
      <c r="D2633" s="103"/>
      <c r="E2633" s="98"/>
      <c r="F2633" s="104"/>
      <c r="G2633" s="103"/>
      <c r="IF2633" s="6"/>
      <c r="IG2633" s="6"/>
      <c r="IH2633" s="6"/>
      <c r="II2633" s="6"/>
      <c r="IJ2633" s="6"/>
      <c r="IK2633" s="6"/>
      <c r="IL2633" s="6"/>
      <c r="IM2633" s="6"/>
    </row>
    <row r="2634" s="35" customFormat="1" ht="15.75" customHeight="1" spans="3:247">
      <c r="C2634" s="102"/>
      <c r="D2634" s="103"/>
      <c r="E2634" s="98"/>
      <c r="F2634" s="104"/>
      <c r="G2634" s="103"/>
      <c r="IF2634" s="6"/>
      <c r="IG2634" s="6"/>
      <c r="IH2634" s="6"/>
      <c r="II2634" s="6"/>
      <c r="IJ2634" s="6"/>
      <c r="IK2634" s="6"/>
      <c r="IL2634" s="6"/>
      <c r="IM2634" s="6"/>
    </row>
    <row r="2635" s="35" customFormat="1" ht="15.75" customHeight="1" spans="3:247">
      <c r="C2635" s="102"/>
      <c r="D2635" s="103"/>
      <c r="E2635" s="98"/>
      <c r="F2635" s="104"/>
      <c r="G2635" s="103"/>
      <c r="IF2635" s="6"/>
      <c r="IG2635" s="6"/>
      <c r="IH2635" s="6"/>
      <c r="II2635" s="6"/>
      <c r="IJ2635" s="6"/>
      <c r="IK2635" s="6"/>
      <c r="IL2635" s="6"/>
      <c r="IM2635" s="6"/>
    </row>
    <row r="2636" s="35" customFormat="1" ht="15.75" customHeight="1" spans="3:247">
      <c r="C2636" s="102"/>
      <c r="D2636" s="103"/>
      <c r="E2636" s="98"/>
      <c r="F2636" s="104"/>
      <c r="G2636" s="103"/>
      <c r="IF2636" s="6"/>
      <c r="IG2636" s="6"/>
      <c r="IH2636" s="6"/>
      <c r="II2636" s="6"/>
      <c r="IJ2636" s="6"/>
      <c r="IK2636" s="6"/>
      <c r="IL2636" s="6"/>
      <c r="IM2636" s="6"/>
    </row>
    <row r="2637" s="35" customFormat="1" ht="15.75" customHeight="1" spans="3:247">
      <c r="C2637" s="102"/>
      <c r="D2637" s="103"/>
      <c r="E2637" s="98"/>
      <c r="F2637" s="104"/>
      <c r="G2637" s="103"/>
      <c r="IF2637" s="6"/>
      <c r="IG2637" s="6"/>
      <c r="IH2637" s="6"/>
      <c r="II2637" s="6"/>
      <c r="IJ2637" s="6"/>
      <c r="IK2637" s="6"/>
      <c r="IL2637" s="6"/>
      <c r="IM2637" s="6"/>
    </row>
    <row r="2638" s="35" customFormat="1" ht="15.75" customHeight="1" spans="3:247">
      <c r="C2638" s="102"/>
      <c r="D2638" s="103"/>
      <c r="E2638" s="98"/>
      <c r="F2638" s="104"/>
      <c r="G2638" s="103"/>
      <c r="IF2638" s="6"/>
      <c r="IG2638" s="6"/>
      <c r="IH2638" s="6"/>
      <c r="II2638" s="6"/>
      <c r="IJ2638" s="6"/>
      <c r="IK2638" s="6"/>
      <c r="IL2638" s="6"/>
      <c r="IM2638" s="6"/>
    </row>
    <row r="2639" s="35" customFormat="1" ht="15.75" customHeight="1" spans="3:247">
      <c r="C2639" s="102"/>
      <c r="D2639" s="103"/>
      <c r="E2639" s="98"/>
      <c r="F2639" s="104"/>
      <c r="G2639" s="103"/>
      <c r="IF2639" s="6"/>
      <c r="IG2639" s="6"/>
      <c r="IH2639" s="6"/>
      <c r="II2639" s="6"/>
      <c r="IJ2639" s="6"/>
      <c r="IK2639" s="6"/>
      <c r="IL2639" s="6"/>
      <c r="IM2639" s="6"/>
    </row>
    <row r="2640" s="35" customFormat="1" ht="15.75" customHeight="1" spans="3:247">
      <c r="C2640" s="102"/>
      <c r="D2640" s="103"/>
      <c r="E2640" s="98"/>
      <c r="F2640" s="104"/>
      <c r="G2640" s="103"/>
      <c r="IF2640" s="6"/>
      <c r="IG2640" s="6"/>
      <c r="IH2640" s="6"/>
      <c r="II2640" s="6"/>
      <c r="IJ2640" s="6"/>
      <c r="IK2640" s="6"/>
      <c r="IL2640" s="6"/>
      <c r="IM2640" s="6"/>
    </row>
    <row r="2641" s="35" customFormat="1" ht="15.75" customHeight="1" spans="3:247">
      <c r="C2641" s="102"/>
      <c r="D2641" s="103"/>
      <c r="E2641" s="98"/>
      <c r="F2641" s="104"/>
      <c r="G2641" s="103"/>
      <c r="IF2641" s="6"/>
      <c r="IG2641" s="6"/>
      <c r="IH2641" s="6"/>
      <c r="II2641" s="6"/>
      <c r="IJ2641" s="6"/>
      <c r="IK2641" s="6"/>
      <c r="IL2641" s="6"/>
      <c r="IM2641" s="6"/>
    </row>
    <row r="2642" s="35" customFormat="1" ht="15.75" customHeight="1" spans="3:247">
      <c r="C2642" s="102"/>
      <c r="D2642" s="103"/>
      <c r="E2642" s="98"/>
      <c r="F2642" s="104"/>
      <c r="G2642" s="103"/>
      <c r="IF2642" s="6"/>
      <c r="IG2642" s="6"/>
      <c r="IH2642" s="6"/>
      <c r="II2642" s="6"/>
      <c r="IJ2642" s="6"/>
      <c r="IK2642" s="6"/>
      <c r="IL2642" s="6"/>
      <c r="IM2642" s="6"/>
    </row>
    <row r="2643" s="35" customFormat="1" ht="15.75" customHeight="1" spans="3:247">
      <c r="C2643" s="102"/>
      <c r="D2643" s="103"/>
      <c r="E2643" s="98"/>
      <c r="F2643" s="104"/>
      <c r="G2643" s="103"/>
      <c r="IF2643" s="6"/>
      <c r="IG2643" s="6"/>
      <c r="IH2643" s="6"/>
      <c r="II2643" s="6"/>
      <c r="IJ2643" s="6"/>
      <c r="IK2643" s="6"/>
      <c r="IL2643" s="6"/>
      <c r="IM2643" s="6"/>
    </row>
    <row r="2644" s="35" customFormat="1" ht="15.75" customHeight="1" spans="3:247">
      <c r="C2644" s="102"/>
      <c r="D2644" s="103"/>
      <c r="E2644" s="98"/>
      <c r="F2644" s="104"/>
      <c r="G2644" s="103"/>
      <c r="IF2644" s="6"/>
      <c r="IG2644" s="6"/>
      <c r="IH2644" s="6"/>
      <c r="II2644" s="6"/>
      <c r="IJ2644" s="6"/>
      <c r="IK2644" s="6"/>
      <c r="IL2644" s="6"/>
      <c r="IM2644" s="6"/>
    </row>
    <row r="2645" s="35" customFormat="1" ht="15.75" customHeight="1" spans="3:247">
      <c r="C2645" s="102"/>
      <c r="D2645" s="103"/>
      <c r="E2645" s="98"/>
      <c r="F2645" s="104"/>
      <c r="G2645" s="103"/>
      <c r="IF2645" s="6"/>
      <c r="IG2645" s="6"/>
      <c r="IH2645" s="6"/>
      <c r="II2645" s="6"/>
      <c r="IJ2645" s="6"/>
      <c r="IK2645" s="6"/>
      <c r="IL2645" s="6"/>
      <c r="IM2645" s="6"/>
    </row>
    <row r="2646" s="35" customFormat="1" ht="15.75" customHeight="1" spans="3:247">
      <c r="C2646" s="102"/>
      <c r="D2646" s="103"/>
      <c r="E2646" s="98"/>
      <c r="F2646" s="104"/>
      <c r="G2646" s="103"/>
      <c r="IF2646" s="6"/>
      <c r="IG2646" s="6"/>
      <c r="IH2646" s="6"/>
      <c r="II2646" s="6"/>
      <c r="IJ2646" s="6"/>
      <c r="IK2646" s="6"/>
      <c r="IL2646" s="6"/>
      <c r="IM2646" s="6"/>
    </row>
    <row r="2647" s="35" customFormat="1" ht="15.75" customHeight="1" spans="3:247">
      <c r="C2647" s="102"/>
      <c r="D2647" s="103"/>
      <c r="E2647" s="98"/>
      <c r="F2647" s="104"/>
      <c r="G2647" s="103"/>
      <c r="IF2647" s="6"/>
      <c r="IG2647" s="6"/>
      <c r="IH2647" s="6"/>
      <c r="II2647" s="6"/>
      <c r="IJ2647" s="6"/>
      <c r="IK2647" s="6"/>
      <c r="IL2647" s="6"/>
      <c r="IM2647" s="6"/>
    </row>
    <row r="2648" s="35" customFormat="1" ht="15.75" customHeight="1" spans="3:247">
      <c r="C2648" s="102"/>
      <c r="D2648" s="103"/>
      <c r="E2648" s="98"/>
      <c r="F2648" s="104"/>
      <c r="G2648" s="103"/>
      <c r="IF2648" s="6"/>
      <c r="IG2648" s="6"/>
      <c r="IH2648" s="6"/>
      <c r="II2648" s="6"/>
      <c r="IJ2648" s="6"/>
      <c r="IK2648" s="6"/>
      <c r="IL2648" s="6"/>
      <c r="IM2648" s="6"/>
    </row>
    <row r="2649" s="35" customFormat="1" ht="15.75" customHeight="1" spans="3:247">
      <c r="C2649" s="102"/>
      <c r="D2649" s="103"/>
      <c r="E2649" s="98"/>
      <c r="F2649" s="104"/>
      <c r="G2649" s="103"/>
      <c r="IF2649" s="6"/>
      <c r="IG2649" s="6"/>
      <c r="IH2649" s="6"/>
      <c r="II2649" s="6"/>
      <c r="IJ2649" s="6"/>
      <c r="IK2649" s="6"/>
      <c r="IL2649" s="6"/>
      <c r="IM2649" s="6"/>
    </row>
    <row r="2650" s="35" customFormat="1" ht="15.75" customHeight="1" spans="3:247">
      <c r="C2650" s="102"/>
      <c r="D2650" s="103"/>
      <c r="E2650" s="98"/>
      <c r="F2650" s="104"/>
      <c r="G2650" s="103"/>
      <c r="IF2650" s="6"/>
      <c r="IG2650" s="6"/>
      <c r="IH2650" s="6"/>
      <c r="II2650" s="6"/>
      <c r="IJ2650" s="6"/>
      <c r="IK2650" s="6"/>
      <c r="IL2650" s="6"/>
      <c r="IM2650" s="6"/>
    </row>
    <row r="2651" s="35" customFormat="1" ht="15.75" customHeight="1" spans="3:247">
      <c r="C2651" s="102"/>
      <c r="D2651" s="103"/>
      <c r="E2651" s="98"/>
      <c r="F2651" s="104"/>
      <c r="G2651" s="103"/>
      <c r="IF2651" s="6"/>
      <c r="IG2651" s="6"/>
      <c r="IH2651" s="6"/>
      <c r="II2651" s="6"/>
      <c r="IJ2651" s="6"/>
      <c r="IK2651" s="6"/>
      <c r="IL2651" s="6"/>
      <c r="IM2651" s="6"/>
    </row>
    <row r="2652" s="35" customFormat="1" ht="15.75" customHeight="1" spans="3:247">
      <c r="C2652" s="102"/>
      <c r="D2652" s="103"/>
      <c r="E2652" s="98"/>
      <c r="F2652" s="104"/>
      <c r="G2652" s="103"/>
      <c r="IF2652" s="6"/>
      <c r="IG2652" s="6"/>
      <c r="IH2652" s="6"/>
      <c r="II2652" s="6"/>
      <c r="IJ2652" s="6"/>
      <c r="IK2652" s="6"/>
      <c r="IL2652" s="6"/>
      <c r="IM2652" s="6"/>
    </row>
    <row r="2653" s="35" customFormat="1" ht="15.75" customHeight="1" spans="3:247">
      <c r="C2653" s="102"/>
      <c r="D2653" s="103"/>
      <c r="E2653" s="98"/>
      <c r="F2653" s="104"/>
      <c r="G2653" s="103"/>
      <c r="IF2653" s="6"/>
      <c r="IG2653" s="6"/>
      <c r="IH2653" s="6"/>
      <c r="II2653" s="6"/>
      <c r="IJ2653" s="6"/>
      <c r="IK2653" s="6"/>
      <c r="IL2653" s="6"/>
      <c r="IM2653" s="6"/>
    </row>
    <row r="2654" s="35" customFormat="1" ht="15.75" customHeight="1" spans="3:247">
      <c r="C2654" s="102"/>
      <c r="D2654" s="103"/>
      <c r="E2654" s="98"/>
      <c r="F2654" s="104"/>
      <c r="G2654" s="103"/>
      <c r="IF2654" s="6"/>
      <c r="IG2654" s="6"/>
      <c r="IH2654" s="6"/>
      <c r="II2654" s="6"/>
      <c r="IJ2654" s="6"/>
      <c r="IK2654" s="6"/>
      <c r="IL2654" s="6"/>
      <c r="IM2654" s="6"/>
    </row>
    <row r="2655" s="35" customFormat="1" ht="15.75" customHeight="1" spans="3:247">
      <c r="C2655" s="102"/>
      <c r="D2655" s="103"/>
      <c r="E2655" s="98"/>
      <c r="F2655" s="104"/>
      <c r="G2655" s="103"/>
      <c r="IF2655" s="6"/>
      <c r="IG2655" s="6"/>
      <c r="IH2655" s="6"/>
      <c r="II2655" s="6"/>
      <c r="IJ2655" s="6"/>
      <c r="IK2655" s="6"/>
      <c r="IL2655" s="6"/>
      <c r="IM2655" s="6"/>
    </row>
    <row r="2656" s="35" customFormat="1" ht="15.75" customHeight="1" spans="3:247">
      <c r="C2656" s="102"/>
      <c r="D2656" s="103"/>
      <c r="E2656" s="98"/>
      <c r="F2656" s="104"/>
      <c r="G2656" s="103"/>
      <c r="IF2656" s="6"/>
      <c r="IG2656" s="6"/>
      <c r="IH2656" s="6"/>
      <c r="II2656" s="6"/>
      <c r="IJ2656" s="6"/>
      <c r="IK2656" s="6"/>
      <c r="IL2656" s="6"/>
      <c r="IM2656" s="6"/>
    </row>
    <row r="2657" s="35" customFormat="1" ht="15.75" customHeight="1" spans="3:247">
      <c r="C2657" s="102"/>
      <c r="D2657" s="103"/>
      <c r="E2657" s="98"/>
      <c r="F2657" s="104"/>
      <c r="G2657" s="103"/>
      <c r="IF2657" s="6"/>
      <c r="IG2657" s="6"/>
      <c r="IH2657" s="6"/>
      <c r="II2657" s="6"/>
      <c r="IJ2657" s="6"/>
      <c r="IK2657" s="6"/>
      <c r="IL2657" s="6"/>
      <c r="IM2657" s="6"/>
    </row>
    <row r="2658" s="35" customFormat="1" ht="15.75" customHeight="1" spans="3:247">
      <c r="C2658" s="102"/>
      <c r="D2658" s="103"/>
      <c r="E2658" s="98"/>
      <c r="F2658" s="104"/>
      <c r="G2658" s="103"/>
      <c r="IF2658" s="6"/>
      <c r="IG2658" s="6"/>
      <c r="IH2658" s="6"/>
      <c r="II2658" s="6"/>
      <c r="IJ2658" s="6"/>
      <c r="IK2658" s="6"/>
      <c r="IL2658" s="6"/>
      <c r="IM2658" s="6"/>
    </row>
    <row r="2659" s="35" customFormat="1" ht="15.75" customHeight="1" spans="3:247">
      <c r="C2659" s="102"/>
      <c r="D2659" s="103"/>
      <c r="E2659" s="98"/>
      <c r="F2659" s="104"/>
      <c r="G2659" s="103"/>
      <c r="IF2659" s="6"/>
      <c r="IG2659" s="6"/>
      <c r="IH2659" s="6"/>
      <c r="II2659" s="6"/>
      <c r="IJ2659" s="6"/>
      <c r="IK2659" s="6"/>
      <c r="IL2659" s="6"/>
      <c r="IM2659" s="6"/>
    </row>
    <row r="2660" s="35" customFormat="1" ht="15.75" customHeight="1" spans="3:247">
      <c r="C2660" s="102"/>
      <c r="D2660" s="103"/>
      <c r="E2660" s="98"/>
      <c r="F2660" s="104"/>
      <c r="G2660" s="103"/>
      <c r="IF2660" s="6"/>
      <c r="IG2660" s="6"/>
      <c r="IH2660" s="6"/>
      <c r="II2660" s="6"/>
      <c r="IJ2660" s="6"/>
      <c r="IK2660" s="6"/>
      <c r="IL2660" s="6"/>
      <c r="IM2660" s="6"/>
    </row>
    <row r="2661" s="35" customFormat="1" ht="15.75" customHeight="1" spans="3:247">
      <c r="C2661" s="102"/>
      <c r="D2661" s="103"/>
      <c r="E2661" s="98"/>
      <c r="F2661" s="104"/>
      <c r="G2661" s="103"/>
      <c r="IF2661" s="6"/>
      <c r="IG2661" s="6"/>
      <c r="IH2661" s="6"/>
      <c r="II2661" s="6"/>
      <c r="IJ2661" s="6"/>
      <c r="IK2661" s="6"/>
      <c r="IL2661" s="6"/>
      <c r="IM2661" s="6"/>
    </row>
    <row r="2662" s="35" customFormat="1" ht="15.75" customHeight="1" spans="3:247">
      <c r="C2662" s="102"/>
      <c r="D2662" s="103"/>
      <c r="E2662" s="98"/>
      <c r="F2662" s="104"/>
      <c r="G2662" s="103"/>
      <c r="IF2662" s="6"/>
      <c r="IG2662" s="6"/>
      <c r="IH2662" s="6"/>
      <c r="II2662" s="6"/>
      <c r="IJ2662" s="6"/>
      <c r="IK2662" s="6"/>
      <c r="IL2662" s="6"/>
      <c r="IM2662" s="6"/>
    </row>
    <row r="2663" s="35" customFormat="1" ht="15.75" customHeight="1" spans="3:247">
      <c r="C2663" s="102"/>
      <c r="D2663" s="103"/>
      <c r="E2663" s="98"/>
      <c r="F2663" s="104"/>
      <c r="G2663" s="103"/>
      <c r="IF2663" s="6"/>
      <c r="IG2663" s="6"/>
      <c r="IH2663" s="6"/>
      <c r="II2663" s="6"/>
      <c r="IJ2663" s="6"/>
      <c r="IK2663" s="6"/>
      <c r="IL2663" s="6"/>
      <c r="IM2663" s="6"/>
    </row>
    <row r="2664" s="35" customFormat="1" ht="15.75" customHeight="1" spans="3:247">
      <c r="C2664" s="102"/>
      <c r="D2664" s="103"/>
      <c r="E2664" s="98"/>
      <c r="F2664" s="104"/>
      <c r="G2664" s="103"/>
      <c r="IF2664" s="6"/>
      <c r="IG2664" s="6"/>
      <c r="IH2664" s="6"/>
      <c r="II2664" s="6"/>
      <c r="IJ2664" s="6"/>
      <c r="IK2664" s="6"/>
      <c r="IL2664" s="6"/>
      <c r="IM2664" s="6"/>
    </row>
    <row r="2665" s="35" customFormat="1" ht="15.75" customHeight="1" spans="3:247">
      <c r="C2665" s="102"/>
      <c r="D2665" s="103"/>
      <c r="E2665" s="98"/>
      <c r="F2665" s="104"/>
      <c r="G2665" s="103"/>
      <c r="IF2665" s="6"/>
      <c r="IG2665" s="6"/>
      <c r="IH2665" s="6"/>
      <c r="II2665" s="6"/>
      <c r="IJ2665" s="6"/>
      <c r="IK2665" s="6"/>
      <c r="IL2665" s="6"/>
      <c r="IM2665" s="6"/>
    </row>
    <row r="2666" s="35" customFormat="1" ht="15.75" customHeight="1" spans="3:247">
      <c r="C2666" s="102"/>
      <c r="D2666" s="103"/>
      <c r="E2666" s="98"/>
      <c r="F2666" s="104"/>
      <c r="G2666" s="103"/>
      <c r="IF2666" s="6"/>
      <c r="IG2666" s="6"/>
      <c r="IH2666" s="6"/>
      <c r="II2666" s="6"/>
      <c r="IJ2666" s="6"/>
      <c r="IK2666" s="6"/>
      <c r="IL2666" s="6"/>
      <c r="IM2666" s="6"/>
    </row>
    <row r="2667" s="35" customFormat="1" ht="15.75" customHeight="1" spans="3:247">
      <c r="C2667" s="102"/>
      <c r="D2667" s="103"/>
      <c r="E2667" s="98"/>
      <c r="F2667" s="104"/>
      <c r="G2667" s="103"/>
      <c r="IF2667" s="6"/>
      <c r="IG2667" s="6"/>
      <c r="IH2667" s="6"/>
      <c r="II2667" s="6"/>
      <c r="IJ2667" s="6"/>
      <c r="IK2667" s="6"/>
      <c r="IL2667" s="6"/>
      <c r="IM2667" s="6"/>
    </row>
    <row r="2668" s="35" customFormat="1" ht="15.75" customHeight="1" spans="3:247">
      <c r="C2668" s="102"/>
      <c r="D2668" s="103"/>
      <c r="E2668" s="98"/>
      <c r="F2668" s="104"/>
      <c r="G2668" s="103"/>
      <c r="IF2668" s="6"/>
      <c r="IG2668" s="6"/>
      <c r="IH2668" s="6"/>
      <c r="II2668" s="6"/>
      <c r="IJ2668" s="6"/>
      <c r="IK2668" s="6"/>
      <c r="IL2668" s="6"/>
      <c r="IM2668" s="6"/>
    </row>
    <row r="2669" s="35" customFormat="1" ht="15.75" customHeight="1" spans="3:247">
      <c r="C2669" s="102"/>
      <c r="D2669" s="103"/>
      <c r="E2669" s="98"/>
      <c r="F2669" s="104"/>
      <c r="G2669" s="103"/>
      <c r="IF2669" s="6"/>
      <c r="IG2669" s="6"/>
      <c r="IH2669" s="6"/>
      <c r="II2669" s="6"/>
      <c r="IJ2669" s="6"/>
      <c r="IK2669" s="6"/>
      <c r="IL2669" s="6"/>
      <c r="IM2669" s="6"/>
    </row>
    <row r="2670" s="35" customFormat="1" ht="15.75" customHeight="1" spans="3:247">
      <c r="C2670" s="102"/>
      <c r="D2670" s="103"/>
      <c r="E2670" s="98"/>
      <c r="F2670" s="104"/>
      <c r="G2670" s="103"/>
      <c r="IF2670" s="6"/>
      <c r="IG2670" s="6"/>
      <c r="IH2670" s="6"/>
      <c r="II2670" s="6"/>
      <c r="IJ2670" s="6"/>
      <c r="IK2670" s="6"/>
      <c r="IL2670" s="6"/>
      <c r="IM2670" s="6"/>
    </row>
    <row r="2671" s="35" customFormat="1" ht="15.75" customHeight="1" spans="3:247">
      <c r="C2671" s="102"/>
      <c r="D2671" s="103"/>
      <c r="E2671" s="98"/>
      <c r="F2671" s="104"/>
      <c r="G2671" s="103"/>
      <c r="IF2671" s="6"/>
      <c r="IG2671" s="6"/>
      <c r="IH2671" s="6"/>
      <c r="II2671" s="6"/>
      <c r="IJ2671" s="6"/>
      <c r="IK2671" s="6"/>
      <c r="IL2671" s="6"/>
      <c r="IM2671" s="6"/>
    </row>
    <row r="2672" s="35" customFormat="1" ht="15.75" customHeight="1" spans="3:247">
      <c r="C2672" s="102"/>
      <c r="D2672" s="103"/>
      <c r="E2672" s="98"/>
      <c r="F2672" s="104"/>
      <c r="G2672" s="103"/>
      <c r="IF2672" s="6"/>
      <c r="IG2672" s="6"/>
      <c r="IH2672" s="6"/>
      <c r="II2672" s="6"/>
      <c r="IJ2672" s="6"/>
      <c r="IK2672" s="6"/>
      <c r="IL2672" s="6"/>
      <c r="IM2672" s="6"/>
    </row>
    <row r="2673" s="35" customFormat="1" ht="15.75" customHeight="1" spans="3:247">
      <c r="C2673" s="102"/>
      <c r="D2673" s="103"/>
      <c r="E2673" s="98"/>
      <c r="F2673" s="104"/>
      <c r="G2673" s="103"/>
      <c r="IF2673" s="6"/>
      <c r="IG2673" s="6"/>
      <c r="IH2673" s="6"/>
      <c r="II2673" s="6"/>
      <c r="IJ2673" s="6"/>
      <c r="IK2673" s="6"/>
      <c r="IL2673" s="6"/>
      <c r="IM2673" s="6"/>
    </row>
    <row r="2674" s="35" customFormat="1" ht="15.75" customHeight="1" spans="3:247">
      <c r="C2674" s="102"/>
      <c r="D2674" s="103"/>
      <c r="E2674" s="98"/>
      <c r="F2674" s="104"/>
      <c r="G2674" s="103"/>
      <c r="IF2674" s="6"/>
      <c r="IG2674" s="6"/>
      <c r="IH2674" s="6"/>
      <c r="II2674" s="6"/>
      <c r="IJ2674" s="6"/>
      <c r="IK2674" s="6"/>
      <c r="IL2674" s="6"/>
      <c r="IM2674" s="6"/>
    </row>
    <row r="2675" s="35" customFormat="1" ht="15.75" customHeight="1" spans="3:247">
      <c r="C2675" s="102"/>
      <c r="D2675" s="103"/>
      <c r="E2675" s="98"/>
      <c r="F2675" s="104"/>
      <c r="G2675" s="103"/>
      <c r="IF2675" s="6"/>
      <c r="IG2675" s="6"/>
      <c r="IH2675" s="6"/>
      <c r="II2675" s="6"/>
      <c r="IJ2675" s="6"/>
      <c r="IK2675" s="6"/>
      <c r="IL2675" s="6"/>
      <c r="IM2675" s="6"/>
    </row>
    <row r="2676" s="35" customFormat="1" ht="15.75" customHeight="1" spans="3:247">
      <c r="C2676" s="102"/>
      <c r="D2676" s="103"/>
      <c r="E2676" s="98"/>
      <c r="F2676" s="104"/>
      <c r="G2676" s="103"/>
      <c r="IF2676" s="6"/>
      <c r="IG2676" s="6"/>
      <c r="IH2676" s="6"/>
      <c r="II2676" s="6"/>
      <c r="IJ2676" s="6"/>
      <c r="IK2676" s="6"/>
      <c r="IL2676" s="6"/>
      <c r="IM2676" s="6"/>
    </row>
    <row r="2677" s="35" customFormat="1" ht="15.75" customHeight="1" spans="3:247">
      <c r="C2677" s="102"/>
      <c r="D2677" s="103"/>
      <c r="E2677" s="98"/>
      <c r="F2677" s="104"/>
      <c r="G2677" s="103"/>
      <c r="IF2677" s="6"/>
      <c r="IG2677" s="6"/>
      <c r="IH2677" s="6"/>
      <c r="II2677" s="6"/>
      <c r="IJ2677" s="6"/>
      <c r="IK2677" s="6"/>
      <c r="IL2677" s="6"/>
      <c r="IM2677" s="6"/>
    </row>
    <row r="2678" s="35" customFormat="1" ht="15.75" customHeight="1" spans="3:247">
      <c r="C2678" s="102"/>
      <c r="D2678" s="103"/>
      <c r="E2678" s="98"/>
      <c r="F2678" s="104"/>
      <c r="G2678" s="103"/>
      <c r="IF2678" s="6"/>
      <c r="IG2678" s="6"/>
      <c r="IH2678" s="6"/>
      <c r="II2678" s="6"/>
      <c r="IJ2678" s="6"/>
      <c r="IK2678" s="6"/>
      <c r="IL2678" s="6"/>
      <c r="IM2678" s="6"/>
    </row>
    <row r="2679" s="35" customFormat="1" ht="15.75" customHeight="1" spans="3:247">
      <c r="C2679" s="102"/>
      <c r="D2679" s="103"/>
      <c r="E2679" s="98"/>
      <c r="F2679" s="104"/>
      <c r="G2679" s="103"/>
      <c r="IF2679" s="6"/>
      <c r="IG2679" s="6"/>
      <c r="IH2679" s="6"/>
      <c r="II2679" s="6"/>
      <c r="IJ2679" s="6"/>
      <c r="IK2679" s="6"/>
      <c r="IL2679" s="6"/>
      <c r="IM2679" s="6"/>
    </row>
    <row r="2680" s="35" customFormat="1" ht="15.75" customHeight="1" spans="3:247">
      <c r="C2680" s="102"/>
      <c r="D2680" s="103"/>
      <c r="E2680" s="98"/>
      <c r="F2680" s="104"/>
      <c r="G2680" s="103"/>
      <c r="IF2680" s="6"/>
      <c r="IG2680" s="6"/>
      <c r="IH2680" s="6"/>
      <c r="II2680" s="6"/>
      <c r="IJ2680" s="6"/>
      <c r="IK2680" s="6"/>
      <c r="IL2680" s="6"/>
      <c r="IM2680" s="6"/>
    </row>
    <row r="2681" s="35" customFormat="1" ht="15.75" customHeight="1" spans="3:247">
      <c r="C2681" s="102"/>
      <c r="D2681" s="103"/>
      <c r="E2681" s="98"/>
      <c r="F2681" s="104"/>
      <c r="G2681" s="103"/>
      <c r="IF2681" s="6"/>
      <c r="IG2681" s="6"/>
      <c r="IH2681" s="6"/>
      <c r="II2681" s="6"/>
      <c r="IJ2681" s="6"/>
      <c r="IK2681" s="6"/>
      <c r="IL2681" s="6"/>
      <c r="IM2681" s="6"/>
    </row>
    <row r="2682" s="35" customFormat="1" ht="15.75" customHeight="1" spans="3:247">
      <c r="C2682" s="102"/>
      <c r="D2682" s="103"/>
      <c r="E2682" s="98"/>
      <c r="F2682" s="104"/>
      <c r="G2682" s="103"/>
      <c r="IF2682" s="6"/>
      <c r="IG2682" s="6"/>
      <c r="IH2682" s="6"/>
      <c r="II2682" s="6"/>
      <c r="IJ2682" s="6"/>
      <c r="IK2682" s="6"/>
      <c r="IL2682" s="6"/>
      <c r="IM2682" s="6"/>
    </row>
    <row r="2683" s="35" customFormat="1" ht="15.75" customHeight="1" spans="3:247">
      <c r="C2683" s="102"/>
      <c r="D2683" s="103"/>
      <c r="E2683" s="98"/>
      <c r="F2683" s="104"/>
      <c r="G2683" s="103"/>
      <c r="IF2683" s="6"/>
      <c r="IG2683" s="6"/>
      <c r="IH2683" s="6"/>
      <c r="II2683" s="6"/>
      <c r="IJ2683" s="6"/>
      <c r="IK2683" s="6"/>
      <c r="IL2683" s="6"/>
      <c r="IM2683" s="6"/>
    </row>
    <row r="2684" s="35" customFormat="1" ht="15.75" customHeight="1" spans="3:247">
      <c r="C2684" s="102"/>
      <c r="D2684" s="103"/>
      <c r="E2684" s="98"/>
      <c r="F2684" s="104"/>
      <c r="G2684" s="103"/>
      <c r="IF2684" s="6"/>
      <c r="IG2684" s="6"/>
      <c r="IH2684" s="6"/>
      <c r="II2684" s="6"/>
      <c r="IJ2684" s="6"/>
      <c r="IK2684" s="6"/>
      <c r="IL2684" s="6"/>
      <c r="IM2684" s="6"/>
    </row>
    <row r="2685" s="35" customFormat="1" ht="15.75" customHeight="1" spans="3:247">
      <c r="C2685" s="102"/>
      <c r="D2685" s="103"/>
      <c r="E2685" s="98"/>
      <c r="F2685" s="104"/>
      <c r="G2685" s="103"/>
      <c r="IF2685" s="6"/>
      <c r="IG2685" s="6"/>
      <c r="IH2685" s="6"/>
      <c r="II2685" s="6"/>
      <c r="IJ2685" s="6"/>
      <c r="IK2685" s="6"/>
      <c r="IL2685" s="6"/>
      <c r="IM2685" s="6"/>
    </row>
    <row r="2686" s="35" customFormat="1" ht="15.75" customHeight="1" spans="3:247">
      <c r="C2686" s="102"/>
      <c r="D2686" s="103"/>
      <c r="E2686" s="98"/>
      <c r="F2686" s="104"/>
      <c r="G2686" s="103"/>
      <c r="IF2686" s="6"/>
      <c r="IG2686" s="6"/>
      <c r="IH2686" s="6"/>
      <c r="II2686" s="6"/>
      <c r="IJ2686" s="6"/>
      <c r="IK2686" s="6"/>
      <c r="IL2686" s="6"/>
      <c r="IM2686" s="6"/>
    </row>
    <row r="2687" s="35" customFormat="1" ht="15.75" customHeight="1" spans="3:247">
      <c r="C2687" s="102"/>
      <c r="D2687" s="103"/>
      <c r="E2687" s="98"/>
      <c r="F2687" s="104"/>
      <c r="G2687" s="103"/>
      <c r="IF2687" s="6"/>
      <c r="IG2687" s="6"/>
      <c r="IH2687" s="6"/>
      <c r="II2687" s="6"/>
      <c r="IJ2687" s="6"/>
      <c r="IK2687" s="6"/>
      <c r="IL2687" s="6"/>
      <c r="IM2687" s="6"/>
    </row>
    <row r="2688" s="35" customFormat="1" ht="15.75" customHeight="1" spans="3:247">
      <c r="C2688" s="102"/>
      <c r="D2688" s="103"/>
      <c r="E2688" s="98"/>
      <c r="F2688" s="104"/>
      <c r="G2688" s="103"/>
      <c r="IF2688" s="6"/>
      <c r="IG2688" s="6"/>
      <c r="IH2688" s="6"/>
      <c r="II2688" s="6"/>
      <c r="IJ2688" s="6"/>
      <c r="IK2688" s="6"/>
      <c r="IL2688" s="6"/>
      <c r="IM2688" s="6"/>
    </row>
    <row r="2689" s="35" customFormat="1" ht="15.75" customHeight="1" spans="3:247">
      <c r="C2689" s="102"/>
      <c r="D2689" s="103"/>
      <c r="E2689" s="98"/>
      <c r="F2689" s="104"/>
      <c r="G2689" s="103"/>
      <c r="IF2689" s="6"/>
      <c r="IG2689" s="6"/>
      <c r="IH2689" s="6"/>
      <c r="II2689" s="6"/>
      <c r="IJ2689" s="6"/>
      <c r="IK2689" s="6"/>
      <c r="IL2689" s="6"/>
      <c r="IM2689" s="6"/>
    </row>
    <row r="2690" s="35" customFormat="1" ht="15.75" customHeight="1" spans="3:247">
      <c r="C2690" s="102"/>
      <c r="D2690" s="103"/>
      <c r="E2690" s="98"/>
      <c r="F2690" s="104"/>
      <c r="G2690" s="103"/>
      <c r="IF2690" s="6"/>
      <c r="IG2690" s="6"/>
      <c r="IH2690" s="6"/>
      <c r="II2690" s="6"/>
      <c r="IJ2690" s="6"/>
      <c r="IK2690" s="6"/>
      <c r="IL2690" s="6"/>
      <c r="IM2690" s="6"/>
    </row>
    <row r="2691" s="35" customFormat="1" ht="15.75" customHeight="1" spans="3:247">
      <c r="C2691" s="102"/>
      <c r="D2691" s="103"/>
      <c r="E2691" s="98"/>
      <c r="F2691" s="104"/>
      <c r="G2691" s="103"/>
      <c r="IF2691" s="6"/>
      <c r="IG2691" s="6"/>
      <c r="IH2691" s="6"/>
      <c r="II2691" s="6"/>
      <c r="IJ2691" s="6"/>
      <c r="IK2691" s="6"/>
      <c r="IL2691" s="6"/>
      <c r="IM2691" s="6"/>
    </row>
    <row r="2692" s="35" customFormat="1" ht="15.75" customHeight="1" spans="3:247">
      <c r="C2692" s="102"/>
      <c r="D2692" s="103"/>
      <c r="E2692" s="98"/>
      <c r="F2692" s="104"/>
      <c r="G2692" s="103"/>
      <c r="IF2692" s="6"/>
      <c r="IG2692" s="6"/>
      <c r="IH2692" s="6"/>
      <c r="II2692" s="6"/>
      <c r="IJ2692" s="6"/>
      <c r="IK2692" s="6"/>
      <c r="IL2692" s="6"/>
      <c r="IM2692" s="6"/>
    </row>
    <row r="2693" s="35" customFormat="1" ht="15.75" customHeight="1" spans="3:247">
      <c r="C2693" s="102"/>
      <c r="D2693" s="103"/>
      <c r="E2693" s="98"/>
      <c r="F2693" s="104"/>
      <c r="G2693" s="103"/>
      <c r="IF2693" s="6"/>
      <c r="IG2693" s="6"/>
      <c r="IH2693" s="6"/>
      <c r="II2693" s="6"/>
      <c r="IJ2693" s="6"/>
      <c r="IK2693" s="6"/>
      <c r="IL2693" s="6"/>
      <c r="IM2693" s="6"/>
    </row>
    <row r="2694" s="35" customFormat="1" ht="15.75" customHeight="1" spans="3:247">
      <c r="C2694" s="102"/>
      <c r="D2694" s="103"/>
      <c r="E2694" s="98"/>
      <c r="F2694" s="104"/>
      <c r="G2694" s="103"/>
      <c r="IF2694" s="6"/>
      <c r="IG2694" s="6"/>
      <c r="IH2694" s="6"/>
      <c r="II2694" s="6"/>
      <c r="IJ2694" s="6"/>
      <c r="IK2694" s="6"/>
      <c r="IL2694" s="6"/>
      <c r="IM2694" s="6"/>
    </row>
    <row r="2695" s="35" customFormat="1" ht="15.75" customHeight="1" spans="3:247">
      <c r="C2695" s="102"/>
      <c r="D2695" s="103"/>
      <c r="E2695" s="98"/>
      <c r="F2695" s="104"/>
      <c r="G2695" s="103"/>
      <c r="IF2695" s="6"/>
      <c r="IG2695" s="6"/>
      <c r="IH2695" s="6"/>
      <c r="II2695" s="6"/>
      <c r="IJ2695" s="6"/>
      <c r="IK2695" s="6"/>
      <c r="IL2695" s="6"/>
      <c r="IM2695" s="6"/>
    </row>
    <row r="2696" s="35" customFormat="1" ht="15.75" customHeight="1" spans="3:247">
      <c r="C2696" s="102"/>
      <c r="D2696" s="103"/>
      <c r="E2696" s="98"/>
      <c r="F2696" s="104"/>
      <c r="G2696" s="103"/>
      <c r="IF2696" s="6"/>
      <c r="IG2696" s="6"/>
      <c r="IH2696" s="6"/>
      <c r="II2696" s="6"/>
      <c r="IJ2696" s="6"/>
      <c r="IK2696" s="6"/>
      <c r="IL2696" s="6"/>
      <c r="IM2696" s="6"/>
    </row>
    <row r="2697" s="35" customFormat="1" ht="15.75" customHeight="1" spans="3:247">
      <c r="C2697" s="102"/>
      <c r="D2697" s="103"/>
      <c r="E2697" s="98"/>
      <c r="F2697" s="104"/>
      <c r="G2697" s="103"/>
      <c r="IF2697" s="6"/>
      <c r="IG2697" s="6"/>
      <c r="IH2697" s="6"/>
      <c r="II2697" s="6"/>
      <c r="IJ2697" s="6"/>
      <c r="IK2697" s="6"/>
      <c r="IL2697" s="6"/>
      <c r="IM2697" s="6"/>
    </row>
    <row r="2698" s="35" customFormat="1" ht="15.75" customHeight="1" spans="3:247">
      <c r="C2698" s="102"/>
      <c r="D2698" s="103"/>
      <c r="E2698" s="98"/>
      <c r="F2698" s="104"/>
      <c r="G2698" s="103"/>
      <c r="IF2698" s="6"/>
      <c r="IG2698" s="6"/>
      <c r="IH2698" s="6"/>
      <c r="II2698" s="6"/>
      <c r="IJ2698" s="6"/>
      <c r="IK2698" s="6"/>
      <c r="IL2698" s="6"/>
      <c r="IM2698" s="6"/>
    </row>
    <row r="2699" s="35" customFormat="1" ht="15.75" customHeight="1" spans="3:247">
      <c r="C2699" s="102"/>
      <c r="D2699" s="103"/>
      <c r="E2699" s="98"/>
      <c r="F2699" s="104"/>
      <c r="G2699" s="103"/>
      <c r="IF2699" s="6"/>
      <c r="IG2699" s="6"/>
      <c r="IH2699" s="6"/>
      <c r="II2699" s="6"/>
      <c r="IJ2699" s="6"/>
      <c r="IK2699" s="6"/>
      <c r="IL2699" s="6"/>
      <c r="IM2699" s="6"/>
    </row>
    <row r="2700" s="35" customFormat="1" ht="15.75" customHeight="1" spans="3:247">
      <c r="C2700" s="102"/>
      <c r="D2700" s="103"/>
      <c r="E2700" s="98"/>
      <c r="F2700" s="104"/>
      <c r="G2700" s="103"/>
      <c r="IF2700" s="6"/>
      <c r="IG2700" s="6"/>
      <c r="IH2700" s="6"/>
      <c r="II2700" s="6"/>
      <c r="IJ2700" s="6"/>
      <c r="IK2700" s="6"/>
      <c r="IL2700" s="6"/>
      <c r="IM2700" s="6"/>
    </row>
    <row r="2701" s="35" customFormat="1" ht="15.75" customHeight="1" spans="3:247">
      <c r="C2701" s="102"/>
      <c r="D2701" s="103"/>
      <c r="E2701" s="98"/>
      <c r="F2701" s="104"/>
      <c r="G2701" s="103"/>
      <c r="IF2701" s="6"/>
      <c r="IG2701" s="6"/>
      <c r="IH2701" s="6"/>
      <c r="II2701" s="6"/>
      <c r="IJ2701" s="6"/>
      <c r="IK2701" s="6"/>
      <c r="IL2701" s="6"/>
      <c r="IM2701" s="6"/>
    </row>
    <row r="2702" s="35" customFormat="1" ht="15.75" customHeight="1" spans="3:247">
      <c r="C2702" s="102"/>
      <c r="D2702" s="103"/>
      <c r="E2702" s="98"/>
      <c r="F2702" s="104"/>
      <c r="G2702" s="103"/>
      <c r="IF2702" s="6"/>
      <c r="IG2702" s="6"/>
      <c r="IH2702" s="6"/>
      <c r="II2702" s="6"/>
      <c r="IJ2702" s="6"/>
      <c r="IK2702" s="6"/>
      <c r="IL2702" s="6"/>
      <c r="IM2702" s="6"/>
    </row>
    <row r="2703" s="35" customFormat="1" ht="15.75" customHeight="1" spans="3:247">
      <c r="C2703" s="102"/>
      <c r="D2703" s="103"/>
      <c r="E2703" s="98"/>
      <c r="F2703" s="104"/>
      <c r="G2703" s="103"/>
      <c r="IF2703" s="6"/>
      <c r="IG2703" s="6"/>
      <c r="IH2703" s="6"/>
      <c r="II2703" s="6"/>
      <c r="IJ2703" s="6"/>
      <c r="IK2703" s="6"/>
      <c r="IL2703" s="6"/>
      <c r="IM2703" s="6"/>
    </row>
    <row r="2704" s="35" customFormat="1" ht="15.75" customHeight="1" spans="3:247">
      <c r="C2704" s="102"/>
      <c r="D2704" s="103"/>
      <c r="E2704" s="98"/>
      <c r="F2704" s="104"/>
      <c r="G2704" s="103"/>
      <c r="IF2704" s="6"/>
      <c r="IG2704" s="6"/>
      <c r="IH2704" s="6"/>
      <c r="II2704" s="6"/>
      <c r="IJ2704" s="6"/>
      <c r="IK2704" s="6"/>
      <c r="IL2704" s="6"/>
      <c r="IM2704" s="6"/>
    </row>
    <row r="2705" s="35" customFormat="1" ht="15.75" customHeight="1" spans="3:247">
      <c r="C2705" s="102"/>
      <c r="D2705" s="103"/>
      <c r="E2705" s="98"/>
      <c r="F2705" s="104"/>
      <c r="G2705" s="103"/>
      <c r="IF2705" s="6"/>
      <c r="IG2705" s="6"/>
      <c r="IH2705" s="6"/>
      <c r="II2705" s="6"/>
      <c r="IJ2705" s="6"/>
      <c r="IK2705" s="6"/>
      <c r="IL2705" s="6"/>
      <c r="IM2705" s="6"/>
    </row>
    <row r="2706" s="35" customFormat="1" ht="15.75" customHeight="1" spans="3:247">
      <c r="C2706" s="102"/>
      <c r="D2706" s="103"/>
      <c r="E2706" s="98"/>
      <c r="F2706" s="104"/>
      <c r="G2706" s="103"/>
      <c r="IF2706" s="6"/>
      <c r="IG2706" s="6"/>
      <c r="IH2706" s="6"/>
      <c r="II2706" s="6"/>
      <c r="IJ2706" s="6"/>
      <c r="IK2706" s="6"/>
      <c r="IL2706" s="6"/>
      <c r="IM2706" s="6"/>
    </row>
    <row r="2707" s="35" customFormat="1" ht="15.75" customHeight="1" spans="3:247">
      <c r="C2707" s="102"/>
      <c r="D2707" s="103"/>
      <c r="E2707" s="98"/>
      <c r="F2707" s="104"/>
      <c r="G2707" s="103"/>
      <c r="IF2707" s="6"/>
      <c r="IG2707" s="6"/>
      <c r="IH2707" s="6"/>
      <c r="II2707" s="6"/>
      <c r="IJ2707" s="6"/>
      <c r="IK2707" s="6"/>
      <c r="IL2707" s="6"/>
      <c r="IM2707" s="6"/>
    </row>
    <row r="2708" s="35" customFormat="1" ht="15.75" customHeight="1" spans="3:247">
      <c r="C2708" s="102"/>
      <c r="D2708" s="103"/>
      <c r="E2708" s="98"/>
      <c r="F2708" s="104"/>
      <c r="G2708" s="103"/>
      <c r="IF2708" s="6"/>
      <c r="IG2708" s="6"/>
      <c r="IH2708" s="6"/>
      <c r="II2708" s="6"/>
      <c r="IJ2708" s="6"/>
      <c r="IK2708" s="6"/>
      <c r="IL2708" s="6"/>
      <c r="IM2708" s="6"/>
    </row>
    <row r="2709" s="35" customFormat="1" ht="15.75" customHeight="1" spans="3:247">
      <c r="C2709" s="102"/>
      <c r="D2709" s="103"/>
      <c r="E2709" s="98"/>
      <c r="F2709" s="104"/>
      <c r="G2709" s="103"/>
      <c r="IF2709" s="6"/>
      <c r="IG2709" s="6"/>
      <c r="IH2709" s="6"/>
      <c r="II2709" s="6"/>
      <c r="IJ2709" s="6"/>
      <c r="IK2709" s="6"/>
      <c r="IL2709" s="6"/>
      <c r="IM2709" s="6"/>
    </row>
    <row r="2710" s="35" customFormat="1" ht="15.75" customHeight="1" spans="3:247">
      <c r="C2710" s="102"/>
      <c r="D2710" s="103"/>
      <c r="E2710" s="98"/>
      <c r="F2710" s="104"/>
      <c r="G2710" s="103"/>
      <c r="IF2710" s="6"/>
      <c r="IG2710" s="6"/>
      <c r="IH2710" s="6"/>
      <c r="II2710" s="6"/>
      <c r="IJ2710" s="6"/>
      <c r="IK2710" s="6"/>
      <c r="IL2710" s="6"/>
      <c r="IM2710" s="6"/>
    </row>
    <row r="2711" s="35" customFormat="1" ht="15.75" customHeight="1" spans="3:247">
      <c r="C2711" s="102"/>
      <c r="D2711" s="103"/>
      <c r="E2711" s="98"/>
      <c r="F2711" s="104"/>
      <c r="G2711" s="103"/>
      <c r="IF2711" s="6"/>
      <c r="IG2711" s="6"/>
      <c r="IH2711" s="6"/>
      <c r="II2711" s="6"/>
      <c r="IJ2711" s="6"/>
      <c r="IK2711" s="6"/>
      <c r="IL2711" s="6"/>
      <c r="IM2711" s="6"/>
    </row>
    <row r="2712" s="35" customFormat="1" ht="15.75" customHeight="1" spans="3:247">
      <c r="C2712" s="102"/>
      <c r="D2712" s="103"/>
      <c r="E2712" s="98"/>
      <c r="F2712" s="104"/>
      <c r="G2712" s="103"/>
      <c r="IF2712" s="6"/>
      <c r="IG2712" s="6"/>
      <c r="IH2712" s="6"/>
      <c r="II2712" s="6"/>
      <c r="IJ2712" s="6"/>
      <c r="IK2712" s="6"/>
      <c r="IL2712" s="6"/>
      <c r="IM2712" s="6"/>
    </row>
    <row r="2713" s="35" customFormat="1" ht="15.75" customHeight="1" spans="3:247">
      <c r="C2713" s="102"/>
      <c r="D2713" s="103"/>
      <c r="E2713" s="98"/>
      <c r="F2713" s="104"/>
      <c r="G2713" s="103"/>
      <c r="IF2713" s="6"/>
      <c r="IG2713" s="6"/>
      <c r="IH2713" s="6"/>
      <c r="II2713" s="6"/>
      <c r="IJ2713" s="6"/>
      <c r="IK2713" s="6"/>
      <c r="IL2713" s="6"/>
      <c r="IM2713" s="6"/>
    </row>
    <row r="2714" s="35" customFormat="1" ht="15.75" customHeight="1" spans="3:247">
      <c r="C2714" s="102"/>
      <c r="D2714" s="103"/>
      <c r="E2714" s="98"/>
      <c r="F2714" s="104"/>
      <c r="G2714" s="103"/>
      <c r="IF2714" s="6"/>
      <c r="IG2714" s="6"/>
      <c r="IH2714" s="6"/>
      <c r="II2714" s="6"/>
      <c r="IJ2714" s="6"/>
      <c r="IK2714" s="6"/>
      <c r="IL2714" s="6"/>
      <c r="IM2714" s="6"/>
    </row>
    <row r="2715" s="35" customFormat="1" ht="15.75" customHeight="1" spans="3:247">
      <c r="C2715" s="102"/>
      <c r="D2715" s="103"/>
      <c r="E2715" s="98"/>
      <c r="F2715" s="104"/>
      <c r="G2715" s="103"/>
      <c r="IF2715" s="6"/>
      <c r="IG2715" s="6"/>
      <c r="IH2715" s="6"/>
      <c r="II2715" s="6"/>
      <c r="IJ2715" s="6"/>
      <c r="IK2715" s="6"/>
      <c r="IL2715" s="6"/>
      <c r="IM2715" s="6"/>
    </row>
    <row r="2716" s="35" customFormat="1" ht="15.75" customHeight="1" spans="3:247">
      <c r="C2716" s="102"/>
      <c r="D2716" s="103"/>
      <c r="E2716" s="98"/>
      <c r="F2716" s="104"/>
      <c r="G2716" s="103"/>
      <c r="IF2716" s="6"/>
      <c r="IG2716" s="6"/>
      <c r="IH2716" s="6"/>
      <c r="II2716" s="6"/>
      <c r="IJ2716" s="6"/>
      <c r="IK2716" s="6"/>
      <c r="IL2716" s="6"/>
      <c r="IM2716" s="6"/>
    </row>
    <row r="2717" s="35" customFormat="1" ht="15.75" customHeight="1" spans="3:247">
      <c r="C2717" s="102"/>
      <c r="D2717" s="103"/>
      <c r="E2717" s="98"/>
      <c r="F2717" s="104"/>
      <c r="G2717" s="103"/>
      <c r="IF2717" s="6"/>
      <c r="IG2717" s="6"/>
      <c r="IH2717" s="6"/>
      <c r="II2717" s="6"/>
      <c r="IJ2717" s="6"/>
      <c r="IK2717" s="6"/>
      <c r="IL2717" s="6"/>
      <c r="IM2717" s="6"/>
    </row>
    <row r="2718" s="35" customFormat="1" ht="15.75" customHeight="1" spans="3:247">
      <c r="C2718" s="102"/>
      <c r="D2718" s="103"/>
      <c r="E2718" s="98"/>
      <c r="F2718" s="104"/>
      <c r="G2718" s="103"/>
      <c r="IF2718" s="6"/>
      <c r="IG2718" s="6"/>
      <c r="IH2718" s="6"/>
      <c r="II2718" s="6"/>
      <c r="IJ2718" s="6"/>
      <c r="IK2718" s="6"/>
      <c r="IL2718" s="6"/>
      <c r="IM2718" s="6"/>
    </row>
    <row r="2719" s="35" customFormat="1" ht="15.75" customHeight="1" spans="3:247">
      <c r="C2719" s="102"/>
      <c r="D2719" s="103"/>
      <c r="E2719" s="98"/>
      <c r="F2719" s="104"/>
      <c r="G2719" s="103"/>
      <c r="IF2719" s="6"/>
      <c r="IG2719" s="6"/>
      <c r="IH2719" s="6"/>
      <c r="II2719" s="6"/>
      <c r="IJ2719" s="6"/>
      <c r="IK2719" s="6"/>
      <c r="IL2719" s="6"/>
      <c r="IM2719" s="6"/>
    </row>
    <row r="2720" s="35" customFormat="1" ht="15.75" customHeight="1" spans="3:247">
      <c r="C2720" s="102"/>
      <c r="D2720" s="103"/>
      <c r="E2720" s="98"/>
      <c r="F2720" s="104"/>
      <c r="G2720" s="103"/>
      <c r="IF2720" s="6"/>
      <c r="IG2720" s="6"/>
      <c r="IH2720" s="6"/>
      <c r="II2720" s="6"/>
      <c r="IJ2720" s="6"/>
      <c r="IK2720" s="6"/>
      <c r="IL2720" s="6"/>
      <c r="IM2720" s="6"/>
    </row>
    <row r="2721" s="35" customFormat="1" ht="15.75" customHeight="1" spans="3:247">
      <c r="C2721" s="102"/>
      <c r="D2721" s="103"/>
      <c r="E2721" s="98"/>
      <c r="F2721" s="104"/>
      <c r="G2721" s="103"/>
      <c r="IF2721" s="6"/>
      <c r="IG2721" s="6"/>
      <c r="IH2721" s="6"/>
      <c r="II2721" s="6"/>
      <c r="IJ2721" s="6"/>
      <c r="IK2721" s="6"/>
      <c r="IL2721" s="6"/>
      <c r="IM2721" s="6"/>
    </row>
    <row r="2722" s="35" customFormat="1" ht="15.75" customHeight="1" spans="3:247">
      <c r="C2722" s="102"/>
      <c r="D2722" s="103"/>
      <c r="E2722" s="98"/>
      <c r="F2722" s="104"/>
      <c r="G2722" s="103"/>
      <c r="IF2722" s="6"/>
      <c r="IG2722" s="6"/>
      <c r="IH2722" s="6"/>
      <c r="II2722" s="6"/>
      <c r="IJ2722" s="6"/>
      <c r="IK2722" s="6"/>
      <c r="IL2722" s="6"/>
      <c r="IM2722" s="6"/>
    </row>
    <row r="2723" s="35" customFormat="1" ht="15.75" customHeight="1" spans="3:247">
      <c r="C2723" s="102"/>
      <c r="D2723" s="103"/>
      <c r="E2723" s="98"/>
      <c r="F2723" s="104"/>
      <c r="G2723" s="103"/>
      <c r="IF2723" s="6"/>
      <c r="IG2723" s="6"/>
      <c r="IH2723" s="6"/>
      <c r="II2723" s="6"/>
      <c r="IJ2723" s="6"/>
      <c r="IK2723" s="6"/>
      <c r="IL2723" s="6"/>
      <c r="IM2723" s="6"/>
    </row>
    <row r="2724" s="35" customFormat="1" ht="15.75" customHeight="1" spans="3:247">
      <c r="C2724" s="102"/>
      <c r="D2724" s="103"/>
      <c r="E2724" s="98"/>
      <c r="F2724" s="104"/>
      <c r="G2724" s="103"/>
      <c r="IF2724" s="6"/>
      <c r="IG2724" s="6"/>
      <c r="IH2724" s="6"/>
      <c r="II2724" s="6"/>
      <c r="IJ2724" s="6"/>
      <c r="IK2724" s="6"/>
      <c r="IL2724" s="6"/>
      <c r="IM2724" s="6"/>
    </row>
    <row r="2725" s="35" customFormat="1" ht="15.75" customHeight="1" spans="3:247">
      <c r="C2725" s="102"/>
      <c r="D2725" s="103"/>
      <c r="E2725" s="98"/>
      <c r="F2725" s="104"/>
      <c r="G2725" s="103"/>
      <c r="IF2725" s="6"/>
      <c r="IG2725" s="6"/>
      <c r="IH2725" s="6"/>
      <c r="II2725" s="6"/>
      <c r="IJ2725" s="6"/>
      <c r="IK2725" s="6"/>
      <c r="IL2725" s="6"/>
      <c r="IM2725" s="6"/>
    </row>
    <row r="2726" s="35" customFormat="1" ht="15.75" customHeight="1" spans="3:247">
      <c r="C2726" s="102"/>
      <c r="D2726" s="103"/>
      <c r="E2726" s="98"/>
      <c r="F2726" s="104"/>
      <c r="G2726" s="103"/>
      <c r="IF2726" s="6"/>
      <c r="IG2726" s="6"/>
      <c r="IH2726" s="6"/>
      <c r="II2726" s="6"/>
      <c r="IJ2726" s="6"/>
      <c r="IK2726" s="6"/>
      <c r="IL2726" s="6"/>
      <c r="IM2726" s="6"/>
    </row>
    <row r="2727" s="35" customFormat="1" ht="15.75" customHeight="1" spans="3:247">
      <c r="C2727" s="102"/>
      <c r="D2727" s="103"/>
      <c r="E2727" s="98"/>
      <c r="F2727" s="104"/>
      <c r="G2727" s="103"/>
      <c r="IF2727" s="6"/>
      <c r="IG2727" s="6"/>
      <c r="IH2727" s="6"/>
      <c r="II2727" s="6"/>
      <c r="IJ2727" s="6"/>
      <c r="IK2727" s="6"/>
      <c r="IL2727" s="6"/>
      <c r="IM2727" s="6"/>
    </row>
    <row r="2728" s="35" customFormat="1" ht="15.75" customHeight="1" spans="3:247">
      <c r="C2728" s="102"/>
      <c r="D2728" s="103"/>
      <c r="E2728" s="98"/>
      <c r="F2728" s="104"/>
      <c r="G2728" s="103"/>
      <c r="IF2728" s="6"/>
      <c r="IG2728" s="6"/>
      <c r="IH2728" s="6"/>
      <c r="II2728" s="6"/>
      <c r="IJ2728" s="6"/>
      <c r="IK2728" s="6"/>
      <c r="IL2728" s="6"/>
      <c r="IM2728" s="6"/>
    </row>
    <row r="2729" s="35" customFormat="1" ht="15.75" customHeight="1" spans="3:247">
      <c r="C2729" s="102"/>
      <c r="D2729" s="103"/>
      <c r="E2729" s="98"/>
      <c r="F2729" s="104"/>
      <c r="G2729" s="103"/>
      <c r="IF2729" s="6"/>
      <c r="IG2729" s="6"/>
      <c r="IH2729" s="6"/>
      <c r="II2729" s="6"/>
      <c r="IJ2729" s="6"/>
      <c r="IK2729" s="6"/>
      <c r="IL2729" s="6"/>
      <c r="IM2729" s="6"/>
    </row>
    <row r="2730" s="35" customFormat="1" ht="15.75" customHeight="1" spans="3:247">
      <c r="C2730" s="102"/>
      <c r="D2730" s="103"/>
      <c r="E2730" s="98"/>
      <c r="F2730" s="104"/>
      <c r="G2730" s="103"/>
      <c r="IF2730" s="6"/>
      <c r="IG2730" s="6"/>
      <c r="IH2730" s="6"/>
      <c r="II2730" s="6"/>
      <c r="IJ2730" s="6"/>
      <c r="IK2730" s="6"/>
      <c r="IL2730" s="6"/>
      <c r="IM2730" s="6"/>
    </row>
    <row r="2731" s="35" customFormat="1" ht="15.75" customHeight="1" spans="3:247">
      <c r="C2731" s="102"/>
      <c r="D2731" s="103"/>
      <c r="E2731" s="98"/>
      <c r="F2731" s="104"/>
      <c r="G2731" s="103"/>
      <c r="IF2731" s="6"/>
      <c r="IG2731" s="6"/>
      <c r="IH2731" s="6"/>
      <c r="II2731" s="6"/>
      <c r="IJ2731" s="6"/>
      <c r="IK2731" s="6"/>
      <c r="IL2731" s="6"/>
      <c r="IM2731" s="6"/>
    </row>
    <row r="2732" s="35" customFormat="1" ht="15.75" customHeight="1" spans="3:247">
      <c r="C2732" s="102"/>
      <c r="D2732" s="103"/>
      <c r="E2732" s="98"/>
      <c r="F2732" s="104"/>
      <c r="G2732" s="103"/>
      <c r="IF2732" s="6"/>
      <c r="IG2732" s="6"/>
      <c r="IH2732" s="6"/>
      <c r="II2732" s="6"/>
      <c r="IJ2732" s="6"/>
      <c r="IK2732" s="6"/>
      <c r="IL2732" s="6"/>
      <c r="IM2732" s="6"/>
    </row>
    <row r="2733" s="35" customFormat="1" ht="15.75" customHeight="1" spans="3:247">
      <c r="C2733" s="102"/>
      <c r="D2733" s="103"/>
      <c r="E2733" s="98"/>
      <c r="F2733" s="104"/>
      <c r="G2733" s="103"/>
      <c r="IF2733" s="6"/>
      <c r="IG2733" s="6"/>
      <c r="IH2733" s="6"/>
      <c r="II2733" s="6"/>
      <c r="IJ2733" s="6"/>
      <c r="IK2733" s="6"/>
      <c r="IL2733" s="6"/>
      <c r="IM2733" s="6"/>
    </row>
    <row r="2734" s="35" customFormat="1" ht="15.75" customHeight="1" spans="3:247">
      <c r="C2734" s="102"/>
      <c r="D2734" s="103"/>
      <c r="E2734" s="98"/>
      <c r="F2734" s="104"/>
      <c r="G2734" s="103"/>
      <c r="IF2734" s="6"/>
      <c r="IG2734" s="6"/>
      <c r="IH2734" s="6"/>
      <c r="II2734" s="6"/>
      <c r="IJ2734" s="6"/>
      <c r="IK2734" s="6"/>
      <c r="IL2734" s="6"/>
      <c r="IM2734" s="6"/>
    </row>
    <row r="2735" s="35" customFormat="1" ht="15.75" customHeight="1" spans="3:247">
      <c r="C2735" s="102"/>
      <c r="D2735" s="103"/>
      <c r="E2735" s="98"/>
      <c r="F2735" s="104"/>
      <c r="G2735" s="103"/>
      <c r="IF2735" s="6"/>
      <c r="IG2735" s="6"/>
      <c r="IH2735" s="6"/>
      <c r="II2735" s="6"/>
      <c r="IJ2735" s="6"/>
      <c r="IK2735" s="6"/>
      <c r="IL2735" s="6"/>
      <c r="IM2735" s="6"/>
    </row>
    <row r="2736" s="35" customFormat="1" ht="15.75" customHeight="1" spans="3:247">
      <c r="C2736" s="102"/>
      <c r="D2736" s="103"/>
      <c r="E2736" s="98"/>
      <c r="F2736" s="104"/>
      <c r="G2736" s="103"/>
      <c r="IF2736" s="6"/>
      <c r="IG2736" s="6"/>
      <c r="IH2736" s="6"/>
      <c r="II2736" s="6"/>
      <c r="IJ2736" s="6"/>
      <c r="IK2736" s="6"/>
      <c r="IL2736" s="6"/>
      <c r="IM2736" s="6"/>
    </row>
    <row r="2737" s="35" customFormat="1" ht="15.75" customHeight="1" spans="3:247">
      <c r="C2737" s="102"/>
      <c r="D2737" s="103"/>
      <c r="E2737" s="98"/>
      <c r="F2737" s="104"/>
      <c r="G2737" s="103"/>
      <c r="IF2737" s="6"/>
      <c r="IG2737" s="6"/>
      <c r="IH2737" s="6"/>
      <c r="II2737" s="6"/>
      <c r="IJ2737" s="6"/>
      <c r="IK2737" s="6"/>
      <c r="IL2737" s="6"/>
      <c r="IM2737" s="6"/>
    </row>
    <row r="2738" s="35" customFormat="1" ht="15.75" customHeight="1" spans="3:247">
      <c r="C2738" s="102"/>
      <c r="D2738" s="103"/>
      <c r="E2738" s="98"/>
      <c r="F2738" s="104"/>
      <c r="G2738" s="103"/>
      <c r="IF2738" s="6"/>
      <c r="IG2738" s="6"/>
      <c r="IH2738" s="6"/>
      <c r="II2738" s="6"/>
      <c r="IJ2738" s="6"/>
      <c r="IK2738" s="6"/>
      <c r="IL2738" s="6"/>
      <c r="IM2738" s="6"/>
    </row>
    <row r="2739" s="35" customFormat="1" ht="15.75" customHeight="1" spans="3:247">
      <c r="C2739" s="102"/>
      <c r="D2739" s="103"/>
      <c r="E2739" s="98"/>
      <c r="F2739" s="104"/>
      <c r="G2739" s="103"/>
      <c r="IF2739" s="6"/>
      <c r="IG2739" s="6"/>
      <c r="IH2739" s="6"/>
      <c r="II2739" s="6"/>
      <c r="IJ2739" s="6"/>
      <c r="IK2739" s="6"/>
      <c r="IL2739" s="6"/>
      <c r="IM2739" s="6"/>
    </row>
    <row r="2740" s="35" customFormat="1" ht="15.75" customHeight="1" spans="3:247">
      <c r="C2740" s="102"/>
      <c r="D2740" s="103"/>
      <c r="E2740" s="98"/>
      <c r="F2740" s="104"/>
      <c r="G2740" s="103"/>
      <c r="IF2740" s="6"/>
      <c r="IG2740" s="6"/>
      <c r="IH2740" s="6"/>
      <c r="II2740" s="6"/>
      <c r="IJ2740" s="6"/>
      <c r="IK2740" s="6"/>
      <c r="IL2740" s="6"/>
      <c r="IM2740" s="6"/>
    </row>
    <row r="2741" s="35" customFormat="1" ht="15.75" customHeight="1" spans="3:247">
      <c r="C2741" s="102"/>
      <c r="D2741" s="103"/>
      <c r="E2741" s="98"/>
      <c r="F2741" s="104"/>
      <c r="G2741" s="103"/>
      <c r="IF2741" s="6"/>
      <c r="IG2741" s="6"/>
      <c r="IH2741" s="6"/>
      <c r="II2741" s="6"/>
      <c r="IJ2741" s="6"/>
      <c r="IK2741" s="6"/>
      <c r="IL2741" s="6"/>
      <c r="IM2741" s="6"/>
    </row>
    <row r="2742" s="35" customFormat="1" ht="15.75" customHeight="1" spans="3:247">
      <c r="C2742" s="102"/>
      <c r="D2742" s="103"/>
      <c r="E2742" s="98"/>
      <c r="F2742" s="104"/>
      <c r="G2742" s="103"/>
      <c r="IF2742" s="6"/>
      <c r="IG2742" s="6"/>
      <c r="IH2742" s="6"/>
      <c r="II2742" s="6"/>
      <c r="IJ2742" s="6"/>
      <c r="IK2742" s="6"/>
      <c r="IL2742" s="6"/>
      <c r="IM2742" s="6"/>
    </row>
    <row r="2743" s="35" customFormat="1" ht="15.75" customHeight="1" spans="3:247">
      <c r="C2743" s="102"/>
      <c r="D2743" s="103"/>
      <c r="E2743" s="98"/>
      <c r="F2743" s="104"/>
      <c r="G2743" s="103"/>
      <c r="IF2743" s="6"/>
      <c r="IG2743" s="6"/>
      <c r="IH2743" s="6"/>
      <c r="II2743" s="6"/>
      <c r="IJ2743" s="6"/>
      <c r="IK2743" s="6"/>
      <c r="IL2743" s="6"/>
      <c r="IM2743" s="6"/>
    </row>
    <row r="2744" s="35" customFormat="1" ht="15.75" customHeight="1" spans="3:247">
      <c r="C2744" s="102"/>
      <c r="D2744" s="103"/>
      <c r="E2744" s="98"/>
      <c r="F2744" s="104"/>
      <c r="G2744" s="103"/>
      <c r="IF2744" s="6"/>
      <c r="IG2744" s="6"/>
      <c r="IH2744" s="6"/>
      <c r="II2744" s="6"/>
      <c r="IJ2744" s="6"/>
      <c r="IK2744" s="6"/>
      <c r="IL2744" s="6"/>
      <c r="IM2744" s="6"/>
    </row>
    <row r="2745" s="35" customFormat="1" ht="15.75" customHeight="1" spans="3:247">
      <c r="C2745" s="102"/>
      <c r="D2745" s="103"/>
      <c r="E2745" s="98"/>
      <c r="F2745" s="104"/>
      <c r="G2745" s="103"/>
      <c r="IF2745" s="6"/>
      <c r="IG2745" s="6"/>
      <c r="IH2745" s="6"/>
      <c r="II2745" s="6"/>
      <c r="IJ2745" s="6"/>
      <c r="IK2745" s="6"/>
      <c r="IL2745" s="6"/>
      <c r="IM2745" s="6"/>
    </row>
    <row r="2746" s="35" customFormat="1" ht="15.75" customHeight="1" spans="3:247">
      <c r="C2746" s="102"/>
      <c r="D2746" s="103"/>
      <c r="E2746" s="98"/>
      <c r="F2746" s="104"/>
      <c r="G2746" s="103"/>
      <c r="IF2746" s="6"/>
      <c r="IG2746" s="6"/>
      <c r="IH2746" s="6"/>
      <c r="II2746" s="6"/>
      <c r="IJ2746" s="6"/>
      <c r="IK2746" s="6"/>
      <c r="IL2746" s="6"/>
      <c r="IM2746" s="6"/>
    </row>
    <row r="2747" s="35" customFormat="1" ht="15.75" customHeight="1" spans="3:247">
      <c r="C2747" s="102"/>
      <c r="D2747" s="103"/>
      <c r="E2747" s="98"/>
      <c r="F2747" s="104"/>
      <c r="G2747" s="103"/>
      <c r="IF2747" s="6"/>
      <c r="IG2747" s="6"/>
      <c r="IH2747" s="6"/>
      <c r="II2747" s="6"/>
      <c r="IJ2747" s="6"/>
      <c r="IK2747" s="6"/>
      <c r="IL2747" s="6"/>
      <c r="IM2747" s="6"/>
    </row>
    <row r="2748" s="35" customFormat="1" ht="15.75" customHeight="1" spans="3:247">
      <c r="C2748" s="102"/>
      <c r="D2748" s="103"/>
      <c r="E2748" s="98"/>
      <c r="F2748" s="104"/>
      <c r="G2748" s="103"/>
      <c r="IF2748" s="6"/>
      <c r="IG2748" s="6"/>
      <c r="IH2748" s="6"/>
      <c r="II2748" s="6"/>
      <c r="IJ2748" s="6"/>
      <c r="IK2748" s="6"/>
      <c r="IL2748" s="6"/>
      <c r="IM2748" s="6"/>
    </row>
    <row r="2749" s="35" customFormat="1" ht="15.75" customHeight="1" spans="3:247">
      <c r="C2749" s="102"/>
      <c r="D2749" s="103"/>
      <c r="E2749" s="98"/>
      <c r="F2749" s="104"/>
      <c r="G2749" s="103"/>
      <c r="IF2749" s="6"/>
      <c r="IG2749" s="6"/>
      <c r="IH2749" s="6"/>
      <c r="II2749" s="6"/>
      <c r="IJ2749" s="6"/>
      <c r="IK2749" s="6"/>
      <c r="IL2749" s="6"/>
      <c r="IM2749" s="6"/>
    </row>
    <row r="2750" s="35" customFormat="1" ht="15.75" customHeight="1" spans="3:247">
      <c r="C2750" s="102"/>
      <c r="D2750" s="103"/>
      <c r="E2750" s="98"/>
      <c r="F2750" s="104"/>
      <c r="G2750" s="103"/>
      <c r="IF2750" s="6"/>
      <c r="IG2750" s="6"/>
      <c r="IH2750" s="6"/>
      <c r="II2750" s="6"/>
      <c r="IJ2750" s="6"/>
      <c r="IK2750" s="6"/>
      <c r="IL2750" s="6"/>
      <c r="IM2750" s="6"/>
    </row>
    <row r="2751" s="35" customFormat="1" ht="15.75" customHeight="1" spans="3:247">
      <c r="C2751" s="102"/>
      <c r="D2751" s="103"/>
      <c r="E2751" s="98"/>
      <c r="F2751" s="104"/>
      <c r="G2751" s="103"/>
      <c r="IF2751" s="6"/>
      <c r="IG2751" s="6"/>
      <c r="IH2751" s="6"/>
      <c r="II2751" s="6"/>
      <c r="IJ2751" s="6"/>
      <c r="IK2751" s="6"/>
      <c r="IL2751" s="6"/>
      <c r="IM2751" s="6"/>
    </row>
    <row r="2752" s="35" customFormat="1" ht="15.75" customHeight="1" spans="3:247">
      <c r="C2752" s="102"/>
      <c r="D2752" s="103"/>
      <c r="E2752" s="98"/>
      <c r="F2752" s="104"/>
      <c r="G2752" s="103"/>
      <c r="IF2752" s="6"/>
      <c r="IG2752" s="6"/>
      <c r="IH2752" s="6"/>
      <c r="II2752" s="6"/>
      <c r="IJ2752" s="6"/>
      <c r="IK2752" s="6"/>
      <c r="IL2752" s="6"/>
      <c r="IM2752" s="6"/>
    </row>
    <row r="2753" s="35" customFormat="1" ht="15.75" customHeight="1" spans="3:247">
      <c r="C2753" s="102"/>
      <c r="D2753" s="103"/>
      <c r="E2753" s="98"/>
      <c r="F2753" s="104"/>
      <c r="G2753" s="103"/>
      <c r="IF2753" s="6"/>
      <c r="IG2753" s="6"/>
      <c r="IH2753" s="6"/>
      <c r="II2753" s="6"/>
      <c r="IJ2753" s="6"/>
      <c r="IK2753" s="6"/>
      <c r="IL2753" s="6"/>
      <c r="IM2753" s="6"/>
    </row>
    <row r="2754" s="35" customFormat="1" ht="15.75" customHeight="1" spans="3:247">
      <c r="C2754" s="102"/>
      <c r="D2754" s="103"/>
      <c r="E2754" s="98"/>
      <c r="F2754" s="104"/>
      <c r="G2754" s="103"/>
      <c r="IF2754" s="6"/>
      <c r="IG2754" s="6"/>
      <c r="IH2754" s="6"/>
      <c r="II2754" s="6"/>
      <c r="IJ2754" s="6"/>
      <c r="IK2754" s="6"/>
      <c r="IL2754" s="6"/>
      <c r="IM2754" s="6"/>
    </row>
    <row r="2755" s="35" customFormat="1" ht="15.75" customHeight="1" spans="3:247">
      <c r="C2755" s="102"/>
      <c r="D2755" s="103"/>
      <c r="E2755" s="98"/>
      <c r="F2755" s="104"/>
      <c r="G2755" s="103"/>
      <c r="IF2755" s="6"/>
      <c r="IG2755" s="6"/>
      <c r="IH2755" s="6"/>
      <c r="II2755" s="6"/>
      <c r="IJ2755" s="6"/>
      <c r="IK2755" s="6"/>
      <c r="IL2755" s="6"/>
      <c r="IM2755" s="6"/>
    </row>
    <row r="2756" s="35" customFormat="1" ht="15.75" customHeight="1" spans="3:247">
      <c r="C2756" s="102"/>
      <c r="D2756" s="103"/>
      <c r="E2756" s="98"/>
      <c r="F2756" s="104"/>
      <c r="G2756" s="103"/>
      <c r="IF2756" s="6"/>
      <c r="IG2756" s="6"/>
      <c r="IH2756" s="6"/>
      <c r="II2756" s="6"/>
      <c r="IJ2756" s="6"/>
      <c r="IK2756" s="6"/>
      <c r="IL2756" s="6"/>
      <c r="IM2756" s="6"/>
    </row>
    <row r="2757" s="35" customFormat="1" ht="15.75" customHeight="1" spans="3:247">
      <c r="C2757" s="102"/>
      <c r="D2757" s="103"/>
      <c r="E2757" s="98"/>
      <c r="F2757" s="104"/>
      <c r="G2757" s="103"/>
      <c r="IF2757" s="6"/>
      <c r="IG2757" s="6"/>
      <c r="IH2757" s="6"/>
      <c r="II2757" s="6"/>
      <c r="IJ2757" s="6"/>
      <c r="IK2757" s="6"/>
      <c r="IL2757" s="6"/>
      <c r="IM2757" s="6"/>
    </row>
    <row r="2758" s="35" customFormat="1" ht="15.75" customHeight="1" spans="3:247">
      <c r="C2758" s="102"/>
      <c r="D2758" s="103"/>
      <c r="E2758" s="98"/>
      <c r="F2758" s="104"/>
      <c r="G2758" s="103"/>
      <c r="IF2758" s="6"/>
      <c r="IG2758" s="6"/>
      <c r="IH2758" s="6"/>
      <c r="II2758" s="6"/>
      <c r="IJ2758" s="6"/>
      <c r="IK2758" s="6"/>
      <c r="IL2758" s="6"/>
      <c r="IM2758" s="6"/>
    </row>
    <row r="2759" s="35" customFormat="1" ht="15.75" customHeight="1" spans="3:247">
      <c r="C2759" s="102"/>
      <c r="D2759" s="103"/>
      <c r="E2759" s="98"/>
      <c r="F2759" s="104"/>
      <c r="G2759" s="103"/>
      <c r="IF2759" s="6"/>
      <c r="IG2759" s="6"/>
      <c r="IH2759" s="6"/>
      <c r="II2759" s="6"/>
      <c r="IJ2759" s="6"/>
      <c r="IK2759" s="6"/>
      <c r="IL2759" s="6"/>
      <c r="IM2759" s="6"/>
    </row>
    <row r="2760" s="35" customFormat="1" ht="15.75" customHeight="1" spans="3:247">
      <c r="C2760" s="102"/>
      <c r="D2760" s="103"/>
      <c r="E2760" s="98"/>
      <c r="F2760" s="104"/>
      <c r="G2760" s="103"/>
      <c r="IF2760" s="6"/>
      <c r="IG2760" s="6"/>
      <c r="IH2760" s="6"/>
      <c r="II2760" s="6"/>
      <c r="IJ2760" s="6"/>
      <c r="IK2760" s="6"/>
      <c r="IL2760" s="6"/>
      <c r="IM2760" s="6"/>
    </row>
    <row r="2761" s="35" customFormat="1" ht="15.75" customHeight="1" spans="3:247">
      <c r="C2761" s="102"/>
      <c r="D2761" s="103"/>
      <c r="E2761" s="98"/>
      <c r="F2761" s="104"/>
      <c r="G2761" s="103"/>
      <c r="IF2761" s="6"/>
      <c r="IG2761" s="6"/>
      <c r="IH2761" s="6"/>
      <c r="II2761" s="6"/>
      <c r="IJ2761" s="6"/>
      <c r="IK2761" s="6"/>
      <c r="IL2761" s="6"/>
      <c r="IM2761" s="6"/>
    </row>
    <row r="2762" s="35" customFormat="1" ht="15.75" customHeight="1" spans="3:247">
      <c r="C2762" s="102"/>
      <c r="D2762" s="103"/>
      <c r="E2762" s="98"/>
      <c r="F2762" s="104"/>
      <c r="G2762" s="103"/>
      <c r="IF2762" s="6"/>
      <c r="IG2762" s="6"/>
      <c r="IH2762" s="6"/>
      <c r="II2762" s="6"/>
      <c r="IJ2762" s="6"/>
      <c r="IK2762" s="6"/>
      <c r="IL2762" s="6"/>
      <c r="IM2762" s="6"/>
    </row>
    <row r="2763" s="35" customFormat="1" ht="15.75" customHeight="1" spans="3:247">
      <c r="C2763" s="102"/>
      <c r="D2763" s="103"/>
      <c r="E2763" s="98"/>
      <c r="F2763" s="104"/>
      <c r="G2763" s="103"/>
      <c r="IF2763" s="6"/>
      <c r="IG2763" s="6"/>
      <c r="IH2763" s="6"/>
      <c r="II2763" s="6"/>
      <c r="IJ2763" s="6"/>
      <c r="IK2763" s="6"/>
      <c r="IL2763" s="6"/>
      <c r="IM2763" s="6"/>
    </row>
    <row r="2764" s="35" customFormat="1" ht="15.75" customHeight="1" spans="3:247">
      <c r="C2764" s="102"/>
      <c r="D2764" s="103"/>
      <c r="E2764" s="98"/>
      <c r="F2764" s="104"/>
      <c r="G2764" s="103"/>
      <c r="IF2764" s="6"/>
      <c r="IG2764" s="6"/>
      <c r="IH2764" s="6"/>
      <c r="II2764" s="6"/>
      <c r="IJ2764" s="6"/>
      <c r="IK2764" s="6"/>
      <c r="IL2764" s="6"/>
      <c r="IM2764" s="6"/>
    </row>
    <row r="2765" s="35" customFormat="1" ht="15.75" customHeight="1" spans="3:247">
      <c r="C2765" s="102"/>
      <c r="D2765" s="103"/>
      <c r="E2765" s="98"/>
      <c r="F2765" s="104"/>
      <c r="G2765" s="103"/>
      <c r="IF2765" s="6"/>
      <c r="IG2765" s="6"/>
      <c r="IH2765" s="6"/>
      <c r="II2765" s="6"/>
      <c r="IJ2765" s="6"/>
      <c r="IK2765" s="6"/>
      <c r="IL2765" s="6"/>
      <c r="IM2765" s="6"/>
    </row>
    <row r="2766" s="35" customFormat="1" ht="15.75" customHeight="1" spans="3:247">
      <c r="C2766" s="102"/>
      <c r="D2766" s="103"/>
      <c r="E2766" s="98"/>
      <c r="F2766" s="104"/>
      <c r="G2766" s="103"/>
      <c r="IF2766" s="6"/>
      <c r="IG2766" s="6"/>
      <c r="IH2766" s="6"/>
      <c r="II2766" s="6"/>
      <c r="IJ2766" s="6"/>
      <c r="IK2766" s="6"/>
      <c r="IL2766" s="6"/>
      <c r="IM2766" s="6"/>
    </row>
    <row r="2767" s="35" customFormat="1" ht="15.75" customHeight="1" spans="3:247">
      <c r="C2767" s="102"/>
      <c r="D2767" s="103"/>
      <c r="E2767" s="98"/>
      <c r="F2767" s="104"/>
      <c r="G2767" s="103"/>
      <c r="IF2767" s="6"/>
      <c r="IG2767" s="6"/>
      <c r="IH2767" s="6"/>
      <c r="II2767" s="6"/>
      <c r="IJ2767" s="6"/>
      <c r="IK2767" s="6"/>
      <c r="IL2767" s="6"/>
      <c r="IM2767" s="6"/>
    </row>
    <row r="2768" s="35" customFormat="1" ht="15.75" customHeight="1" spans="3:247">
      <c r="C2768" s="102"/>
      <c r="D2768" s="103"/>
      <c r="E2768" s="98"/>
      <c r="F2768" s="104"/>
      <c r="G2768" s="103"/>
      <c r="IF2768" s="6"/>
      <c r="IG2768" s="6"/>
      <c r="IH2768" s="6"/>
      <c r="II2768" s="6"/>
      <c r="IJ2768" s="6"/>
      <c r="IK2768" s="6"/>
      <c r="IL2768" s="6"/>
      <c r="IM2768" s="6"/>
    </row>
    <row r="2769" s="35" customFormat="1" ht="15.75" customHeight="1" spans="3:247">
      <c r="C2769" s="102"/>
      <c r="D2769" s="103"/>
      <c r="E2769" s="98"/>
      <c r="F2769" s="104"/>
      <c r="G2769" s="103"/>
      <c r="IF2769" s="6"/>
      <c r="IG2769" s="6"/>
      <c r="IH2769" s="6"/>
      <c r="II2769" s="6"/>
      <c r="IJ2769" s="6"/>
      <c r="IK2769" s="6"/>
      <c r="IL2769" s="6"/>
      <c r="IM2769" s="6"/>
    </row>
    <row r="2770" s="35" customFormat="1" ht="15.75" customHeight="1" spans="3:247">
      <c r="C2770" s="102"/>
      <c r="D2770" s="103"/>
      <c r="E2770" s="98"/>
      <c r="F2770" s="104"/>
      <c r="G2770" s="103"/>
      <c r="IF2770" s="6"/>
      <c r="IG2770" s="6"/>
      <c r="IH2770" s="6"/>
      <c r="II2770" s="6"/>
      <c r="IJ2770" s="6"/>
      <c r="IK2770" s="6"/>
      <c r="IL2770" s="6"/>
      <c r="IM2770" s="6"/>
    </row>
    <row r="2771" s="35" customFormat="1" ht="15.75" customHeight="1" spans="3:247">
      <c r="C2771" s="102"/>
      <c r="D2771" s="103"/>
      <c r="E2771" s="98"/>
      <c r="F2771" s="104"/>
      <c r="G2771" s="103"/>
      <c r="IF2771" s="6"/>
      <c r="IG2771" s="6"/>
      <c r="IH2771" s="6"/>
      <c r="II2771" s="6"/>
      <c r="IJ2771" s="6"/>
      <c r="IK2771" s="6"/>
      <c r="IL2771" s="6"/>
      <c r="IM2771" s="6"/>
    </row>
    <row r="2772" s="35" customFormat="1" ht="15.75" customHeight="1" spans="3:247">
      <c r="C2772" s="102"/>
      <c r="D2772" s="103"/>
      <c r="E2772" s="98"/>
      <c r="F2772" s="104"/>
      <c r="G2772" s="103"/>
      <c r="IF2772" s="6"/>
      <c r="IG2772" s="6"/>
      <c r="IH2772" s="6"/>
      <c r="II2772" s="6"/>
      <c r="IJ2772" s="6"/>
      <c r="IK2772" s="6"/>
      <c r="IL2772" s="6"/>
      <c r="IM2772" s="6"/>
    </row>
    <row r="2773" s="35" customFormat="1" ht="15.75" customHeight="1" spans="3:247">
      <c r="C2773" s="102"/>
      <c r="D2773" s="103"/>
      <c r="E2773" s="98"/>
      <c r="F2773" s="104"/>
      <c r="G2773" s="103"/>
      <c r="IF2773" s="6"/>
      <c r="IG2773" s="6"/>
      <c r="IH2773" s="6"/>
      <c r="II2773" s="6"/>
      <c r="IJ2773" s="6"/>
      <c r="IK2773" s="6"/>
      <c r="IL2773" s="6"/>
      <c r="IM2773" s="6"/>
    </row>
    <row r="2774" s="35" customFormat="1" ht="15.75" customHeight="1" spans="3:247">
      <c r="C2774" s="102"/>
      <c r="D2774" s="103"/>
      <c r="E2774" s="98"/>
      <c r="F2774" s="104"/>
      <c r="G2774" s="103"/>
      <c r="IF2774" s="6"/>
      <c r="IG2774" s="6"/>
      <c r="IH2774" s="6"/>
      <c r="II2774" s="6"/>
      <c r="IJ2774" s="6"/>
      <c r="IK2774" s="6"/>
      <c r="IL2774" s="6"/>
      <c r="IM2774" s="6"/>
    </row>
    <row r="2775" s="35" customFormat="1" ht="15.75" customHeight="1" spans="3:247">
      <c r="C2775" s="102"/>
      <c r="D2775" s="103"/>
      <c r="E2775" s="98"/>
      <c r="F2775" s="104"/>
      <c r="G2775" s="103"/>
      <c r="IF2775" s="6"/>
      <c r="IG2775" s="6"/>
      <c r="IH2775" s="6"/>
      <c r="II2775" s="6"/>
      <c r="IJ2775" s="6"/>
      <c r="IK2775" s="6"/>
      <c r="IL2775" s="6"/>
      <c r="IM2775" s="6"/>
    </row>
    <row r="2776" s="35" customFormat="1" ht="15.75" customHeight="1" spans="3:247">
      <c r="C2776" s="102"/>
      <c r="D2776" s="103"/>
      <c r="E2776" s="98"/>
      <c r="F2776" s="104"/>
      <c r="G2776" s="103"/>
      <c r="IF2776" s="6"/>
      <c r="IG2776" s="6"/>
      <c r="IH2776" s="6"/>
      <c r="II2776" s="6"/>
      <c r="IJ2776" s="6"/>
      <c r="IK2776" s="6"/>
      <c r="IL2776" s="6"/>
      <c r="IM2776" s="6"/>
    </row>
    <row r="2777" s="35" customFormat="1" ht="15.75" customHeight="1" spans="3:247">
      <c r="C2777" s="102"/>
      <c r="D2777" s="103"/>
      <c r="E2777" s="98"/>
      <c r="F2777" s="104"/>
      <c r="G2777" s="103"/>
      <c r="IF2777" s="6"/>
      <c r="IG2777" s="6"/>
      <c r="IH2777" s="6"/>
      <c r="II2777" s="6"/>
      <c r="IJ2777" s="6"/>
      <c r="IK2777" s="6"/>
      <c r="IL2777" s="6"/>
      <c r="IM2777" s="6"/>
    </row>
    <row r="2778" s="35" customFormat="1" ht="15.75" customHeight="1" spans="3:247">
      <c r="C2778" s="102"/>
      <c r="D2778" s="103"/>
      <c r="E2778" s="98"/>
      <c r="F2778" s="104"/>
      <c r="G2778" s="103"/>
      <c r="IF2778" s="6"/>
      <c r="IG2778" s="6"/>
      <c r="IH2778" s="6"/>
      <c r="II2778" s="6"/>
      <c r="IJ2778" s="6"/>
      <c r="IK2778" s="6"/>
      <c r="IL2778" s="6"/>
      <c r="IM2778" s="6"/>
    </row>
    <row r="2779" s="35" customFormat="1" ht="15.75" customHeight="1" spans="3:247">
      <c r="C2779" s="102"/>
      <c r="D2779" s="103"/>
      <c r="E2779" s="98"/>
      <c r="F2779" s="104"/>
      <c r="G2779" s="103"/>
      <c r="IF2779" s="6"/>
      <c r="IG2779" s="6"/>
      <c r="IH2779" s="6"/>
      <c r="II2779" s="6"/>
      <c r="IJ2779" s="6"/>
      <c r="IK2779" s="6"/>
      <c r="IL2779" s="6"/>
      <c r="IM2779" s="6"/>
    </row>
    <row r="2780" s="35" customFormat="1" ht="15.75" customHeight="1" spans="3:247">
      <c r="C2780" s="102"/>
      <c r="D2780" s="103"/>
      <c r="E2780" s="98"/>
      <c r="F2780" s="104"/>
      <c r="G2780" s="103"/>
      <c r="IF2780" s="6"/>
      <c r="IG2780" s="6"/>
      <c r="IH2780" s="6"/>
      <c r="II2780" s="6"/>
      <c r="IJ2780" s="6"/>
      <c r="IK2780" s="6"/>
      <c r="IL2780" s="6"/>
      <c r="IM2780" s="6"/>
    </row>
    <row r="2781" s="35" customFormat="1" ht="15.75" customHeight="1" spans="3:247">
      <c r="C2781" s="102"/>
      <c r="D2781" s="103"/>
      <c r="E2781" s="98"/>
      <c r="F2781" s="104"/>
      <c r="G2781" s="103"/>
      <c r="IF2781" s="6"/>
      <c r="IG2781" s="6"/>
      <c r="IH2781" s="6"/>
      <c r="II2781" s="6"/>
      <c r="IJ2781" s="6"/>
      <c r="IK2781" s="6"/>
      <c r="IL2781" s="6"/>
      <c r="IM2781" s="6"/>
    </row>
    <row r="2782" s="35" customFormat="1" ht="15.75" customHeight="1" spans="3:247">
      <c r="C2782" s="102"/>
      <c r="D2782" s="103"/>
      <c r="E2782" s="98"/>
      <c r="F2782" s="104"/>
      <c r="G2782" s="103"/>
      <c r="IF2782" s="6"/>
      <c r="IG2782" s="6"/>
      <c r="IH2782" s="6"/>
      <c r="II2782" s="6"/>
      <c r="IJ2782" s="6"/>
      <c r="IK2782" s="6"/>
      <c r="IL2782" s="6"/>
      <c r="IM2782" s="6"/>
    </row>
    <row r="2783" s="35" customFormat="1" ht="15.75" customHeight="1" spans="3:247">
      <c r="C2783" s="102"/>
      <c r="D2783" s="103"/>
      <c r="E2783" s="98"/>
      <c r="F2783" s="104"/>
      <c r="G2783" s="103"/>
      <c r="IF2783" s="6"/>
      <c r="IG2783" s="6"/>
      <c r="IH2783" s="6"/>
      <c r="II2783" s="6"/>
      <c r="IJ2783" s="6"/>
      <c r="IK2783" s="6"/>
      <c r="IL2783" s="6"/>
      <c r="IM2783" s="6"/>
    </row>
    <row r="2784" s="35" customFormat="1" ht="15.75" customHeight="1" spans="3:247">
      <c r="C2784" s="102"/>
      <c r="D2784" s="103"/>
      <c r="E2784" s="98"/>
      <c r="F2784" s="104"/>
      <c r="G2784" s="103"/>
      <c r="IF2784" s="6"/>
      <c r="IG2784" s="6"/>
      <c r="IH2784" s="6"/>
      <c r="II2784" s="6"/>
      <c r="IJ2784" s="6"/>
      <c r="IK2784" s="6"/>
      <c r="IL2784" s="6"/>
      <c r="IM2784" s="6"/>
    </row>
    <row r="2785" s="35" customFormat="1" ht="15.75" customHeight="1" spans="3:247">
      <c r="C2785" s="102"/>
      <c r="D2785" s="103"/>
      <c r="E2785" s="98"/>
      <c r="F2785" s="104"/>
      <c r="G2785" s="103"/>
      <c r="IF2785" s="6"/>
      <c r="IG2785" s="6"/>
      <c r="IH2785" s="6"/>
      <c r="II2785" s="6"/>
      <c r="IJ2785" s="6"/>
      <c r="IK2785" s="6"/>
      <c r="IL2785" s="6"/>
      <c r="IM2785" s="6"/>
    </row>
    <row r="2786" s="35" customFormat="1" ht="15.75" customHeight="1" spans="3:247">
      <c r="C2786" s="102"/>
      <c r="D2786" s="103"/>
      <c r="E2786" s="98"/>
      <c r="F2786" s="104"/>
      <c r="G2786" s="103"/>
      <c r="IF2786" s="6"/>
      <c r="IG2786" s="6"/>
      <c r="IH2786" s="6"/>
      <c r="II2786" s="6"/>
      <c r="IJ2786" s="6"/>
      <c r="IK2786" s="6"/>
      <c r="IL2786" s="6"/>
      <c r="IM2786" s="6"/>
    </row>
    <row r="2787" s="35" customFormat="1" ht="15.75" customHeight="1" spans="3:247">
      <c r="C2787" s="102"/>
      <c r="D2787" s="103"/>
      <c r="E2787" s="98"/>
      <c r="F2787" s="104"/>
      <c r="G2787" s="103"/>
      <c r="IF2787" s="6"/>
      <c r="IG2787" s="6"/>
      <c r="IH2787" s="6"/>
      <c r="II2787" s="6"/>
      <c r="IJ2787" s="6"/>
      <c r="IK2787" s="6"/>
      <c r="IL2787" s="6"/>
      <c r="IM2787" s="6"/>
    </row>
    <row r="2788" s="35" customFormat="1" ht="15.75" customHeight="1" spans="3:247">
      <c r="C2788" s="102"/>
      <c r="D2788" s="103"/>
      <c r="E2788" s="98"/>
      <c r="F2788" s="104"/>
      <c r="G2788" s="103"/>
      <c r="IF2788" s="6"/>
      <c r="IG2788" s="6"/>
      <c r="IH2788" s="6"/>
      <c r="II2788" s="6"/>
      <c r="IJ2788" s="6"/>
      <c r="IK2788" s="6"/>
      <c r="IL2788" s="6"/>
      <c r="IM2788" s="6"/>
    </row>
    <row r="2789" s="35" customFormat="1" ht="15.75" customHeight="1" spans="3:247">
      <c r="C2789" s="102"/>
      <c r="D2789" s="103"/>
      <c r="E2789" s="98"/>
      <c r="F2789" s="104"/>
      <c r="G2789" s="103"/>
      <c r="IF2789" s="6"/>
      <c r="IG2789" s="6"/>
      <c r="IH2789" s="6"/>
      <c r="II2789" s="6"/>
      <c r="IJ2789" s="6"/>
      <c r="IK2789" s="6"/>
      <c r="IL2789" s="6"/>
      <c r="IM2789" s="6"/>
    </row>
    <row r="2790" s="35" customFormat="1" ht="15.75" customHeight="1" spans="3:247">
      <c r="C2790" s="102"/>
      <c r="D2790" s="103"/>
      <c r="E2790" s="98"/>
      <c r="F2790" s="104"/>
      <c r="G2790" s="103"/>
      <c r="IF2790" s="6"/>
      <c r="IG2790" s="6"/>
      <c r="IH2790" s="6"/>
      <c r="II2790" s="6"/>
      <c r="IJ2790" s="6"/>
      <c r="IK2790" s="6"/>
      <c r="IL2790" s="6"/>
      <c r="IM2790" s="6"/>
    </row>
    <row r="2791" s="35" customFormat="1" ht="15.75" customHeight="1" spans="3:247">
      <c r="C2791" s="102"/>
      <c r="D2791" s="103"/>
      <c r="E2791" s="98"/>
      <c r="F2791" s="104"/>
      <c r="G2791" s="103"/>
      <c r="IF2791" s="6"/>
      <c r="IG2791" s="6"/>
      <c r="IH2791" s="6"/>
      <c r="II2791" s="6"/>
      <c r="IJ2791" s="6"/>
      <c r="IK2791" s="6"/>
      <c r="IL2791" s="6"/>
      <c r="IM2791" s="6"/>
    </row>
    <row r="2792" s="35" customFormat="1" ht="15.75" customHeight="1" spans="3:247">
      <c r="C2792" s="102"/>
      <c r="D2792" s="103"/>
      <c r="E2792" s="98"/>
      <c r="F2792" s="104"/>
      <c r="G2792" s="103"/>
      <c r="IF2792" s="6"/>
      <c r="IG2792" s="6"/>
      <c r="IH2792" s="6"/>
      <c r="II2792" s="6"/>
      <c r="IJ2792" s="6"/>
      <c r="IK2792" s="6"/>
      <c r="IL2792" s="6"/>
      <c r="IM2792" s="6"/>
    </row>
    <row r="2793" s="35" customFormat="1" ht="15.75" customHeight="1" spans="3:247">
      <c r="C2793" s="102"/>
      <c r="D2793" s="103"/>
      <c r="E2793" s="98"/>
      <c r="F2793" s="104"/>
      <c r="G2793" s="103"/>
      <c r="IF2793" s="6"/>
      <c r="IG2793" s="6"/>
      <c r="IH2793" s="6"/>
      <c r="II2793" s="6"/>
      <c r="IJ2793" s="6"/>
      <c r="IK2793" s="6"/>
      <c r="IL2793" s="6"/>
      <c r="IM2793" s="6"/>
    </row>
    <row r="2794" s="35" customFormat="1" ht="15.75" customHeight="1" spans="3:247">
      <c r="C2794" s="102"/>
      <c r="D2794" s="103"/>
      <c r="E2794" s="98"/>
      <c r="F2794" s="104"/>
      <c r="G2794" s="103"/>
      <c r="IF2794" s="6"/>
      <c r="IG2794" s="6"/>
      <c r="IH2794" s="6"/>
      <c r="II2794" s="6"/>
      <c r="IJ2794" s="6"/>
      <c r="IK2794" s="6"/>
      <c r="IL2794" s="6"/>
      <c r="IM2794" s="6"/>
    </row>
    <row r="2795" s="35" customFormat="1" ht="15.75" customHeight="1" spans="3:247">
      <c r="C2795" s="102"/>
      <c r="D2795" s="103"/>
      <c r="E2795" s="98"/>
      <c r="F2795" s="104"/>
      <c r="G2795" s="103"/>
      <c r="IF2795" s="6"/>
      <c r="IG2795" s="6"/>
      <c r="IH2795" s="6"/>
      <c r="II2795" s="6"/>
      <c r="IJ2795" s="6"/>
      <c r="IK2795" s="6"/>
      <c r="IL2795" s="6"/>
      <c r="IM2795" s="6"/>
    </row>
    <row r="2796" s="35" customFormat="1" ht="15.75" customHeight="1" spans="3:247">
      <c r="C2796" s="102"/>
      <c r="D2796" s="103"/>
      <c r="E2796" s="98"/>
      <c r="F2796" s="104"/>
      <c r="G2796" s="103"/>
      <c r="IF2796" s="6"/>
      <c r="IG2796" s="6"/>
      <c r="IH2796" s="6"/>
      <c r="II2796" s="6"/>
      <c r="IJ2796" s="6"/>
      <c r="IK2796" s="6"/>
      <c r="IL2796" s="6"/>
      <c r="IM2796" s="6"/>
    </row>
    <row r="2797" s="35" customFormat="1" ht="15.75" customHeight="1" spans="3:247">
      <c r="C2797" s="102"/>
      <c r="D2797" s="103"/>
      <c r="E2797" s="98"/>
      <c r="F2797" s="104"/>
      <c r="G2797" s="103"/>
      <c r="IF2797" s="6"/>
      <c r="IG2797" s="6"/>
      <c r="IH2797" s="6"/>
      <c r="II2797" s="6"/>
      <c r="IJ2797" s="6"/>
      <c r="IK2797" s="6"/>
      <c r="IL2797" s="6"/>
      <c r="IM2797" s="6"/>
    </row>
    <row r="2798" s="35" customFormat="1" ht="15.75" customHeight="1" spans="3:247">
      <c r="C2798" s="102"/>
      <c r="D2798" s="103"/>
      <c r="E2798" s="98"/>
      <c r="F2798" s="104"/>
      <c r="G2798" s="103"/>
      <c r="IF2798" s="6"/>
      <c r="IG2798" s="6"/>
      <c r="IH2798" s="6"/>
      <c r="II2798" s="6"/>
      <c r="IJ2798" s="6"/>
      <c r="IK2798" s="6"/>
      <c r="IL2798" s="6"/>
      <c r="IM2798" s="6"/>
    </row>
    <row r="2799" s="35" customFormat="1" ht="15.75" customHeight="1" spans="3:247">
      <c r="C2799" s="102"/>
      <c r="D2799" s="103"/>
      <c r="E2799" s="98"/>
      <c r="F2799" s="104"/>
      <c r="G2799" s="103"/>
      <c r="IF2799" s="6"/>
      <c r="IG2799" s="6"/>
      <c r="IH2799" s="6"/>
      <c r="II2799" s="6"/>
      <c r="IJ2799" s="6"/>
      <c r="IK2799" s="6"/>
      <c r="IL2799" s="6"/>
      <c r="IM2799" s="6"/>
    </row>
    <row r="2800" s="35" customFormat="1" ht="15.75" customHeight="1" spans="3:247">
      <c r="C2800" s="102"/>
      <c r="D2800" s="103"/>
      <c r="E2800" s="98"/>
      <c r="F2800" s="104"/>
      <c r="G2800" s="103"/>
      <c r="IF2800" s="6"/>
      <c r="IG2800" s="6"/>
      <c r="IH2800" s="6"/>
      <c r="II2800" s="6"/>
      <c r="IJ2800" s="6"/>
      <c r="IK2800" s="6"/>
      <c r="IL2800" s="6"/>
      <c r="IM2800" s="6"/>
    </row>
    <row r="2801" s="35" customFormat="1" ht="15.75" customHeight="1" spans="3:247">
      <c r="C2801" s="102"/>
      <c r="D2801" s="103"/>
      <c r="E2801" s="98"/>
      <c r="F2801" s="104"/>
      <c r="G2801" s="103"/>
      <c r="IF2801" s="6"/>
      <c r="IG2801" s="6"/>
      <c r="IH2801" s="6"/>
      <c r="II2801" s="6"/>
      <c r="IJ2801" s="6"/>
      <c r="IK2801" s="6"/>
      <c r="IL2801" s="6"/>
      <c r="IM2801" s="6"/>
    </row>
    <row r="2802" s="35" customFormat="1" ht="15.75" customHeight="1" spans="3:247">
      <c r="C2802" s="102"/>
      <c r="D2802" s="103"/>
      <c r="E2802" s="98"/>
      <c r="F2802" s="104"/>
      <c r="G2802" s="103"/>
      <c r="IF2802" s="6"/>
      <c r="IG2802" s="6"/>
      <c r="IH2802" s="6"/>
      <c r="II2802" s="6"/>
      <c r="IJ2802" s="6"/>
      <c r="IK2802" s="6"/>
      <c r="IL2802" s="6"/>
      <c r="IM2802" s="6"/>
    </row>
    <row r="2803" s="35" customFormat="1" ht="15.75" customHeight="1" spans="3:247">
      <c r="C2803" s="102"/>
      <c r="D2803" s="103"/>
      <c r="E2803" s="98"/>
      <c r="F2803" s="104"/>
      <c r="G2803" s="103"/>
      <c r="IF2803" s="6"/>
      <c r="IG2803" s="6"/>
      <c r="IH2803" s="6"/>
      <c r="II2803" s="6"/>
      <c r="IJ2803" s="6"/>
      <c r="IK2803" s="6"/>
      <c r="IL2803" s="6"/>
      <c r="IM2803" s="6"/>
    </row>
    <row r="2804" s="35" customFormat="1" ht="15.75" customHeight="1" spans="3:247">
      <c r="C2804" s="102"/>
      <c r="D2804" s="103"/>
      <c r="E2804" s="98"/>
      <c r="F2804" s="104"/>
      <c r="G2804" s="103"/>
      <c r="IF2804" s="6"/>
      <c r="IG2804" s="6"/>
      <c r="IH2804" s="6"/>
      <c r="II2804" s="6"/>
      <c r="IJ2804" s="6"/>
      <c r="IK2804" s="6"/>
      <c r="IL2804" s="6"/>
      <c r="IM2804" s="6"/>
    </row>
    <row r="2805" s="35" customFormat="1" ht="15.75" customHeight="1" spans="3:247">
      <c r="C2805" s="102"/>
      <c r="D2805" s="103"/>
      <c r="E2805" s="98"/>
      <c r="F2805" s="104"/>
      <c r="G2805" s="103"/>
      <c r="IF2805" s="6"/>
      <c r="IG2805" s="6"/>
      <c r="IH2805" s="6"/>
      <c r="II2805" s="6"/>
      <c r="IJ2805" s="6"/>
      <c r="IK2805" s="6"/>
      <c r="IL2805" s="6"/>
      <c r="IM2805" s="6"/>
    </row>
    <row r="2806" s="35" customFormat="1" ht="15.75" customHeight="1" spans="3:247">
      <c r="C2806" s="102"/>
      <c r="D2806" s="103"/>
      <c r="E2806" s="98"/>
      <c r="F2806" s="104"/>
      <c r="G2806" s="103"/>
      <c r="IF2806" s="6"/>
      <c r="IG2806" s="6"/>
      <c r="IH2806" s="6"/>
      <c r="II2806" s="6"/>
      <c r="IJ2806" s="6"/>
      <c r="IK2806" s="6"/>
      <c r="IL2806" s="6"/>
      <c r="IM2806" s="6"/>
    </row>
    <row r="2807" s="35" customFormat="1" ht="15.75" customHeight="1" spans="3:247">
      <c r="C2807" s="102"/>
      <c r="D2807" s="103"/>
      <c r="E2807" s="98"/>
      <c r="F2807" s="104"/>
      <c r="G2807" s="103"/>
      <c r="IF2807" s="6"/>
      <c r="IG2807" s="6"/>
      <c r="IH2807" s="6"/>
      <c r="II2807" s="6"/>
      <c r="IJ2807" s="6"/>
      <c r="IK2807" s="6"/>
      <c r="IL2807" s="6"/>
      <c r="IM2807" s="6"/>
    </row>
    <row r="2808" s="35" customFormat="1" ht="15.75" customHeight="1" spans="3:247">
      <c r="C2808" s="102"/>
      <c r="D2808" s="103"/>
      <c r="E2808" s="98"/>
      <c r="F2808" s="104"/>
      <c r="G2808" s="103"/>
      <c r="IF2808" s="6"/>
      <c r="IG2808" s="6"/>
      <c r="IH2808" s="6"/>
      <c r="II2808" s="6"/>
      <c r="IJ2808" s="6"/>
      <c r="IK2808" s="6"/>
      <c r="IL2808" s="6"/>
      <c r="IM2808" s="6"/>
    </row>
    <row r="2809" s="35" customFormat="1" ht="15.75" customHeight="1" spans="3:247">
      <c r="C2809" s="102"/>
      <c r="D2809" s="103"/>
      <c r="E2809" s="98"/>
      <c r="F2809" s="104"/>
      <c r="G2809" s="103"/>
      <c r="IF2809" s="6"/>
      <c r="IG2809" s="6"/>
      <c r="IH2809" s="6"/>
      <c r="II2809" s="6"/>
      <c r="IJ2809" s="6"/>
      <c r="IK2809" s="6"/>
      <c r="IL2809" s="6"/>
      <c r="IM2809" s="6"/>
    </row>
    <row r="2810" s="35" customFormat="1" ht="15.75" customHeight="1" spans="3:247">
      <c r="C2810" s="102"/>
      <c r="D2810" s="103"/>
      <c r="E2810" s="98"/>
      <c r="F2810" s="104"/>
      <c r="G2810" s="103"/>
      <c r="IF2810" s="6"/>
      <c r="IG2810" s="6"/>
      <c r="IH2810" s="6"/>
      <c r="II2810" s="6"/>
      <c r="IJ2810" s="6"/>
      <c r="IK2810" s="6"/>
      <c r="IL2810" s="6"/>
      <c r="IM2810" s="6"/>
    </row>
    <row r="2811" s="35" customFormat="1" ht="15.75" customHeight="1" spans="3:247">
      <c r="C2811" s="102"/>
      <c r="D2811" s="103"/>
      <c r="E2811" s="98"/>
      <c r="F2811" s="104"/>
      <c r="G2811" s="103"/>
      <c r="IF2811" s="6"/>
      <c r="IG2811" s="6"/>
      <c r="IH2811" s="6"/>
      <c r="II2811" s="6"/>
      <c r="IJ2811" s="6"/>
      <c r="IK2811" s="6"/>
      <c r="IL2811" s="6"/>
      <c r="IM2811" s="6"/>
    </row>
    <row r="2812" s="35" customFormat="1" ht="15.75" customHeight="1" spans="3:247">
      <c r="C2812" s="102"/>
      <c r="D2812" s="103"/>
      <c r="E2812" s="98"/>
      <c r="F2812" s="104"/>
      <c r="G2812" s="103"/>
      <c r="IF2812" s="6"/>
      <c r="IG2812" s="6"/>
      <c r="IH2812" s="6"/>
      <c r="II2812" s="6"/>
      <c r="IJ2812" s="6"/>
      <c r="IK2812" s="6"/>
      <c r="IL2812" s="6"/>
      <c r="IM2812" s="6"/>
    </row>
    <row r="2813" s="35" customFormat="1" ht="15.75" customHeight="1" spans="3:247">
      <c r="C2813" s="102"/>
      <c r="D2813" s="103"/>
      <c r="E2813" s="98"/>
      <c r="F2813" s="104"/>
      <c r="G2813" s="103"/>
      <c r="IF2813" s="6"/>
      <c r="IG2813" s="6"/>
      <c r="IH2813" s="6"/>
      <c r="II2813" s="6"/>
      <c r="IJ2813" s="6"/>
      <c r="IK2813" s="6"/>
      <c r="IL2813" s="6"/>
      <c r="IM2813" s="6"/>
    </row>
    <row r="2814" s="35" customFormat="1" ht="15.75" customHeight="1" spans="3:247">
      <c r="C2814" s="102"/>
      <c r="D2814" s="103"/>
      <c r="E2814" s="98"/>
      <c r="F2814" s="104"/>
      <c r="G2814" s="103"/>
      <c r="IF2814" s="6"/>
      <c r="IG2814" s="6"/>
      <c r="IH2814" s="6"/>
      <c r="II2814" s="6"/>
      <c r="IJ2814" s="6"/>
      <c r="IK2814" s="6"/>
      <c r="IL2814" s="6"/>
      <c r="IM2814" s="6"/>
    </row>
    <row r="2815" s="35" customFormat="1" ht="15.75" customHeight="1" spans="3:247">
      <c r="C2815" s="102"/>
      <c r="D2815" s="103"/>
      <c r="E2815" s="98"/>
      <c r="F2815" s="104"/>
      <c r="G2815" s="103"/>
      <c r="IF2815" s="6"/>
      <c r="IG2815" s="6"/>
      <c r="IH2815" s="6"/>
      <c r="II2815" s="6"/>
      <c r="IJ2815" s="6"/>
      <c r="IK2815" s="6"/>
      <c r="IL2815" s="6"/>
      <c r="IM2815" s="6"/>
    </row>
    <row r="2816" s="35" customFormat="1" ht="15.75" customHeight="1" spans="3:247">
      <c r="C2816" s="102"/>
      <c r="D2816" s="103"/>
      <c r="E2816" s="98"/>
      <c r="F2816" s="104"/>
      <c r="G2816" s="103"/>
      <c r="IF2816" s="6"/>
      <c r="IG2816" s="6"/>
      <c r="IH2816" s="6"/>
      <c r="II2816" s="6"/>
      <c r="IJ2816" s="6"/>
      <c r="IK2816" s="6"/>
      <c r="IL2816" s="6"/>
      <c r="IM2816" s="6"/>
    </row>
    <row r="2817" s="35" customFormat="1" ht="15.75" customHeight="1" spans="3:247">
      <c r="C2817" s="102"/>
      <c r="D2817" s="103"/>
      <c r="E2817" s="98"/>
      <c r="F2817" s="104"/>
      <c r="G2817" s="103"/>
      <c r="IF2817" s="6"/>
      <c r="IG2817" s="6"/>
      <c r="IH2817" s="6"/>
      <c r="II2817" s="6"/>
      <c r="IJ2817" s="6"/>
      <c r="IK2817" s="6"/>
      <c r="IL2817" s="6"/>
      <c r="IM2817" s="6"/>
    </row>
    <row r="2818" s="35" customFormat="1" ht="15.75" customHeight="1" spans="3:247">
      <c r="C2818" s="102"/>
      <c r="D2818" s="103"/>
      <c r="E2818" s="98"/>
      <c r="F2818" s="104"/>
      <c r="G2818" s="103"/>
      <c r="IF2818" s="6"/>
      <c r="IG2818" s="6"/>
      <c r="IH2818" s="6"/>
      <c r="II2818" s="6"/>
      <c r="IJ2818" s="6"/>
      <c r="IK2818" s="6"/>
      <c r="IL2818" s="6"/>
      <c r="IM2818" s="6"/>
    </row>
    <row r="2819" s="35" customFormat="1" ht="15.75" customHeight="1" spans="3:247">
      <c r="C2819" s="102"/>
      <c r="D2819" s="103"/>
      <c r="E2819" s="98"/>
      <c r="F2819" s="104"/>
      <c r="G2819" s="103"/>
      <c r="IF2819" s="6"/>
      <c r="IG2819" s="6"/>
      <c r="IH2819" s="6"/>
      <c r="II2819" s="6"/>
      <c r="IJ2819" s="6"/>
      <c r="IK2819" s="6"/>
      <c r="IL2819" s="6"/>
      <c r="IM2819" s="6"/>
    </row>
    <row r="2820" s="35" customFormat="1" ht="15.75" customHeight="1" spans="3:247">
      <c r="C2820" s="102"/>
      <c r="D2820" s="103"/>
      <c r="E2820" s="98"/>
      <c r="F2820" s="104"/>
      <c r="G2820" s="103"/>
      <c r="IF2820" s="6"/>
      <c r="IG2820" s="6"/>
      <c r="IH2820" s="6"/>
      <c r="II2820" s="6"/>
      <c r="IJ2820" s="6"/>
      <c r="IK2820" s="6"/>
      <c r="IL2820" s="6"/>
      <c r="IM2820" s="6"/>
    </row>
    <row r="2821" s="35" customFormat="1" ht="15.75" customHeight="1" spans="3:247">
      <c r="C2821" s="102"/>
      <c r="D2821" s="103"/>
      <c r="E2821" s="98"/>
      <c r="F2821" s="104"/>
      <c r="G2821" s="103"/>
      <c r="IF2821" s="6"/>
      <c r="IG2821" s="6"/>
      <c r="IH2821" s="6"/>
      <c r="II2821" s="6"/>
      <c r="IJ2821" s="6"/>
      <c r="IK2821" s="6"/>
      <c r="IL2821" s="6"/>
      <c r="IM2821" s="6"/>
    </row>
    <row r="2822" s="35" customFormat="1" ht="15.75" customHeight="1" spans="3:247">
      <c r="C2822" s="102"/>
      <c r="D2822" s="103"/>
      <c r="E2822" s="98"/>
      <c r="F2822" s="104"/>
      <c r="G2822" s="103"/>
      <c r="IF2822" s="6"/>
      <c r="IG2822" s="6"/>
      <c r="IH2822" s="6"/>
      <c r="II2822" s="6"/>
      <c r="IJ2822" s="6"/>
      <c r="IK2822" s="6"/>
      <c r="IL2822" s="6"/>
      <c r="IM2822" s="6"/>
    </row>
    <row r="2823" s="35" customFormat="1" ht="15.75" customHeight="1" spans="3:247">
      <c r="C2823" s="102"/>
      <c r="D2823" s="103"/>
      <c r="E2823" s="98"/>
      <c r="F2823" s="104"/>
      <c r="G2823" s="103"/>
      <c r="IF2823" s="6"/>
      <c r="IG2823" s="6"/>
      <c r="IH2823" s="6"/>
      <c r="II2823" s="6"/>
      <c r="IJ2823" s="6"/>
      <c r="IK2823" s="6"/>
      <c r="IL2823" s="6"/>
      <c r="IM2823" s="6"/>
    </row>
    <row r="2824" s="35" customFormat="1" ht="15.75" customHeight="1" spans="3:247">
      <c r="C2824" s="102"/>
      <c r="D2824" s="103"/>
      <c r="E2824" s="98"/>
      <c r="F2824" s="104"/>
      <c r="G2824" s="103"/>
      <c r="IF2824" s="6"/>
      <c r="IG2824" s="6"/>
      <c r="IH2824" s="6"/>
      <c r="II2824" s="6"/>
      <c r="IJ2824" s="6"/>
      <c r="IK2824" s="6"/>
      <c r="IL2824" s="6"/>
      <c r="IM2824" s="6"/>
    </row>
    <row r="2825" s="35" customFormat="1" ht="15.75" customHeight="1" spans="3:247">
      <c r="C2825" s="102"/>
      <c r="D2825" s="103"/>
      <c r="E2825" s="98"/>
      <c r="F2825" s="104"/>
      <c r="G2825" s="103"/>
      <c r="IF2825" s="6"/>
      <c r="IG2825" s="6"/>
      <c r="IH2825" s="6"/>
      <c r="II2825" s="6"/>
      <c r="IJ2825" s="6"/>
      <c r="IK2825" s="6"/>
      <c r="IL2825" s="6"/>
      <c r="IM2825" s="6"/>
    </row>
    <row r="2826" s="35" customFormat="1" ht="15.75" customHeight="1" spans="3:247">
      <c r="C2826" s="102"/>
      <c r="D2826" s="103"/>
      <c r="E2826" s="98"/>
      <c r="F2826" s="104"/>
      <c r="G2826" s="103"/>
      <c r="IF2826" s="6"/>
      <c r="IG2826" s="6"/>
      <c r="IH2826" s="6"/>
      <c r="II2826" s="6"/>
      <c r="IJ2826" s="6"/>
      <c r="IK2826" s="6"/>
      <c r="IL2826" s="6"/>
      <c r="IM2826" s="6"/>
    </row>
    <row r="2827" s="35" customFormat="1" ht="15.75" customHeight="1" spans="3:247">
      <c r="C2827" s="102"/>
      <c r="D2827" s="103"/>
      <c r="E2827" s="98"/>
      <c r="F2827" s="104"/>
      <c r="G2827" s="103"/>
      <c r="IF2827" s="6"/>
      <c r="IG2827" s="6"/>
      <c r="IH2827" s="6"/>
      <c r="II2827" s="6"/>
      <c r="IJ2827" s="6"/>
      <c r="IK2827" s="6"/>
      <c r="IL2827" s="6"/>
      <c r="IM2827" s="6"/>
    </row>
    <row r="2828" s="35" customFormat="1" ht="15.75" customHeight="1" spans="3:247">
      <c r="C2828" s="102"/>
      <c r="D2828" s="103"/>
      <c r="E2828" s="98"/>
      <c r="F2828" s="104"/>
      <c r="G2828" s="103"/>
      <c r="IF2828" s="6"/>
      <c r="IG2828" s="6"/>
      <c r="IH2828" s="6"/>
      <c r="II2828" s="6"/>
      <c r="IJ2828" s="6"/>
      <c r="IK2828" s="6"/>
      <c r="IL2828" s="6"/>
      <c r="IM2828" s="6"/>
    </row>
    <row r="2829" s="35" customFormat="1" ht="15.75" customHeight="1" spans="3:247">
      <c r="C2829" s="102"/>
      <c r="D2829" s="103"/>
      <c r="E2829" s="98"/>
      <c r="F2829" s="104"/>
      <c r="G2829" s="103"/>
      <c r="IF2829" s="6"/>
      <c r="IG2829" s="6"/>
      <c r="IH2829" s="6"/>
      <c r="II2829" s="6"/>
      <c r="IJ2829" s="6"/>
      <c r="IK2829" s="6"/>
      <c r="IL2829" s="6"/>
      <c r="IM2829" s="6"/>
    </row>
    <row r="2830" s="35" customFormat="1" ht="15.75" customHeight="1" spans="3:247">
      <c r="C2830" s="102"/>
      <c r="D2830" s="103"/>
      <c r="E2830" s="98"/>
      <c r="F2830" s="104"/>
      <c r="G2830" s="103"/>
      <c r="IF2830" s="6"/>
      <c r="IG2830" s="6"/>
      <c r="IH2830" s="6"/>
      <c r="II2830" s="6"/>
      <c r="IJ2830" s="6"/>
      <c r="IK2830" s="6"/>
      <c r="IL2830" s="6"/>
      <c r="IM2830" s="6"/>
    </row>
    <row r="2831" s="35" customFormat="1" ht="15.75" customHeight="1" spans="3:247">
      <c r="C2831" s="102"/>
      <c r="D2831" s="103"/>
      <c r="E2831" s="98"/>
      <c r="F2831" s="104"/>
      <c r="G2831" s="103"/>
      <c r="IF2831" s="6"/>
      <c r="IG2831" s="6"/>
      <c r="IH2831" s="6"/>
      <c r="II2831" s="6"/>
      <c r="IJ2831" s="6"/>
      <c r="IK2831" s="6"/>
      <c r="IL2831" s="6"/>
      <c r="IM2831" s="6"/>
    </row>
    <row r="2832" s="35" customFormat="1" ht="15.75" customHeight="1" spans="3:247">
      <c r="C2832" s="102"/>
      <c r="D2832" s="103"/>
      <c r="E2832" s="98"/>
      <c r="F2832" s="104"/>
      <c r="G2832" s="103"/>
      <c r="IF2832" s="6"/>
      <c r="IG2832" s="6"/>
      <c r="IH2832" s="6"/>
      <c r="II2832" s="6"/>
      <c r="IJ2832" s="6"/>
      <c r="IK2832" s="6"/>
      <c r="IL2832" s="6"/>
      <c r="IM2832" s="6"/>
    </row>
    <row r="2833" s="35" customFormat="1" ht="15.75" customHeight="1" spans="3:247">
      <c r="C2833" s="102"/>
      <c r="D2833" s="103"/>
      <c r="E2833" s="98"/>
      <c r="F2833" s="104"/>
      <c r="G2833" s="103"/>
      <c r="IF2833" s="6"/>
      <c r="IG2833" s="6"/>
      <c r="IH2833" s="6"/>
      <c r="II2833" s="6"/>
      <c r="IJ2833" s="6"/>
      <c r="IK2833" s="6"/>
      <c r="IL2833" s="6"/>
      <c r="IM2833" s="6"/>
    </row>
    <row r="2834" s="35" customFormat="1" ht="15.75" customHeight="1" spans="3:247">
      <c r="C2834" s="102"/>
      <c r="D2834" s="103"/>
      <c r="E2834" s="98"/>
      <c r="F2834" s="104"/>
      <c r="G2834" s="103"/>
      <c r="IF2834" s="6"/>
      <c r="IG2834" s="6"/>
      <c r="IH2834" s="6"/>
      <c r="II2834" s="6"/>
      <c r="IJ2834" s="6"/>
      <c r="IK2834" s="6"/>
      <c r="IL2834" s="6"/>
      <c r="IM2834" s="6"/>
    </row>
    <row r="2835" s="35" customFormat="1" ht="15.75" customHeight="1" spans="3:247">
      <c r="C2835" s="102"/>
      <c r="D2835" s="103"/>
      <c r="E2835" s="98"/>
      <c r="F2835" s="104"/>
      <c r="G2835" s="103"/>
      <c r="IF2835" s="6"/>
      <c r="IG2835" s="6"/>
      <c r="IH2835" s="6"/>
      <c r="II2835" s="6"/>
      <c r="IJ2835" s="6"/>
      <c r="IK2835" s="6"/>
      <c r="IL2835" s="6"/>
      <c r="IM2835" s="6"/>
    </row>
    <row r="2836" s="35" customFormat="1" ht="15.75" customHeight="1" spans="3:247">
      <c r="C2836" s="102"/>
      <c r="D2836" s="103"/>
      <c r="E2836" s="98"/>
      <c r="F2836" s="104"/>
      <c r="G2836" s="103"/>
      <c r="IF2836" s="6"/>
      <c r="IG2836" s="6"/>
      <c r="IH2836" s="6"/>
      <c r="II2836" s="6"/>
      <c r="IJ2836" s="6"/>
      <c r="IK2836" s="6"/>
      <c r="IL2836" s="6"/>
      <c r="IM2836" s="6"/>
    </row>
    <row r="2837" s="35" customFormat="1" ht="15.75" customHeight="1" spans="3:247">
      <c r="C2837" s="102"/>
      <c r="D2837" s="103"/>
      <c r="E2837" s="98"/>
      <c r="F2837" s="104"/>
      <c r="G2837" s="103"/>
      <c r="IF2837" s="6"/>
      <c r="IG2837" s="6"/>
      <c r="IH2837" s="6"/>
      <c r="II2837" s="6"/>
      <c r="IJ2837" s="6"/>
      <c r="IK2837" s="6"/>
      <c r="IL2837" s="6"/>
      <c r="IM2837" s="6"/>
    </row>
    <row r="2838" s="35" customFormat="1" ht="15.75" customHeight="1" spans="3:247">
      <c r="C2838" s="102"/>
      <c r="D2838" s="103"/>
      <c r="E2838" s="98"/>
      <c r="F2838" s="104"/>
      <c r="G2838" s="103"/>
      <c r="IF2838" s="6"/>
      <c r="IG2838" s="6"/>
      <c r="IH2838" s="6"/>
      <c r="II2838" s="6"/>
      <c r="IJ2838" s="6"/>
      <c r="IK2838" s="6"/>
      <c r="IL2838" s="6"/>
      <c r="IM2838" s="6"/>
    </row>
    <row r="2839" s="35" customFormat="1" ht="15.75" customHeight="1" spans="3:247">
      <c r="C2839" s="102"/>
      <c r="D2839" s="103"/>
      <c r="E2839" s="98"/>
      <c r="F2839" s="104"/>
      <c r="G2839" s="103"/>
      <c r="IF2839" s="6"/>
      <c r="IG2839" s="6"/>
      <c r="IH2839" s="6"/>
      <c r="II2839" s="6"/>
      <c r="IJ2839" s="6"/>
      <c r="IK2839" s="6"/>
      <c r="IL2839" s="6"/>
      <c r="IM2839" s="6"/>
    </row>
    <row r="2840" s="35" customFormat="1" ht="15.75" customHeight="1" spans="3:247">
      <c r="C2840" s="102"/>
      <c r="D2840" s="103"/>
      <c r="E2840" s="98"/>
      <c r="F2840" s="104"/>
      <c r="G2840" s="103"/>
      <c r="IF2840" s="6"/>
      <c r="IG2840" s="6"/>
      <c r="IH2840" s="6"/>
      <c r="II2840" s="6"/>
      <c r="IJ2840" s="6"/>
      <c r="IK2840" s="6"/>
      <c r="IL2840" s="6"/>
      <c r="IM2840" s="6"/>
    </row>
    <row r="2841" s="35" customFormat="1" ht="15.75" customHeight="1" spans="3:247">
      <c r="C2841" s="102"/>
      <c r="D2841" s="103"/>
      <c r="E2841" s="98"/>
      <c r="F2841" s="104"/>
      <c r="G2841" s="103"/>
      <c r="IF2841" s="6"/>
      <c r="IG2841" s="6"/>
      <c r="IH2841" s="6"/>
      <c r="II2841" s="6"/>
      <c r="IJ2841" s="6"/>
      <c r="IK2841" s="6"/>
      <c r="IL2841" s="6"/>
      <c r="IM2841" s="6"/>
    </row>
    <row r="2842" s="35" customFormat="1" ht="15.75" customHeight="1" spans="3:247">
      <c r="C2842" s="102"/>
      <c r="D2842" s="103"/>
      <c r="E2842" s="98"/>
      <c r="F2842" s="104"/>
      <c r="G2842" s="103"/>
      <c r="IF2842" s="6"/>
      <c r="IG2842" s="6"/>
      <c r="IH2842" s="6"/>
      <c r="II2842" s="6"/>
      <c r="IJ2842" s="6"/>
      <c r="IK2842" s="6"/>
      <c r="IL2842" s="6"/>
      <c r="IM2842" s="6"/>
    </row>
    <row r="2843" s="35" customFormat="1" ht="15.75" customHeight="1" spans="3:247">
      <c r="C2843" s="102"/>
      <c r="D2843" s="103"/>
      <c r="E2843" s="98"/>
      <c r="F2843" s="104"/>
      <c r="G2843" s="103"/>
      <c r="IF2843" s="6"/>
      <c r="IG2843" s="6"/>
      <c r="IH2843" s="6"/>
      <c r="II2843" s="6"/>
      <c r="IJ2843" s="6"/>
      <c r="IK2843" s="6"/>
      <c r="IL2843" s="6"/>
      <c r="IM2843" s="6"/>
    </row>
    <row r="2844" s="35" customFormat="1" ht="15.75" customHeight="1" spans="3:247">
      <c r="C2844" s="102"/>
      <c r="D2844" s="103"/>
      <c r="E2844" s="98"/>
      <c r="F2844" s="104"/>
      <c r="G2844" s="103"/>
      <c r="IF2844" s="6"/>
      <c r="IG2844" s="6"/>
      <c r="IH2844" s="6"/>
      <c r="II2844" s="6"/>
      <c r="IJ2844" s="6"/>
      <c r="IK2844" s="6"/>
      <c r="IL2844" s="6"/>
      <c r="IM2844" s="6"/>
    </row>
    <row r="2845" s="35" customFormat="1" ht="15.75" customHeight="1" spans="3:247">
      <c r="C2845" s="102"/>
      <c r="D2845" s="103"/>
      <c r="E2845" s="98"/>
      <c r="F2845" s="104"/>
      <c r="G2845" s="103"/>
      <c r="IF2845" s="6"/>
      <c r="IG2845" s="6"/>
      <c r="IH2845" s="6"/>
      <c r="II2845" s="6"/>
      <c r="IJ2845" s="6"/>
      <c r="IK2845" s="6"/>
      <c r="IL2845" s="6"/>
      <c r="IM2845" s="6"/>
    </row>
    <row r="2846" s="35" customFormat="1" ht="15.75" customHeight="1" spans="3:247">
      <c r="C2846" s="102"/>
      <c r="D2846" s="103"/>
      <c r="E2846" s="98"/>
      <c r="F2846" s="104"/>
      <c r="G2846" s="103"/>
      <c r="IF2846" s="6"/>
      <c r="IG2846" s="6"/>
      <c r="IH2846" s="6"/>
      <c r="II2846" s="6"/>
      <c r="IJ2846" s="6"/>
      <c r="IK2846" s="6"/>
      <c r="IL2846" s="6"/>
      <c r="IM2846" s="6"/>
    </row>
    <row r="2847" s="35" customFormat="1" ht="15.75" customHeight="1" spans="3:247">
      <c r="C2847" s="102"/>
      <c r="D2847" s="103"/>
      <c r="E2847" s="98"/>
      <c r="F2847" s="104"/>
      <c r="G2847" s="103"/>
      <c r="IF2847" s="6"/>
      <c r="IG2847" s="6"/>
      <c r="IH2847" s="6"/>
      <c r="II2847" s="6"/>
      <c r="IJ2847" s="6"/>
      <c r="IK2847" s="6"/>
      <c r="IL2847" s="6"/>
      <c r="IM2847" s="6"/>
    </row>
    <row r="2848" s="35" customFormat="1" ht="15.75" customHeight="1" spans="3:247">
      <c r="C2848" s="102"/>
      <c r="D2848" s="103"/>
      <c r="E2848" s="98"/>
      <c r="F2848" s="104"/>
      <c r="G2848" s="103"/>
      <c r="IF2848" s="6"/>
      <c r="IG2848" s="6"/>
      <c r="IH2848" s="6"/>
      <c r="II2848" s="6"/>
      <c r="IJ2848" s="6"/>
      <c r="IK2848" s="6"/>
      <c r="IL2848" s="6"/>
      <c r="IM2848" s="6"/>
    </row>
    <row r="2849" s="35" customFormat="1" ht="15.75" customHeight="1" spans="3:247">
      <c r="C2849" s="102"/>
      <c r="D2849" s="103"/>
      <c r="E2849" s="98"/>
      <c r="F2849" s="104"/>
      <c r="G2849" s="103"/>
      <c r="IF2849" s="6"/>
      <c r="IG2849" s="6"/>
      <c r="IH2849" s="6"/>
      <c r="II2849" s="6"/>
      <c r="IJ2849" s="6"/>
      <c r="IK2849" s="6"/>
      <c r="IL2849" s="6"/>
      <c r="IM2849" s="6"/>
    </row>
    <row r="2850" s="35" customFormat="1" ht="15.75" customHeight="1" spans="3:247">
      <c r="C2850" s="102"/>
      <c r="D2850" s="103"/>
      <c r="E2850" s="98"/>
      <c r="F2850" s="104"/>
      <c r="G2850" s="103"/>
      <c r="IF2850" s="6"/>
      <c r="IG2850" s="6"/>
      <c r="IH2850" s="6"/>
      <c r="II2850" s="6"/>
      <c r="IJ2850" s="6"/>
      <c r="IK2850" s="6"/>
      <c r="IL2850" s="6"/>
      <c r="IM2850" s="6"/>
    </row>
    <row r="2851" s="35" customFormat="1" ht="15.75" customHeight="1" spans="3:247">
      <c r="C2851" s="102"/>
      <c r="D2851" s="103"/>
      <c r="E2851" s="98"/>
      <c r="F2851" s="104"/>
      <c r="G2851" s="103"/>
      <c r="IF2851" s="6"/>
      <c r="IG2851" s="6"/>
      <c r="IH2851" s="6"/>
      <c r="II2851" s="6"/>
      <c r="IJ2851" s="6"/>
      <c r="IK2851" s="6"/>
      <c r="IL2851" s="6"/>
      <c r="IM2851" s="6"/>
    </row>
    <row r="2852" s="35" customFormat="1" ht="15.75" customHeight="1" spans="3:247">
      <c r="C2852" s="102"/>
      <c r="D2852" s="103"/>
      <c r="E2852" s="98"/>
      <c r="F2852" s="104"/>
      <c r="G2852" s="103"/>
      <c r="IF2852" s="6"/>
      <c r="IG2852" s="6"/>
      <c r="IH2852" s="6"/>
      <c r="II2852" s="6"/>
      <c r="IJ2852" s="6"/>
      <c r="IK2852" s="6"/>
      <c r="IL2852" s="6"/>
      <c r="IM2852" s="6"/>
    </row>
    <row r="2853" s="35" customFormat="1" ht="15.75" customHeight="1" spans="3:247">
      <c r="C2853" s="102"/>
      <c r="D2853" s="103"/>
      <c r="E2853" s="98"/>
      <c r="F2853" s="104"/>
      <c r="G2853" s="103"/>
      <c r="IF2853" s="6"/>
      <c r="IG2853" s="6"/>
      <c r="IH2853" s="6"/>
      <c r="II2853" s="6"/>
      <c r="IJ2853" s="6"/>
      <c r="IK2853" s="6"/>
      <c r="IL2853" s="6"/>
      <c r="IM2853" s="6"/>
    </row>
    <row r="2854" s="35" customFormat="1" ht="15.75" customHeight="1" spans="3:247">
      <c r="C2854" s="102"/>
      <c r="D2854" s="103"/>
      <c r="E2854" s="98"/>
      <c r="F2854" s="104"/>
      <c r="G2854" s="103"/>
      <c r="IF2854" s="6"/>
      <c r="IG2854" s="6"/>
      <c r="IH2854" s="6"/>
      <c r="II2854" s="6"/>
      <c r="IJ2854" s="6"/>
      <c r="IK2854" s="6"/>
      <c r="IL2854" s="6"/>
      <c r="IM2854" s="6"/>
    </row>
    <row r="2855" s="35" customFormat="1" ht="15.75" customHeight="1" spans="3:247">
      <c r="C2855" s="102"/>
      <c r="D2855" s="103"/>
      <c r="E2855" s="98"/>
      <c r="F2855" s="104"/>
      <c r="G2855" s="103"/>
      <c r="IF2855" s="6"/>
      <c r="IG2855" s="6"/>
      <c r="IH2855" s="6"/>
      <c r="II2855" s="6"/>
      <c r="IJ2855" s="6"/>
      <c r="IK2855" s="6"/>
      <c r="IL2855" s="6"/>
      <c r="IM2855" s="6"/>
    </row>
    <row r="2856" s="35" customFormat="1" ht="15.75" customHeight="1" spans="3:247">
      <c r="C2856" s="102"/>
      <c r="D2856" s="103"/>
      <c r="E2856" s="98"/>
      <c r="F2856" s="104"/>
      <c r="G2856" s="103"/>
      <c r="IF2856" s="6"/>
      <c r="IG2856" s="6"/>
      <c r="IH2856" s="6"/>
      <c r="II2856" s="6"/>
      <c r="IJ2856" s="6"/>
      <c r="IK2856" s="6"/>
      <c r="IL2856" s="6"/>
      <c r="IM2856" s="6"/>
    </row>
    <row r="2857" s="35" customFormat="1" ht="15.75" customHeight="1" spans="3:247">
      <c r="C2857" s="102"/>
      <c r="D2857" s="103"/>
      <c r="E2857" s="98"/>
      <c r="F2857" s="104"/>
      <c r="G2857" s="103"/>
      <c r="IF2857" s="6"/>
      <c r="IG2857" s="6"/>
      <c r="IH2857" s="6"/>
      <c r="II2857" s="6"/>
      <c r="IJ2857" s="6"/>
      <c r="IK2857" s="6"/>
      <c r="IL2857" s="6"/>
      <c r="IM2857" s="6"/>
    </row>
    <row r="2858" s="35" customFormat="1" ht="15.75" customHeight="1" spans="3:247">
      <c r="C2858" s="102"/>
      <c r="D2858" s="103"/>
      <c r="E2858" s="98"/>
      <c r="F2858" s="104"/>
      <c r="G2858" s="103"/>
      <c r="IF2858" s="6"/>
      <c r="IG2858" s="6"/>
      <c r="IH2858" s="6"/>
      <c r="II2858" s="6"/>
      <c r="IJ2858" s="6"/>
      <c r="IK2858" s="6"/>
      <c r="IL2858" s="6"/>
      <c r="IM2858" s="6"/>
    </row>
    <row r="2859" s="35" customFormat="1" ht="15.75" customHeight="1" spans="3:247">
      <c r="C2859" s="102"/>
      <c r="D2859" s="103"/>
      <c r="E2859" s="98"/>
      <c r="F2859" s="104"/>
      <c r="G2859" s="103"/>
      <c r="IF2859" s="6"/>
      <c r="IG2859" s="6"/>
      <c r="IH2859" s="6"/>
      <c r="II2859" s="6"/>
      <c r="IJ2859" s="6"/>
      <c r="IK2859" s="6"/>
      <c r="IL2859" s="6"/>
      <c r="IM2859" s="6"/>
    </row>
    <row r="2860" s="35" customFormat="1" ht="15.75" customHeight="1" spans="3:247">
      <c r="C2860" s="102"/>
      <c r="D2860" s="103"/>
      <c r="E2860" s="98"/>
      <c r="F2860" s="104"/>
      <c r="G2860" s="103"/>
      <c r="IF2860" s="6"/>
      <c r="IG2860" s="6"/>
      <c r="IH2860" s="6"/>
      <c r="II2860" s="6"/>
      <c r="IJ2860" s="6"/>
      <c r="IK2860" s="6"/>
      <c r="IL2860" s="6"/>
      <c r="IM2860" s="6"/>
    </row>
    <row r="2861" s="35" customFormat="1" ht="15.75" customHeight="1" spans="3:247">
      <c r="C2861" s="102"/>
      <c r="D2861" s="103"/>
      <c r="E2861" s="98"/>
      <c r="F2861" s="104"/>
      <c r="G2861" s="103"/>
      <c r="IF2861" s="6"/>
      <c r="IG2861" s="6"/>
      <c r="IH2861" s="6"/>
      <c r="II2861" s="6"/>
      <c r="IJ2861" s="6"/>
      <c r="IK2861" s="6"/>
      <c r="IL2861" s="6"/>
      <c r="IM2861" s="6"/>
    </row>
    <row r="2862" s="35" customFormat="1" ht="15.75" customHeight="1" spans="3:247">
      <c r="C2862" s="102"/>
      <c r="D2862" s="103"/>
      <c r="E2862" s="98"/>
      <c r="F2862" s="104"/>
      <c r="G2862" s="103"/>
      <c r="IF2862" s="6"/>
      <c r="IG2862" s="6"/>
      <c r="IH2862" s="6"/>
      <c r="II2862" s="6"/>
      <c r="IJ2862" s="6"/>
      <c r="IK2862" s="6"/>
      <c r="IL2862" s="6"/>
      <c r="IM2862" s="6"/>
    </row>
    <row r="2863" s="35" customFormat="1" ht="15.75" customHeight="1" spans="3:247">
      <c r="C2863" s="102"/>
      <c r="D2863" s="103"/>
      <c r="E2863" s="98"/>
      <c r="F2863" s="104"/>
      <c r="G2863" s="103"/>
      <c r="IF2863" s="6"/>
      <c r="IG2863" s="6"/>
      <c r="IH2863" s="6"/>
      <c r="II2863" s="6"/>
      <c r="IJ2863" s="6"/>
      <c r="IK2863" s="6"/>
      <c r="IL2863" s="6"/>
      <c r="IM2863" s="6"/>
    </row>
    <row r="2864" s="35" customFormat="1" ht="15.75" customHeight="1" spans="3:247">
      <c r="C2864" s="102"/>
      <c r="D2864" s="103"/>
      <c r="E2864" s="98"/>
      <c r="F2864" s="104"/>
      <c r="G2864" s="103"/>
      <c r="IF2864" s="6"/>
      <c r="IG2864" s="6"/>
      <c r="IH2864" s="6"/>
      <c r="II2864" s="6"/>
      <c r="IJ2864" s="6"/>
      <c r="IK2864" s="6"/>
      <c r="IL2864" s="6"/>
      <c r="IM2864" s="6"/>
    </row>
    <row r="2865" s="35" customFormat="1" ht="15.75" customHeight="1" spans="3:247">
      <c r="C2865" s="102"/>
      <c r="D2865" s="103"/>
      <c r="E2865" s="98"/>
      <c r="F2865" s="104"/>
      <c r="G2865" s="103"/>
      <c r="IF2865" s="6"/>
      <c r="IG2865" s="6"/>
      <c r="IH2865" s="6"/>
      <c r="II2865" s="6"/>
      <c r="IJ2865" s="6"/>
      <c r="IK2865" s="6"/>
      <c r="IL2865" s="6"/>
      <c r="IM2865" s="6"/>
    </row>
    <row r="2866" s="35" customFormat="1" ht="15.75" customHeight="1" spans="3:247">
      <c r="C2866" s="102"/>
      <c r="D2866" s="103"/>
      <c r="E2866" s="98"/>
      <c r="F2866" s="104"/>
      <c r="G2866" s="103"/>
      <c r="IF2866" s="6"/>
      <c r="IG2866" s="6"/>
      <c r="IH2866" s="6"/>
      <c r="II2866" s="6"/>
      <c r="IJ2866" s="6"/>
      <c r="IK2866" s="6"/>
      <c r="IL2866" s="6"/>
      <c r="IM2866" s="6"/>
    </row>
    <row r="2867" s="35" customFormat="1" ht="15.75" customHeight="1" spans="3:247">
      <c r="C2867" s="102"/>
      <c r="D2867" s="103"/>
      <c r="E2867" s="98"/>
      <c r="F2867" s="104"/>
      <c r="G2867" s="103"/>
      <c r="IF2867" s="6"/>
      <c r="IG2867" s="6"/>
      <c r="IH2867" s="6"/>
      <c r="II2867" s="6"/>
      <c r="IJ2867" s="6"/>
      <c r="IK2867" s="6"/>
      <c r="IL2867" s="6"/>
      <c r="IM2867" s="6"/>
    </row>
    <row r="2868" s="35" customFormat="1" ht="15.75" customHeight="1" spans="3:247">
      <c r="C2868" s="102"/>
      <c r="D2868" s="103"/>
      <c r="E2868" s="98"/>
      <c r="F2868" s="104"/>
      <c r="G2868" s="103"/>
      <c r="IF2868" s="6"/>
      <c r="IG2868" s="6"/>
      <c r="IH2868" s="6"/>
      <c r="II2868" s="6"/>
      <c r="IJ2868" s="6"/>
      <c r="IK2868" s="6"/>
      <c r="IL2868" s="6"/>
      <c r="IM2868" s="6"/>
    </row>
    <row r="2869" s="35" customFormat="1" ht="15.75" customHeight="1" spans="3:247">
      <c r="C2869" s="102"/>
      <c r="D2869" s="103"/>
      <c r="E2869" s="98"/>
      <c r="F2869" s="104"/>
      <c r="G2869" s="103"/>
      <c r="IF2869" s="6"/>
      <c r="IG2869" s="6"/>
      <c r="IH2869" s="6"/>
      <c r="II2869" s="6"/>
      <c r="IJ2869" s="6"/>
      <c r="IK2869" s="6"/>
      <c r="IL2869" s="6"/>
      <c r="IM2869" s="6"/>
    </row>
    <row r="2870" s="35" customFormat="1" ht="15.75" customHeight="1" spans="3:247">
      <c r="C2870" s="102"/>
      <c r="D2870" s="103"/>
      <c r="E2870" s="98"/>
      <c r="F2870" s="104"/>
      <c r="G2870" s="103"/>
      <c r="IF2870" s="6"/>
      <c r="IG2870" s="6"/>
      <c r="IH2870" s="6"/>
      <c r="II2870" s="6"/>
      <c r="IJ2870" s="6"/>
      <c r="IK2870" s="6"/>
      <c r="IL2870" s="6"/>
      <c r="IM2870" s="6"/>
    </row>
    <row r="2871" s="35" customFormat="1" ht="15.75" customHeight="1" spans="3:247">
      <c r="C2871" s="102"/>
      <c r="D2871" s="103"/>
      <c r="E2871" s="98"/>
      <c r="F2871" s="104"/>
      <c r="G2871" s="103"/>
      <c r="IF2871" s="6"/>
      <c r="IG2871" s="6"/>
      <c r="IH2871" s="6"/>
      <c r="II2871" s="6"/>
      <c r="IJ2871" s="6"/>
      <c r="IK2871" s="6"/>
      <c r="IL2871" s="6"/>
      <c r="IM2871" s="6"/>
    </row>
    <row r="2872" s="35" customFormat="1" ht="15.75" customHeight="1" spans="3:247">
      <c r="C2872" s="102"/>
      <c r="D2872" s="103"/>
      <c r="E2872" s="98"/>
      <c r="F2872" s="104"/>
      <c r="G2872" s="103"/>
      <c r="IF2872" s="6"/>
      <c r="IG2872" s="6"/>
      <c r="IH2872" s="6"/>
      <c r="II2872" s="6"/>
      <c r="IJ2872" s="6"/>
      <c r="IK2872" s="6"/>
      <c r="IL2872" s="6"/>
      <c r="IM2872" s="6"/>
    </row>
    <row r="2873" s="35" customFormat="1" ht="15.75" customHeight="1" spans="3:247">
      <c r="C2873" s="102"/>
      <c r="D2873" s="103"/>
      <c r="E2873" s="98"/>
      <c r="F2873" s="104"/>
      <c r="G2873" s="103"/>
      <c r="IF2873" s="6"/>
      <c r="IG2873" s="6"/>
      <c r="IH2873" s="6"/>
      <c r="II2873" s="6"/>
      <c r="IJ2873" s="6"/>
      <c r="IK2873" s="6"/>
      <c r="IL2873" s="6"/>
      <c r="IM2873" s="6"/>
    </row>
    <row r="2874" s="35" customFormat="1" ht="15.75" customHeight="1" spans="3:247">
      <c r="C2874" s="102"/>
      <c r="D2874" s="103"/>
      <c r="E2874" s="98"/>
      <c r="F2874" s="104"/>
      <c r="G2874" s="103"/>
      <c r="IF2874" s="6"/>
      <c r="IG2874" s="6"/>
      <c r="IH2874" s="6"/>
      <c r="II2874" s="6"/>
      <c r="IJ2874" s="6"/>
      <c r="IK2874" s="6"/>
      <c r="IL2874" s="6"/>
      <c r="IM2874" s="6"/>
    </row>
    <row r="2875" s="35" customFormat="1" ht="15.75" customHeight="1" spans="3:247">
      <c r="C2875" s="102"/>
      <c r="D2875" s="103"/>
      <c r="E2875" s="98"/>
      <c r="F2875" s="104"/>
      <c r="G2875" s="103"/>
      <c r="IF2875" s="6"/>
      <c r="IG2875" s="6"/>
      <c r="IH2875" s="6"/>
      <c r="II2875" s="6"/>
      <c r="IJ2875" s="6"/>
      <c r="IK2875" s="6"/>
      <c r="IL2875" s="6"/>
      <c r="IM2875" s="6"/>
    </row>
    <row r="2876" s="35" customFormat="1" ht="15.75" customHeight="1" spans="3:247">
      <c r="C2876" s="102"/>
      <c r="D2876" s="103"/>
      <c r="E2876" s="98"/>
      <c r="F2876" s="104"/>
      <c r="G2876" s="103"/>
      <c r="IF2876" s="6"/>
      <c r="IG2876" s="6"/>
      <c r="IH2876" s="6"/>
      <c r="II2876" s="6"/>
      <c r="IJ2876" s="6"/>
      <c r="IK2876" s="6"/>
      <c r="IL2876" s="6"/>
      <c r="IM2876" s="6"/>
    </row>
    <row r="2877" s="35" customFormat="1" ht="15.75" customHeight="1" spans="3:247">
      <c r="C2877" s="102"/>
      <c r="D2877" s="103"/>
      <c r="E2877" s="98"/>
      <c r="F2877" s="104"/>
      <c r="G2877" s="103"/>
      <c r="IF2877" s="6"/>
      <c r="IG2877" s="6"/>
      <c r="IH2877" s="6"/>
      <c r="II2877" s="6"/>
      <c r="IJ2877" s="6"/>
      <c r="IK2877" s="6"/>
      <c r="IL2877" s="6"/>
      <c r="IM2877" s="6"/>
    </row>
    <row r="2878" s="35" customFormat="1" ht="15.75" customHeight="1" spans="3:247">
      <c r="C2878" s="102"/>
      <c r="D2878" s="103"/>
      <c r="E2878" s="98"/>
      <c r="F2878" s="104"/>
      <c r="G2878" s="103"/>
      <c r="IF2878" s="6"/>
      <c r="IG2878" s="6"/>
      <c r="IH2878" s="6"/>
      <c r="II2878" s="6"/>
      <c r="IJ2878" s="6"/>
      <c r="IK2878" s="6"/>
      <c r="IL2878" s="6"/>
      <c r="IM2878" s="6"/>
    </row>
    <row r="2879" s="35" customFormat="1" ht="15.75" customHeight="1" spans="3:247">
      <c r="C2879" s="102"/>
      <c r="D2879" s="103"/>
      <c r="E2879" s="98"/>
      <c r="F2879" s="104"/>
      <c r="G2879" s="103"/>
      <c r="IF2879" s="6"/>
      <c r="IG2879" s="6"/>
      <c r="IH2879" s="6"/>
      <c r="II2879" s="6"/>
      <c r="IJ2879" s="6"/>
      <c r="IK2879" s="6"/>
      <c r="IL2879" s="6"/>
      <c r="IM2879" s="6"/>
    </row>
    <row r="2880" s="35" customFormat="1" ht="15.75" customHeight="1" spans="3:247">
      <c r="C2880" s="102"/>
      <c r="D2880" s="103"/>
      <c r="E2880" s="98"/>
      <c r="F2880" s="104"/>
      <c r="G2880" s="103"/>
      <c r="IF2880" s="6"/>
      <c r="IG2880" s="6"/>
      <c r="IH2880" s="6"/>
      <c r="II2880" s="6"/>
      <c r="IJ2880" s="6"/>
      <c r="IK2880" s="6"/>
      <c r="IL2880" s="6"/>
      <c r="IM2880" s="6"/>
    </row>
    <row r="2881" s="35" customFormat="1" ht="15.75" customHeight="1" spans="3:247">
      <c r="C2881" s="102"/>
      <c r="D2881" s="103"/>
      <c r="E2881" s="98"/>
      <c r="F2881" s="104"/>
      <c r="G2881" s="103"/>
      <c r="IF2881" s="6"/>
      <c r="IG2881" s="6"/>
      <c r="IH2881" s="6"/>
      <c r="II2881" s="6"/>
      <c r="IJ2881" s="6"/>
      <c r="IK2881" s="6"/>
      <c r="IL2881" s="6"/>
      <c r="IM2881" s="6"/>
    </row>
    <row r="2882" s="35" customFormat="1" ht="15.75" customHeight="1" spans="3:247">
      <c r="C2882" s="102"/>
      <c r="D2882" s="103"/>
      <c r="E2882" s="98"/>
      <c r="F2882" s="104"/>
      <c r="G2882" s="103"/>
      <c r="IF2882" s="6"/>
      <c r="IG2882" s="6"/>
      <c r="IH2882" s="6"/>
      <c r="II2882" s="6"/>
      <c r="IJ2882" s="6"/>
      <c r="IK2882" s="6"/>
      <c r="IL2882" s="6"/>
      <c r="IM2882" s="6"/>
    </row>
    <row r="2883" s="35" customFormat="1" ht="15.75" customHeight="1" spans="3:247">
      <c r="C2883" s="102"/>
      <c r="D2883" s="103"/>
      <c r="E2883" s="98"/>
      <c r="F2883" s="104"/>
      <c r="G2883" s="103"/>
      <c r="IF2883" s="6"/>
      <c r="IG2883" s="6"/>
      <c r="IH2883" s="6"/>
      <c r="II2883" s="6"/>
      <c r="IJ2883" s="6"/>
      <c r="IK2883" s="6"/>
      <c r="IL2883" s="6"/>
      <c r="IM2883" s="6"/>
    </row>
    <row r="2884" s="35" customFormat="1" ht="15.75" customHeight="1" spans="3:247">
      <c r="C2884" s="102"/>
      <c r="D2884" s="103"/>
      <c r="E2884" s="98"/>
      <c r="F2884" s="104"/>
      <c r="G2884" s="103"/>
      <c r="IF2884" s="6"/>
      <c r="IG2884" s="6"/>
      <c r="IH2884" s="6"/>
      <c r="II2884" s="6"/>
      <c r="IJ2884" s="6"/>
      <c r="IK2884" s="6"/>
      <c r="IL2884" s="6"/>
      <c r="IM2884" s="6"/>
    </row>
    <row r="2885" s="35" customFormat="1" ht="15.75" customHeight="1" spans="3:247">
      <c r="C2885" s="102"/>
      <c r="D2885" s="103"/>
      <c r="E2885" s="98"/>
      <c r="F2885" s="104"/>
      <c r="G2885" s="103"/>
      <c r="IF2885" s="6"/>
      <c r="IG2885" s="6"/>
      <c r="IH2885" s="6"/>
      <c r="II2885" s="6"/>
      <c r="IJ2885" s="6"/>
      <c r="IK2885" s="6"/>
      <c r="IL2885" s="6"/>
      <c r="IM2885" s="6"/>
    </row>
    <row r="2886" s="35" customFormat="1" ht="15.75" customHeight="1" spans="3:247">
      <c r="C2886" s="102"/>
      <c r="D2886" s="103"/>
      <c r="E2886" s="98"/>
      <c r="F2886" s="104"/>
      <c r="G2886" s="103"/>
      <c r="IF2886" s="6"/>
      <c r="IG2886" s="6"/>
      <c r="IH2886" s="6"/>
      <c r="II2886" s="6"/>
      <c r="IJ2886" s="6"/>
      <c r="IK2886" s="6"/>
      <c r="IL2886" s="6"/>
      <c r="IM2886" s="6"/>
    </row>
    <row r="2887" s="35" customFormat="1" ht="15.75" customHeight="1" spans="3:247">
      <c r="C2887" s="102"/>
      <c r="D2887" s="103"/>
      <c r="E2887" s="98"/>
      <c r="F2887" s="104"/>
      <c r="G2887" s="103"/>
      <c r="IF2887" s="6"/>
      <c r="IG2887" s="6"/>
      <c r="IH2887" s="6"/>
      <c r="II2887" s="6"/>
      <c r="IJ2887" s="6"/>
      <c r="IK2887" s="6"/>
      <c r="IL2887" s="6"/>
      <c r="IM2887" s="6"/>
    </row>
    <row r="2888" s="35" customFormat="1" ht="15.75" customHeight="1" spans="3:247">
      <c r="C2888" s="102"/>
      <c r="D2888" s="103"/>
      <c r="E2888" s="98"/>
      <c r="F2888" s="104"/>
      <c r="G2888" s="103"/>
      <c r="IF2888" s="6"/>
      <c r="IG2888" s="6"/>
      <c r="IH2888" s="6"/>
      <c r="II2888" s="6"/>
      <c r="IJ2888" s="6"/>
      <c r="IK2888" s="6"/>
      <c r="IL2888" s="6"/>
      <c r="IM2888" s="6"/>
    </row>
    <row r="2889" s="35" customFormat="1" ht="15.75" customHeight="1" spans="3:247">
      <c r="C2889" s="102"/>
      <c r="D2889" s="103"/>
      <c r="E2889" s="98"/>
      <c r="F2889" s="104"/>
      <c r="G2889" s="103"/>
      <c r="IF2889" s="6"/>
      <c r="IG2889" s="6"/>
      <c r="IH2889" s="6"/>
      <c r="II2889" s="6"/>
      <c r="IJ2889" s="6"/>
      <c r="IK2889" s="6"/>
      <c r="IL2889" s="6"/>
      <c r="IM2889" s="6"/>
    </row>
    <row r="2890" s="35" customFormat="1" ht="15.75" customHeight="1" spans="3:247">
      <c r="C2890" s="102"/>
      <c r="D2890" s="103"/>
      <c r="E2890" s="98"/>
      <c r="F2890" s="104"/>
      <c r="G2890" s="103"/>
      <c r="IF2890" s="6"/>
      <c r="IG2890" s="6"/>
      <c r="IH2890" s="6"/>
      <c r="II2890" s="6"/>
      <c r="IJ2890" s="6"/>
      <c r="IK2890" s="6"/>
      <c r="IL2890" s="6"/>
      <c r="IM2890" s="6"/>
    </row>
    <row r="2891" s="35" customFormat="1" ht="15.75" customHeight="1" spans="3:247">
      <c r="C2891" s="102"/>
      <c r="D2891" s="103"/>
      <c r="E2891" s="98"/>
      <c r="F2891" s="104"/>
      <c r="G2891" s="103"/>
      <c r="IF2891" s="6"/>
      <c r="IG2891" s="6"/>
      <c r="IH2891" s="6"/>
      <c r="II2891" s="6"/>
      <c r="IJ2891" s="6"/>
      <c r="IK2891" s="6"/>
      <c r="IL2891" s="6"/>
      <c r="IM2891" s="6"/>
    </row>
    <row r="2892" s="35" customFormat="1" ht="15.75" customHeight="1" spans="3:247">
      <c r="C2892" s="102"/>
      <c r="D2892" s="103"/>
      <c r="E2892" s="98"/>
      <c r="F2892" s="104"/>
      <c r="G2892" s="103"/>
      <c r="IF2892" s="6"/>
      <c r="IG2892" s="6"/>
      <c r="IH2892" s="6"/>
      <c r="II2892" s="6"/>
      <c r="IJ2892" s="6"/>
      <c r="IK2892" s="6"/>
      <c r="IL2892" s="6"/>
      <c r="IM2892" s="6"/>
    </row>
    <row r="2893" s="35" customFormat="1" ht="15.75" customHeight="1" spans="3:247">
      <c r="C2893" s="102"/>
      <c r="D2893" s="103"/>
      <c r="E2893" s="98"/>
      <c r="F2893" s="104"/>
      <c r="G2893" s="103"/>
      <c r="IF2893" s="6"/>
      <c r="IG2893" s="6"/>
      <c r="IH2893" s="6"/>
      <c r="II2893" s="6"/>
      <c r="IJ2893" s="6"/>
      <c r="IK2893" s="6"/>
      <c r="IL2893" s="6"/>
      <c r="IM2893" s="6"/>
    </row>
    <row r="2894" s="35" customFormat="1" ht="15.75" customHeight="1" spans="3:247">
      <c r="C2894" s="102"/>
      <c r="D2894" s="103"/>
      <c r="E2894" s="98"/>
      <c r="F2894" s="104"/>
      <c r="G2894" s="103"/>
      <c r="IF2894" s="6"/>
      <c r="IG2894" s="6"/>
      <c r="IH2894" s="6"/>
      <c r="II2894" s="6"/>
      <c r="IJ2894" s="6"/>
      <c r="IK2894" s="6"/>
      <c r="IL2894" s="6"/>
      <c r="IM2894" s="6"/>
    </row>
    <row r="2895" s="35" customFormat="1" ht="15.75" customHeight="1" spans="3:247">
      <c r="C2895" s="102"/>
      <c r="D2895" s="103"/>
      <c r="E2895" s="98"/>
      <c r="F2895" s="104"/>
      <c r="G2895" s="103"/>
      <c r="IF2895" s="6"/>
      <c r="IG2895" s="6"/>
      <c r="IH2895" s="6"/>
      <c r="II2895" s="6"/>
      <c r="IJ2895" s="6"/>
      <c r="IK2895" s="6"/>
      <c r="IL2895" s="6"/>
      <c r="IM2895" s="6"/>
    </row>
    <row r="2896" s="35" customFormat="1" ht="15.75" customHeight="1" spans="3:247">
      <c r="C2896" s="102"/>
      <c r="D2896" s="103"/>
      <c r="E2896" s="98"/>
      <c r="F2896" s="104"/>
      <c r="G2896" s="103"/>
      <c r="IF2896" s="6"/>
      <c r="IG2896" s="6"/>
      <c r="IH2896" s="6"/>
      <c r="II2896" s="6"/>
      <c r="IJ2896" s="6"/>
      <c r="IK2896" s="6"/>
      <c r="IL2896" s="6"/>
      <c r="IM2896" s="6"/>
    </row>
    <row r="2897" s="35" customFormat="1" ht="15.75" customHeight="1" spans="3:247">
      <c r="C2897" s="102"/>
      <c r="D2897" s="103"/>
      <c r="E2897" s="98"/>
      <c r="F2897" s="104"/>
      <c r="G2897" s="103"/>
      <c r="IF2897" s="6"/>
      <c r="IG2897" s="6"/>
      <c r="IH2897" s="6"/>
      <c r="II2897" s="6"/>
      <c r="IJ2897" s="6"/>
      <c r="IK2897" s="6"/>
      <c r="IL2897" s="6"/>
      <c r="IM2897" s="6"/>
    </row>
    <row r="2898" s="35" customFormat="1" ht="15.75" customHeight="1" spans="3:247">
      <c r="C2898" s="102"/>
      <c r="D2898" s="103"/>
      <c r="E2898" s="98"/>
      <c r="F2898" s="104"/>
      <c r="G2898" s="103"/>
      <c r="IF2898" s="6"/>
      <c r="IG2898" s="6"/>
      <c r="IH2898" s="6"/>
      <c r="II2898" s="6"/>
      <c r="IJ2898" s="6"/>
      <c r="IK2898" s="6"/>
      <c r="IL2898" s="6"/>
      <c r="IM2898" s="6"/>
    </row>
    <row r="2899" s="35" customFormat="1" ht="15.75" customHeight="1" spans="3:247">
      <c r="C2899" s="102"/>
      <c r="D2899" s="103"/>
      <c r="E2899" s="98"/>
      <c r="F2899" s="104"/>
      <c r="G2899" s="103"/>
      <c r="IF2899" s="6"/>
      <c r="IG2899" s="6"/>
      <c r="IH2899" s="6"/>
      <c r="II2899" s="6"/>
      <c r="IJ2899" s="6"/>
      <c r="IK2899" s="6"/>
      <c r="IL2899" s="6"/>
      <c r="IM2899" s="6"/>
    </row>
    <row r="2900" s="35" customFormat="1" ht="15.75" customHeight="1" spans="3:247">
      <c r="C2900" s="102"/>
      <c r="D2900" s="103"/>
      <c r="E2900" s="98"/>
      <c r="F2900" s="104"/>
      <c r="G2900" s="103"/>
      <c r="IF2900" s="6"/>
      <c r="IG2900" s="6"/>
      <c r="IH2900" s="6"/>
      <c r="II2900" s="6"/>
      <c r="IJ2900" s="6"/>
      <c r="IK2900" s="6"/>
      <c r="IL2900" s="6"/>
      <c r="IM2900" s="6"/>
    </row>
    <row r="2901" s="35" customFormat="1" ht="15.75" customHeight="1" spans="3:247">
      <c r="C2901" s="102"/>
      <c r="D2901" s="103"/>
      <c r="E2901" s="98"/>
      <c r="F2901" s="104"/>
      <c r="G2901" s="103"/>
      <c r="IF2901" s="6"/>
      <c r="IG2901" s="6"/>
      <c r="IH2901" s="6"/>
      <c r="II2901" s="6"/>
      <c r="IJ2901" s="6"/>
      <c r="IK2901" s="6"/>
      <c r="IL2901" s="6"/>
      <c r="IM2901" s="6"/>
    </row>
    <row r="2902" s="35" customFormat="1" ht="15.75" customHeight="1" spans="3:247">
      <c r="C2902" s="102"/>
      <c r="D2902" s="103"/>
      <c r="E2902" s="98"/>
      <c r="F2902" s="104"/>
      <c r="G2902" s="103"/>
      <c r="IF2902" s="6"/>
      <c r="IG2902" s="6"/>
      <c r="IH2902" s="6"/>
      <c r="II2902" s="6"/>
      <c r="IJ2902" s="6"/>
      <c r="IK2902" s="6"/>
      <c r="IL2902" s="6"/>
      <c r="IM2902" s="6"/>
    </row>
    <row r="2903" s="35" customFormat="1" ht="15.75" customHeight="1" spans="3:247">
      <c r="C2903" s="102"/>
      <c r="D2903" s="103"/>
      <c r="E2903" s="98"/>
      <c r="F2903" s="104"/>
      <c r="G2903" s="103"/>
      <c r="IF2903" s="6"/>
      <c r="IG2903" s="6"/>
      <c r="IH2903" s="6"/>
      <c r="II2903" s="6"/>
      <c r="IJ2903" s="6"/>
      <c r="IK2903" s="6"/>
      <c r="IL2903" s="6"/>
      <c r="IM2903" s="6"/>
    </row>
    <row r="2904" s="35" customFormat="1" ht="15.75" customHeight="1" spans="3:247">
      <c r="C2904" s="102"/>
      <c r="D2904" s="103"/>
      <c r="E2904" s="98"/>
      <c r="F2904" s="104"/>
      <c r="G2904" s="103"/>
      <c r="IF2904" s="6"/>
      <c r="IG2904" s="6"/>
      <c r="IH2904" s="6"/>
      <c r="II2904" s="6"/>
      <c r="IJ2904" s="6"/>
      <c r="IK2904" s="6"/>
      <c r="IL2904" s="6"/>
      <c r="IM2904" s="6"/>
    </row>
    <row r="2905" s="35" customFormat="1" ht="15.75" customHeight="1" spans="3:247">
      <c r="C2905" s="102"/>
      <c r="D2905" s="103"/>
      <c r="E2905" s="98"/>
      <c r="F2905" s="104"/>
      <c r="G2905" s="103"/>
      <c r="IF2905" s="6"/>
      <c r="IG2905" s="6"/>
      <c r="IH2905" s="6"/>
      <c r="II2905" s="6"/>
      <c r="IJ2905" s="6"/>
      <c r="IK2905" s="6"/>
      <c r="IL2905" s="6"/>
      <c r="IM2905" s="6"/>
    </row>
    <row r="2906" s="35" customFormat="1" ht="15.75" customHeight="1" spans="3:247">
      <c r="C2906" s="102"/>
      <c r="D2906" s="103"/>
      <c r="E2906" s="98"/>
      <c r="F2906" s="104"/>
      <c r="G2906" s="103"/>
      <c r="IF2906" s="6"/>
      <c r="IG2906" s="6"/>
      <c r="IH2906" s="6"/>
      <c r="II2906" s="6"/>
      <c r="IJ2906" s="6"/>
      <c r="IK2906" s="6"/>
      <c r="IL2906" s="6"/>
      <c r="IM2906" s="6"/>
    </row>
    <row r="2907" s="35" customFormat="1" ht="15.75" customHeight="1" spans="3:247">
      <c r="C2907" s="102"/>
      <c r="D2907" s="103"/>
      <c r="E2907" s="98"/>
      <c r="F2907" s="104"/>
      <c r="G2907" s="103"/>
      <c r="IF2907" s="6"/>
      <c r="IG2907" s="6"/>
      <c r="IH2907" s="6"/>
      <c r="II2907" s="6"/>
      <c r="IJ2907" s="6"/>
      <c r="IK2907" s="6"/>
      <c r="IL2907" s="6"/>
      <c r="IM2907" s="6"/>
    </row>
    <row r="2908" s="35" customFormat="1" ht="15.75" customHeight="1" spans="3:247">
      <c r="C2908" s="102"/>
      <c r="D2908" s="103"/>
      <c r="E2908" s="98"/>
      <c r="F2908" s="104"/>
      <c r="G2908" s="103"/>
      <c r="IF2908" s="6"/>
      <c r="IG2908" s="6"/>
      <c r="IH2908" s="6"/>
      <c r="II2908" s="6"/>
      <c r="IJ2908" s="6"/>
      <c r="IK2908" s="6"/>
      <c r="IL2908" s="6"/>
      <c r="IM2908" s="6"/>
    </row>
    <row r="2909" s="35" customFormat="1" ht="15.75" customHeight="1" spans="3:247">
      <c r="C2909" s="102"/>
      <c r="D2909" s="103"/>
      <c r="E2909" s="98"/>
      <c r="F2909" s="104"/>
      <c r="G2909" s="103"/>
      <c r="IF2909" s="6"/>
      <c r="IG2909" s="6"/>
      <c r="IH2909" s="6"/>
      <c r="II2909" s="6"/>
      <c r="IJ2909" s="6"/>
      <c r="IK2909" s="6"/>
      <c r="IL2909" s="6"/>
      <c r="IM2909" s="6"/>
    </row>
    <row r="2910" s="35" customFormat="1" ht="15.75" customHeight="1" spans="3:247">
      <c r="C2910" s="102"/>
      <c r="D2910" s="103"/>
      <c r="E2910" s="98"/>
      <c r="F2910" s="104"/>
      <c r="G2910" s="103"/>
      <c r="IF2910" s="6"/>
      <c r="IG2910" s="6"/>
      <c r="IH2910" s="6"/>
      <c r="II2910" s="6"/>
      <c r="IJ2910" s="6"/>
      <c r="IK2910" s="6"/>
      <c r="IL2910" s="6"/>
      <c r="IM2910" s="6"/>
    </row>
    <row r="2911" s="35" customFormat="1" ht="15.75" customHeight="1" spans="3:247">
      <c r="C2911" s="102"/>
      <c r="D2911" s="103"/>
      <c r="E2911" s="98"/>
      <c r="F2911" s="104"/>
      <c r="G2911" s="103"/>
      <c r="IF2911" s="6"/>
      <c r="IG2911" s="6"/>
      <c r="IH2911" s="6"/>
      <c r="II2911" s="6"/>
      <c r="IJ2911" s="6"/>
      <c r="IK2911" s="6"/>
      <c r="IL2911" s="6"/>
      <c r="IM2911" s="6"/>
    </row>
    <row r="2912" s="35" customFormat="1" ht="15.75" customHeight="1" spans="3:247">
      <c r="C2912" s="102"/>
      <c r="D2912" s="103"/>
      <c r="E2912" s="98"/>
      <c r="F2912" s="104"/>
      <c r="G2912" s="103"/>
      <c r="IF2912" s="6"/>
      <c r="IG2912" s="6"/>
      <c r="IH2912" s="6"/>
      <c r="II2912" s="6"/>
      <c r="IJ2912" s="6"/>
      <c r="IK2912" s="6"/>
      <c r="IL2912" s="6"/>
      <c r="IM2912" s="6"/>
    </row>
    <row r="2913" s="35" customFormat="1" ht="15.75" customHeight="1" spans="3:247">
      <c r="C2913" s="102"/>
      <c r="D2913" s="103"/>
      <c r="E2913" s="98"/>
      <c r="F2913" s="104"/>
      <c r="G2913" s="103"/>
      <c r="IF2913" s="6"/>
      <c r="IG2913" s="6"/>
      <c r="IH2913" s="6"/>
      <c r="II2913" s="6"/>
      <c r="IJ2913" s="6"/>
      <c r="IK2913" s="6"/>
      <c r="IL2913" s="6"/>
      <c r="IM2913" s="6"/>
    </row>
    <row r="2914" s="35" customFormat="1" ht="15.75" customHeight="1" spans="3:247">
      <c r="C2914" s="102"/>
      <c r="D2914" s="103"/>
      <c r="E2914" s="98"/>
      <c r="F2914" s="104"/>
      <c r="G2914" s="103"/>
      <c r="IF2914" s="6"/>
      <c r="IG2914" s="6"/>
      <c r="IH2914" s="6"/>
      <c r="II2914" s="6"/>
      <c r="IJ2914" s="6"/>
      <c r="IK2914" s="6"/>
      <c r="IL2914" s="6"/>
      <c r="IM2914" s="6"/>
    </row>
    <row r="2915" s="35" customFormat="1" ht="15.75" customHeight="1" spans="3:247">
      <c r="C2915" s="102"/>
      <c r="D2915" s="103"/>
      <c r="E2915" s="98"/>
      <c r="F2915" s="104"/>
      <c r="G2915" s="103"/>
      <c r="IF2915" s="6"/>
      <c r="IG2915" s="6"/>
      <c r="IH2915" s="6"/>
      <c r="II2915" s="6"/>
      <c r="IJ2915" s="6"/>
      <c r="IK2915" s="6"/>
      <c r="IL2915" s="6"/>
      <c r="IM2915" s="6"/>
    </row>
    <row r="2916" s="35" customFormat="1" ht="15.75" customHeight="1" spans="3:247">
      <c r="C2916" s="102"/>
      <c r="D2916" s="103"/>
      <c r="E2916" s="98"/>
      <c r="F2916" s="104"/>
      <c r="G2916" s="103"/>
      <c r="IF2916" s="6"/>
      <c r="IG2916" s="6"/>
      <c r="IH2916" s="6"/>
      <c r="II2916" s="6"/>
      <c r="IJ2916" s="6"/>
      <c r="IK2916" s="6"/>
      <c r="IL2916" s="6"/>
      <c r="IM2916" s="6"/>
    </row>
    <row r="2917" s="35" customFormat="1" ht="15.75" customHeight="1" spans="3:247">
      <c r="C2917" s="102"/>
      <c r="D2917" s="103"/>
      <c r="E2917" s="98"/>
      <c r="F2917" s="104"/>
      <c r="G2917" s="103"/>
      <c r="IF2917" s="6"/>
      <c r="IG2917" s="6"/>
      <c r="IH2917" s="6"/>
      <c r="II2917" s="6"/>
      <c r="IJ2917" s="6"/>
      <c r="IK2917" s="6"/>
      <c r="IL2917" s="6"/>
      <c r="IM2917" s="6"/>
    </row>
    <row r="2918" s="35" customFormat="1" ht="15.75" customHeight="1" spans="3:247">
      <c r="C2918" s="102"/>
      <c r="D2918" s="103"/>
      <c r="E2918" s="98"/>
      <c r="F2918" s="104"/>
      <c r="G2918" s="103"/>
      <c r="IF2918" s="6"/>
      <c r="IG2918" s="6"/>
      <c r="IH2918" s="6"/>
      <c r="II2918" s="6"/>
      <c r="IJ2918" s="6"/>
      <c r="IK2918" s="6"/>
      <c r="IL2918" s="6"/>
      <c r="IM2918" s="6"/>
    </row>
    <row r="2919" s="35" customFormat="1" ht="15.75" customHeight="1" spans="3:247">
      <c r="C2919" s="102"/>
      <c r="D2919" s="103"/>
      <c r="E2919" s="98"/>
      <c r="F2919" s="104"/>
      <c r="G2919" s="103"/>
      <c r="IF2919" s="6"/>
      <c r="IG2919" s="6"/>
      <c r="IH2919" s="6"/>
      <c r="II2919" s="6"/>
      <c r="IJ2919" s="6"/>
      <c r="IK2919" s="6"/>
      <c r="IL2919" s="6"/>
      <c r="IM2919" s="6"/>
    </row>
    <row r="2920" s="35" customFormat="1" ht="15.75" customHeight="1" spans="3:247">
      <c r="C2920" s="102"/>
      <c r="D2920" s="103"/>
      <c r="E2920" s="98"/>
      <c r="F2920" s="104"/>
      <c r="G2920" s="103"/>
      <c r="IF2920" s="6"/>
      <c r="IG2920" s="6"/>
      <c r="IH2920" s="6"/>
      <c r="II2920" s="6"/>
      <c r="IJ2920" s="6"/>
      <c r="IK2920" s="6"/>
      <c r="IL2920" s="6"/>
      <c r="IM2920" s="6"/>
    </row>
    <row r="2921" s="35" customFormat="1" ht="15.75" customHeight="1" spans="3:247">
      <c r="C2921" s="102"/>
      <c r="D2921" s="103"/>
      <c r="E2921" s="98"/>
      <c r="F2921" s="104"/>
      <c r="G2921" s="103"/>
      <c r="IF2921" s="6"/>
      <c r="IG2921" s="6"/>
      <c r="IH2921" s="6"/>
      <c r="II2921" s="6"/>
      <c r="IJ2921" s="6"/>
      <c r="IK2921" s="6"/>
      <c r="IL2921" s="6"/>
      <c r="IM2921" s="6"/>
    </row>
    <row r="2922" s="35" customFormat="1" ht="15.75" customHeight="1" spans="3:247">
      <c r="C2922" s="102"/>
      <c r="D2922" s="103"/>
      <c r="E2922" s="98"/>
      <c r="F2922" s="104"/>
      <c r="G2922" s="103"/>
      <c r="IF2922" s="6"/>
      <c r="IG2922" s="6"/>
      <c r="IH2922" s="6"/>
      <c r="II2922" s="6"/>
      <c r="IJ2922" s="6"/>
      <c r="IK2922" s="6"/>
      <c r="IL2922" s="6"/>
      <c r="IM2922" s="6"/>
    </row>
    <row r="2923" s="35" customFormat="1" ht="15.75" customHeight="1" spans="3:247">
      <c r="C2923" s="102"/>
      <c r="D2923" s="103"/>
      <c r="E2923" s="98"/>
      <c r="F2923" s="104"/>
      <c r="G2923" s="103"/>
      <c r="IF2923" s="6"/>
      <c r="IG2923" s="6"/>
      <c r="IH2923" s="6"/>
      <c r="II2923" s="6"/>
      <c r="IJ2923" s="6"/>
      <c r="IK2923" s="6"/>
      <c r="IL2923" s="6"/>
      <c r="IM2923" s="6"/>
    </row>
    <row r="2924" s="35" customFormat="1" ht="15.75" customHeight="1" spans="3:247">
      <c r="C2924" s="102"/>
      <c r="D2924" s="103"/>
      <c r="E2924" s="98"/>
      <c r="F2924" s="104"/>
      <c r="G2924" s="103"/>
      <c r="IF2924" s="6"/>
      <c r="IG2924" s="6"/>
      <c r="IH2924" s="6"/>
      <c r="II2924" s="6"/>
      <c r="IJ2924" s="6"/>
      <c r="IK2924" s="6"/>
      <c r="IL2924" s="6"/>
      <c r="IM2924" s="6"/>
    </row>
    <row r="2925" s="35" customFormat="1" ht="15.75" customHeight="1" spans="3:247">
      <c r="C2925" s="102"/>
      <c r="D2925" s="103"/>
      <c r="E2925" s="98"/>
      <c r="F2925" s="104"/>
      <c r="G2925" s="103"/>
      <c r="IF2925" s="6"/>
      <c r="IG2925" s="6"/>
      <c r="IH2925" s="6"/>
      <c r="II2925" s="6"/>
      <c r="IJ2925" s="6"/>
      <c r="IK2925" s="6"/>
      <c r="IL2925" s="6"/>
      <c r="IM2925" s="6"/>
    </row>
    <row r="2926" s="35" customFormat="1" ht="15.75" customHeight="1" spans="3:247">
      <c r="C2926" s="102"/>
      <c r="D2926" s="103"/>
      <c r="E2926" s="98"/>
      <c r="F2926" s="104"/>
      <c r="G2926" s="103"/>
      <c r="IF2926" s="6"/>
      <c r="IG2926" s="6"/>
      <c r="IH2926" s="6"/>
      <c r="II2926" s="6"/>
      <c r="IJ2926" s="6"/>
      <c r="IK2926" s="6"/>
      <c r="IL2926" s="6"/>
      <c r="IM2926" s="6"/>
    </row>
    <row r="2927" s="35" customFormat="1" ht="15.75" customHeight="1" spans="3:247">
      <c r="C2927" s="102"/>
      <c r="D2927" s="103"/>
      <c r="E2927" s="98"/>
      <c r="F2927" s="104"/>
      <c r="G2927" s="103"/>
      <c r="IF2927" s="6"/>
      <c r="IG2927" s="6"/>
      <c r="IH2927" s="6"/>
      <c r="II2927" s="6"/>
      <c r="IJ2927" s="6"/>
      <c r="IK2927" s="6"/>
      <c r="IL2927" s="6"/>
      <c r="IM2927" s="6"/>
    </row>
    <row r="2928" s="35" customFormat="1" ht="15.75" customHeight="1" spans="3:247">
      <c r="C2928" s="102"/>
      <c r="D2928" s="103"/>
      <c r="E2928" s="98"/>
      <c r="F2928" s="104"/>
      <c r="G2928" s="103"/>
      <c r="IF2928" s="6"/>
      <c r="IG2928" s="6"/>
      <c r="IH2928" s="6"/>
      <c r="II2928" s="6"/>
      <c r="IJ2928" s="6"/>
      <c r="IK2928" s="6"/>
      <c r="IL2928" s="6"/>
      <c r="IM2928" s="6"/>
    </row>
    <row r="2929" s="35" customFormat="1" ht="15.75" customHeight="1" spans="3:247">
      <c r="C2929" s="102"/>
      <c r="D2929" s="103"/>
      <c r="E2929" s="98"/>
      <c r="F2929" s="104"/>
      <c r="G2929" s="103"/>
      <c r="IF2929" s="6"/>
      <c r="IG2929" s="6"/>
      <c r="IH2929" s="6"/>
      <c r="II2929" s="6"/>
      <c r="IJ2929" s="6"/>
      <c r="IK2929" s="6"/>
      <c r="IL2929" s="6"/>
      <c r="IM2929" s="6"/>
    </row>
    <row r="2930" s="35" customFormat="1" ht="15.75" customHeight="1" spans="3:247">
      <c r="C2930" s="102"/>
      <c r="D2930" s="103"/>
      <c r="E2930" s="98"/>
      <c r="F2930" s="104"/>
      <c r="G2930" s="103"/>
      <c r="IF2930" s="6"/>
      <c r="IG2930" s="6"/>
      <c r="IH2930" s="6"/>
      <c r="II2930" s="6"/>
      <c r="IJ2930" s="6"/>
      <c r="IK2930" s="6"/>
      <c r="IL2930" s="6"/>
      <c r="IM2930" s="6"/>
    </row>
    <row r="2931" s="35" customFormat="1" ht="15.75" customHeight="1" spans="3:247">
      <c r="C2931" s="102"/>
      <c r="D2931" s="103"/>
      <c r="E2931" s="98"/>
      <c r="F2931" s="104"/>
      <c r="G2931" s="103"/>
      <c r="IF2931" s="6"/>
      <c r="IG2931" s="6"/>
      <c r="IH2931" s="6"/>
      <c r="II2931" s="6"/>
      <c r="IJ2931" s="6"/>
      <c r="IK2931" s="6"/>
      <c r="IL2931" s="6"/>
      <c r="IM2931" s="6"/>
    </row>
    <row r="2932" s="35" customFormat="1" ht="15.75" customHeight="1" spans="3:247">
      <c r="C2932" s="102"/>
      <c r="D2932" s="103"/>
      <c r="E2932" s="98"/>
      <c r="F2932" s="104"/>
      <c r="G2932" s="103"/>
      <c r="IF2932" s="6"/>
      <c r="IG2932" s="6"/>
      <c r="IH2932" s="6"/>
      <c r="II2932" s="6"/>
      <c r="IJ2932" s="6"/>
      <c r="IK2932" s="6"/>
      <c r="IL2932" s="6"/>
      <c r="IM2932" s="6"/>
    </row>
    <row r="2933" s="35" customFormat="1" ht="15.75" customHeight="1" spans="3:247">
      <c r="C2933" s="102"/>
      <c r="D2933" s="103"/>
      <c r="E2933" s="98"/>
      <c r="F2933" s="104"/>
      <c r="G2933" s="103"/>
      <c r="IF2933" s="6"/>
      <c r="IG2933" s="6"/>
      <c r="IH2933" s="6"/>
      <c r="II2933" s="6"/>
      <c r="IJ2933" s="6"/>
      <c r="IK2933" s="6"/>
      <c r="IL2933" s="6"/>
      <c r="IM2933" s="6"/>
    </row>
    <row r="2934" s="35" customFormat="1" ht="15.75" customHeight="1" spans="3:247">
      <c r="C2934" s="102"/>
      <c r="D2934" s="103"/>
      <c r="E2934" s="98"/>
      <c r="F2934" s="104"/>
      <c r="G2934" s="103"/>
      <c r="IF2934" s="6"/>
      <c r="IG2934" s="6"/>
      <c r="IH2934" s="6"/>
      <c r="II2934" s="6"/>
      <c r="IJ2934" s="6"/>
      <c r="IK2934" s="6"/>
      <c r="IL2934" s="6"/>
      <c r="IM2934" s="6"/>
    </row>
    <row r="2935" s="35" customFormat="1" ht="15.75" customHeight="1" spans="3:247">
      <c r="C2935" s="102"/>
      <c r="D2935" s="103"/>
      <c r="E2935" s="98"/>
      <c r="F2935" s="104"/>
      <c r="G2935" s="103"/>
      <c r="IF2935" s="6"/>
      <c r="IG2935" s="6"/>
      <c r="IH2935" s="6"/>
      <c r="II2935" s="6"/>
      <c r="IJ2935" s="6"/>
      <c r="IK2935" s="6"/>
      <c r="IL2935" s="6"/>
      <c r="IM2935" s="6"/>
    </row>
    <row r="2936" s="35" customFormat="1" ht="15.75" customHeight="1" spans="3:247">
      <c r="C2936" s="102"/>
      <c r="D2936" s="103"/>
      <c r="E2936" s="98"/>
      <c r="F2936" s="104"/>
      <c r="G2936" s="103"/>
      <c r="IF2936" s="6"/>
      <c r="IG2936" s="6"/>
      <c r="IH2936" s="6"/>
      <c r="II2936" s="6"/>
      <c r="IJ2936" s="6"/>
      <c r="IK2936" s="6"/>
      <c r="IL2936" s="6"/>
      <c r="IM2936" s="6"/>
    </row>
    <row r="2937" s="35" customFormat="1" ht="15.75" customHeight="1" spans="3:247">
      <c r="C2937" s="102"/>
      <c r="D2937" s="103"/>
      <c r="E2937" s="98"/>
      <c r="F2937" s="104"/>
      <c r="G2937" s="103"/>
      <c r="IF2937" s="6"/>
      <c r="IG2937" s="6"/>
      <c r="IH2937" s="6"/>
      <c r="II2937" s="6"/>
      <c r="IJ2937" s="6"/>
      <c r="IK2937" s="6"/>
      <c r="IL2937" s="6"/>
      <c r="IM2937" s="6"/>
    </row>
    <row r="2938" s="35" customFormat="1" ht="15.75" customHeight="1" spans="3:247">
      <c r="C2938" s="102"/>
      <c r="D2938" s="103"/>
      <c r="E2938" s="98"/>
      <c r="F2938" s="104"/>
      <c r="G2938" s="103"/>
      <c r="IF2938" s="6"/>
      <c r="IG2938" s="6"/>
      <c r="IH2938" s="6"/>
      <c r="II2938" s="6"/>
      <c r="IJ2938" s="6"/>
      <c r="IK2938" s="6"/>
      <c r="IL2938" s="6"/>
      <c r="IM2938" s="6"/>
    </row>
    <row r="2939" s="35" customFormat="1" ht="15.75" customHeight="1" spans="3:247">
      <c r="C2939" s="102"/>
      <c r="D2939" s="103"/>
      <c r="E2939" s="98"/>
      <c r="F2939" s="104"/>
      <c r="G2939" s="103"/>
      <c r="IF2939" s="6"/>
      <c r="IG2939" s="6"/>
      <c r="IH2939" s="6"/>
      <c r="II2939" s="6"/>
      <c r="IJ2939" s="6"/>
      <c r="IK2939" s="6"/>
      <c r="IL2939" s="6"/>
      <c r="IM2939" s="6"/>
    </row>
    <row r="2940" s="35" customFormat="1" ht="15.75" customHeight="1" spans="3:247">
      <c r="C2940" s="102"/>
      <c r="D2940" s="103"/>
      <c r="E2940" s="98"/>
      <c r="F2940" s="104"/>
      <c r="G2940" s="103"/>
      <c r="IF2940" s="6"/>
      <c r="IG2940" s="6"/>
      <c r="IH2940" s="6"/>
      <c r="II2940" s="6"/>
      <c r="IJ2940" s="6"/>
      <c r="IK2940" s="6"/>
      <c r="IL2940" s="6"/>
      <c r="IM2940" s="6"/>
    </row>
    <row r="2941" s="35" customFormat="1" ht="15.75" customHeight="1" spans="3:247">
      <c r="C2941" s="102"/>
      <c r="D2941" s="103"/>
      <c r="E2941" s="98"/>
      <c r="F2941" s="104"/>
      <c r="G2941" s="103"/>
      <c r="IF2941" s="6"/>
      <c r="IG2941" s="6"/>
      <c r="IH2941" s="6"/>
      <c r="II2941" s="6"/>
      <c r="IJ2941" s="6"/>
      <c r="IK2941" s="6"/>
      <c r="IL2941" s="6"/>
      <c r="IM2941" s="6"/>
    </row>
    <row r="2942" s="35" customFormat="1" ht="15.75" customHeight="1" spans="3:247">
      <c r="C2942" s="102"/>
      <c r="D2942" s="103"/>
      <c r="E2942" s="98"/>
      <c r="F2942" s="104"/>
      <c r="G2942" s="103"/>
      <c r="IF2942" s="6"/>
      <c r="IG2942" s="6"/>
      <c r="IH2942" s="6"/>
      <c r="II2942" s="6"/>
      <c r="IJ2942" s="6"/>
      <c r="IK2942" s="6"/>
      <c r="IL2942" s="6"/>
      <c r="IM2942" s="6"/>
    </row>
    <row r="2943" s="35" customFormat="1" ht="15.75" customHeight="1" spans="3:247">
      <c r="C2943" s="102"/>
      <c r="D2943" s="103"/>
      <c r="E2943" s="98"/>
      <c r="F2943" s="104"/>
      <c r="G2943" s="103"/>
      <c r="IF2943" s="6"/>
      <c r="IG2943" s="6"/>
      <c r="IH2943" s="6"/>
      <c r="II2943" s="6"/>
      <c r="IJ2943" s="6"/>
      <c r="IK2943" s="6"/>
      <c r="IL2943" s="6"/>
      <c r="IM2943" s="6"/>
    </row>
    <row r="2944" s="35" customFormat="1" ht="15.75" customHeight="1" spans="3:247">
      <c r="C2944" s="102"/>
      <c r="D2944" s="103"/>
      <c r="E2944" s="98"/>
      <c r="F2944" s="104"/>
      <c r="G2944" s="103"/>
      <c r="IF2944" s="6"/>
      <c r="IG2944" s="6"/>
      <c r="IH2944" s="6"/>
      <c r="II2944" s="6"/>
      <c r="IJ2944" s="6"/>
      <c r="IK2944" s="6"/>
      <c r="IL2944" s="6"/>
      <c r="IM2944" s="6"/>
    </row>
    <row r="2945" s="35" customFormat="1" ht="15.75" customHeight="1" spans="3:247">
      <c r="C2945" s="102"/>
      <c r="D2945" s="103"/>
      <c r="E2945" s="98"/>
      <c r="F2945" s="104"/>
      <c r="G2945" s="103"/>
      <c r="IF2945" s="6"/>
      <c r="IG2945" s="6"/>
      <c r="IH2945" s="6"/>
      <c r="II2945" s="6"/>
      <c r="IJ2945" s="6"/>
      <c r="IK2945" s="6"/>
      <c r="IL2945" s="6"/>
      <c r="IM2945" s="6"/>
    </row>
    <row r="2946" s="35" customFormat="1" ht="15.75" customHeight="1" spans="3:247">
      <c r="C2946" s="102"/>
      <c r="D2946" s="103"/>
      <c r="E2946" s="98"/>
      <c r="F2946" s="104"/>
      <c r="G2946" s="103"/>
      <c r="IF2946" s="6"/>
      <c r="IG2946" s="6"/>
      <c r="IH2946" s="6"/>
      <c r="II2946" s="6"/>
      <c r="IJ2946" s="6"/>
      <c r="IK2946" s="6"/>
      <c r="IL2946" s="6"/>
      <c r="IM2946" s="6"/>
    </row>
    <row r="2947" s="35" customFormat="1" ht="15.75" customHeight="1" spans="3:247">
      <c r="C2947" s="102"/>
      <c r="D2947" s="103"/>
      <c r="E2947" s="98"/>
      <c r="F2947" s="104"/>
      <c r="G2947" s="103"/>
      <c r="IF2947" s="6"/>
      <c r="IG2947" s="6"/>
      <c r="IH2947" s="6"/>
      <c r="II2947" s="6"/>
      <c r="IJ2947" s="6"/>
      <c r="IK2947" s="6"/>
      <c r="IL2947" s="6"/>
      <c r="IM2947" s="6"/>
    </row>
    <row r="2948" s="35" customFormat="1" ht="15.75" customHeight="1" spans="3:247">
      <c r="C2948" s="102"/>
      <c r="D2948" s="103"/>
      <c r="E2948" s="98"/>
      <c r="F2948" s="104"/>
      <c r="G2948" s="103"/>
      <c r="IF2948" s="6"/>
      <c r="IG2948" s="6"/>
      <c r="IH2948" s="6"/>
      <c r="II2948" s="6"/>
      <c r="IJ2948" s="6"/>
      <c r="IK2948" s="6"/>
      <c r="IL2948" s="6"/>
      <c r="IM2948" s="6"/>
    </row>
    <row r="2949" s="35" customFormat="1" ht="15.75" customHeight="1" spans="3:247">
      <c r="C2949" s="102"/>
      <c r="D2949" s="103"/>
      <c r="E2949" s="98"/>
      <c r="F2949" s="104"/>
      <c r="G2949" s="103"/>
      <c r="IF2949" s="6"/>
      <c r="IG2949" s="6"/>
      <c r="IH2949" s="6"/>
      <c r="II2949" s="6"/>
      <c r="IJ2949" s="6"/>
      <c r="IK2949" s="6"/>
      <c r="IL2949" s="6"/>
      <c r="IM2949" s="6"/>
    </row>
    <row r="2950" s="35" customFormat="1" ht="15.75" customHeight="1" spans="3:247">
      <c r="C2950" s="102"/>
      <c r="D2950" s="103"/>
      <c r="E2950" s="98"/>
      <c r="F2950" s="104"/>
      <c r="G2950" s="103"/>
      <c r="IF2950" s="6"/>
      <c r="IG2950" s="6"/>
      <c r="IH2950" s="6"/>
      <c r="II2950" s="6"/>
      <c r="IJ2950" s="6"/>
      <c r="IK2950" s="6"/>
      <c r="IL2950" s="6"/>
      <c r="IM2950" s="6"/>
    </row>
    <row r="2951" s="35" customFormat="1" ht="15.75" customHeight="1" spans="3:247">
      <c r="C2951" s="102"/>
      <c r="D2951" s="103"/>
      <c r="E2951" s="98"/>
      <c r="F2951" s="104"/>
      <c r="G2951" s="103"/>
      <c r="IF2951" s="6"/>
      <c r="IG2951" s="6"/>
      <c r="IH2951" s="6"/>
      <c r="II2951" s="6"/>
      <c r="IJ2951" s="6"/>
      <c r="IK2951" s="6"/>
      <c r="IL2951" s="6"/>
      <c r="IM2951" s="6"/>
    </row>
    <row r="2952" s="35" customFormat="1" ht="15.75" customHeight="1" spans="3:247">
      <c r="C2952" s="102"/>
      <c r="D2952" s="103"/>
      <c r="E2952" s="98"/>
      <c r="F2952" s="104"/>
      <c r="G2952" s="103"/>
      <c r="IF2952" s="6"/>
      <c r="IG2952" s="6"/>
      <c r="IH2952" s="6"/>
      <c r="II2952" s="6"/>
      <c r="IJ2952" s="6"/>
      <c r="IK2952" s="6"/>
      <c r="IL2952" s="6"/>
      <c r="IM2952" s="6"/>
    </row>
    <row r="2953" s="35" customFormat="1" ht="15.75" customHeight="1" spans="3:247">
      <c r="C2953" s="102"/>
      <c r="D2953" s="103"/>
      <c r="E2953" s="98"/>
      <c r="F2953" s="104"/>
      <c r="G2953" s="103"/>
      <c r="IF2953" s="6"/>
      <c r="IG2953" s="6"/>
      <c r="IH2953" s="6"/>
      <c r="II2953" s="6"/>
      <c r="IJ2953" s="6"/>
      <c r="IK2953" s="6"/>
      <c r="IL2953" s="6"/>
      <c r="IM2953" s="6"/>
    </row>
    <row r="2954" s="35" customFormat="1" ht="15.75" customHeight="1" spans="3:247">
      <c r="C2954" s="102"/>
      <c r="D2954" s="103"/>
      <c r="E2954" s="98"/>
      <c r="F2954" s="104"/>
      <c r="G2954" s="103"/>
      <c r="IF2954" s="6"/>
      <c r="IG2954" s="6"/>
      <c r="IH2954" s="6"/>
      <c r="II2954" s="6"/>
      <c r="IJ2954" s="6"/>
      <c r="IK2954" s="6"/>
      <c r="IL2954" s="6"/>
      <c r="IM2954" s="6"/>
    </row>
    <row r="2955" s="35" customFormat="1" ht="15.75" customHeight="1" spans="3:247">
      <c r="C2955" s="102"/>
      <c r="D2955" s="103"/>
      <c r="E2955" s="98"/>
      <c r="F2955" s="104"/>
      <c r="G2955" s="103"/>
      <c r="IF2955" s="6"/>
      <c r="IG2955" s="6"/>
      <c r="IH2955" s="6"/>
      <c r="II2955" s="6"/>
      <c r="IJ2955" s="6"/>
      <c r="IK2955" s="6"/>
      <c r="IL2955" s="6"/>
      <c r="IM2955" s="6"/>
    </row>
    <row r="2956" s="35" customFormat="1" ht="15.75" customHeight="1" spans="3:247">
      <c r="C2956" s="102"/>
      <c r="D2956" s="103"/>
      <c r="E2956" s="98"/>
      <c r="F2956" s="104"/>
      <c r="G2956" s="103"/>
      <c r="IF2956" s="6"/>
      <c r="IG2956" s="6"/>
      <c r="IH2956" s="6"/>
      <c r="II2956" s="6"/>
      <c r="IJ2956" s="6"/>
      <c r="IK2956" s="6"/>
      <c r="IL2956" s="6"/>
      <c r="IM2956" s="6"/>
    </row>
    <row r="2957" s="35" customFormat="1" ht="15.75" customHeight="1" spans="3:247">
      <c r="C2957" s="102"/>
      <c r="D2957" s="103"/>
      <c r="E2957" s="98"/>
      <c r="F2957" s="104"/>
      <c r="G2957" s="103"/>
      <c r="IF2957" s="6"/>
      <c r="IG2957" s="6"/>
      <c r="IH2957" s="6"/>
      <c r="II2957" s="6"/>
      <c r="IJ2957" s="6"/>
      <c r="IK2957" s="6"/>
      <c r="IL2957" s="6"/>
      <c r="IM2957" s="6"/>
    </row>
    <row r="2958" s="35" customFormat="1" ht="15.75" customHeight="1" spans="3:247">
      <c r="C2958" s="102"/>
      <c r="D2958" s="103"/>
      <c r="E2958" s="98"/>
      <c r="F2958" s="104"/>
      <c r="G2958" s="103"/>
      <c r="IF2958" s="6"/>
      <c r="IG2958" s="6"/>
      <c r="IH2958" s="6"/>
      <c r="II2958" s="6"/>
      <c r="IJ2958" s="6"/>
      <c r="IK2958" s="6"/>
      <c r="IL2958" s="6"/>
      <c r="IM2958" s="6"/>
    </row>
    <row r="2959" s="35" customFormat="1" ht="15.75" customHeight="1" spans="3:247">
      <c r="C2959" s="102"/>
      <c r="D2959" s="103"/>
      <c r="E2959" s="98"/>
      <c r="F2959" s="104"/>
      <c r="G2959" s="103"/>
      <c r="IF2959" s="6"/>
      <c r="IG2959" s="6"/>
      <c r="IH2959" s="6"/>
      <c r="II2959" s="6"/>
      <c r="IJ2959" s="6"/>
      <c r="IK2959" s="6"/>
      <c r="IL2959" s="6"/>
      <c r="IM2959" s="6"/>
    </row>
    <row r="2960" s="35" customFormat="1" ht="15.75" customHeight="1" spans="3:247">
      <c r="C2960" s="102"/>
      <c r="D2960" s="103"/>
      <c r="E2960" s="98"/>
      <c r="F2960" s="104"/>
      <c r="G2960" s="103"/>
      <c r="IF2960" s="6"/>
      <c r="IG2960" s="6"/>
      <c r="IH2960" s="6"/>
      <c r="II2960" s="6"/>
      <c r="IJ2960" s="6"/>
      <c r="IK2960" s="6"/>
      <c r="IL2960" s="6"/>
      <c r="IM2960" s="6"/>
    </row>
    <row r="2961" s="35" customFormat="1" ht="15.75" customHeight="1" spans="3:247">
      <c r="C2961" s="102"/>
      <c r="D2961" s="103"/>
      <c r="E2961" s="98"/>
      <c r="F2961" s="104"/>
      <c r="G2961" s="103"/>
      <c r="IF2961" s="6"/>
      <c r="IG2961" s="6"/>
      <c r="IH2961" s="6"/>
      <c r="II2961" s="6"/>
      <c r="IJ2961" s="6"/>
      <c r="IK2961" s="6"/>
      <c r="IL2961" s="6"/>
      <c r="IM2961" s="6"/>
    </row>
    <row r="2962" s="35" customFormat="1" ht="15.75" customHeight="1" spans="3:247">
      <c r="C2962" s="102"/>
      <c r="D2962" s="103"/>
      <c r="E2962" s="98"/>
      <c r="F2962" s="104"/>
      <c r="G2962" s="103"/>
      <c r="IF2962" s="6"/>
      <c r="IG2962" s="6"/>
      <c r="IH2962" s="6"/>
      <c r="II2962" s="6"/>
      <c r="IJ2962" s="6"/>
      <c r="IK2962" s="6"/>
      <c r="IL2962" s="6"/>
      <c r="IM2962" s="6"/>
    </row>
    <row r="2963" s="35" customFormat="1" ht="15.75" customHeight="1" spans="3:247">
      <c r="C2963" s="102"/>
      <c r="D2963" s="103"/>
      <c r="E2963" s="98"/>
      <c r="F2963" s="104"/>
      <c r="G2963" s="103"/>
      <c r="IF2963" s="6"/>
      <c r="IG2963" s="6"/>
      <c r="IH2963" s="6"/>
      <c r="II2963" s="6"/>
      <c r="IJ2963" s="6"/>
      <c r="IK2963" s="6"/>
      <c r="IL2963" s="6"/>
      <c r="IM2963" s="6"/>
    </row>
    <row r="2964" s="35" customFormat="1" ht="15.75" customHeight="1" spans="3:247">
      <c r="C2964" s="102"/>
      <c r="D2964" s="103"/>
      <c r="E2964" s="98"/>
      <c r="F2964" s="104"/>
      <c r="G2964" s="103"/>
      <c r="IF2964" s="6"/>
      <c r="IG2964" s="6"/>
      <c r="IH2964" s="6"/>
      <c r="II2964" s="6"/>
      <c r="IJ2964" s="6"/>
      <c r="IK2964" s="6"/>
      <c r="IL2964" s="6"/>
      <c r="IM2964" s="6"/>
    </row>
    <row r="2965" s="35" customFormat="1" ht="15.75" customHeight="1" spans="3:247">
      <c r="C2965" s="102"/>
      <c r="D2965" s="103"/>
      <c r="E2965" s="98"/>
      <c r="F2965" s="104"/>
      <c r="G2965" s="103"/>
      <c r="IF2965" s="6"/>
      <c r="IG2965" s="6"/>
      <c r="IH2965" s="6"/>
      <c r="II2965" s="6"/>
      <c r="IJ2965" s="6"/>
      <c r="IK2965" s="6"/>
      <c r="IL2965" s="6"/>
      <c r="IM2965" s="6"/>
    </row>
    <row r="2966" s="35" customFormat="1" ht="15.75" customHeight="1" spans="3:247">
      <c r="C2966" s="102"/>
      <c r="D2966" s="103"/>
      <c r="E2966" s="98"/>
      <c r="F2966" s="104"/>
      <c r="G2966" s="103"/>
      <c r="IF2966" s="6"/>
      <c r="IG2966" s="6"/>
      <c r="IH2966" s="6"/>
      <c r="II2966" s="6"/>
      <c r="IJ2966" s="6"/>
      <c r="IK2966" s="6"/>
      <c r="IL2966" s="6"/>
      <c r="IM2966" s="6"/>
    </row>
    <row r="2967" s="35" customFormat="1" ht="15.75" customHeight="1" spans="3:247">
      <c r="C2967" s="102"/>
      <c r="D2967" s="103"/>
      <c r="E2967" s="98"/>
      <c r="F2967" s="104"/>
      <c r="G2967" s="103"/>
      <c r="IF2967" s="6"/>
      <c r="IG2967" s="6"/>
      <c r="IH2967" s="6"/>
      <c r="II2967" s="6"/>
      <c r="IJ2967" s="6"/>
      <c r="IK2967" s="6"/>
      <c r="IL2967" s="6"/>
      <c r="IM2967" s="6"/>
    </row>
    <row r="2968" s="35" customFormat="1" ht="15.75" customHeight="1" spans="3:247">
      <c r="C2968" s="102"/>
      <c r="D2968" s="103"/>
      <c r="E2968" s="98"/>
      <c r="F2968" s="104"/>
      <c r="G2968" s="103"/>
      <c r="IF2968" s="6"/>
      <c r="IG2968" s="6"/>
      <c r="IH2968" s="6"/>
      <c r="II2968" s="6"/>
      <c r="IJ2968" s="6"/>
      <c r="IK2968" s="6"/>
      <c r="IL2968" s="6"/>
      <c r="IM2968" s="6"/>
    </row>
    <row r="2969" s="35" customFormat="1" ht="15.75" customHeight="1" spans="3:247">
      <c r="C2969" s="102"/>
      <c r="D2969" s="103"/>
      <c r="E2969" s="98"/>
      <c r="F2969" s="104"/>
      <c r="G2969" s="103"/>
      <c r="IF2969" s="6"/>
      <c r="IG2969" s="6"/>
      <c r="IH2969" s="6"/>
      <c r="II2969" s="6"/>
      <c r="IJ2969" s="6"/>
      <c r="IK2969" s="6"/>
      <c r="IL2969" s="6"/>
      <c r="IM2969" s="6"/>
    </row>
    <row r="2970" s="35" customFormat="1" ht="15.75" customHeight="1" spans="3:247">
      <c r="C2970" s="102"/>
      <c r="D2970" s="103"/>
      <c r="E2970" s="98"/>
      <c r="F2970" s="104"/>
      <c r="G2970" s="103"/>
      <c r="IF2970" s="6"/>
      <c r="IG2970" s="6"/>
      <c r="IH2970" s="6"/>
      <c r="II2970" s="6"/>
      <c r="IJ2970" s="6"/>
      <c r="IK2970" s="6"/>
      <c r="IL2970" s="6"/>
      <c r="IM2970" s="6"/>
    </row>
    <row r="2971" s="35" customFormat="1" ht="15.75" customHeight="1" spans="3:247">
      <c r="C2971" s="102"/>
      <c r="D2971" s="103"/>
      <c r="E2971" s="98"/>
      <c r="F2971" s="104"/>
      <c r="G2971" s="103"/>
      <c r="IF2971" s="6"/>
      <c r="IG2971" s="6"/>
      <c r="IH2971" s="6"/>
      <c r="II2971" s="6"/>
      <c r="IJ2971" s="6"/>
      <c r="IK2971" s="6"/>
      <c r="IL2971" s="6"/>
      <c r="IM2971" s="6"/>
    </row>
    <row r="2972" s="35" customFormat="1" ht="15.75" customHeight="1" spans="3:247">
      <c r="C2972" s="102"/>
      <c r="D2972" s="103"/>
      <c r="E2972" s="98"/>
      <c r="F2972" s="104"/>
      <c r="G2972" s="103"/>
      <c r="IF2972" s="6"/>
      <c r="IG2972" s="6"/>
      <c r="IH2972" s="6"/>
      <c r="II2972" s="6"/>
      <c r="IJ2972" s="6"/>
      <c r="IK2972" s="6"/>
      <c r="IL2972" s="6"/>
      <c r="IM2972" s="6"/>
    </row>
    <row r="2973" s="35" customFormat="1" ht="15.75" customHeight="1" spans="3:247">
      <c r="C2973" s="102"/>
      <c r="D2973" s="103"/>
      <c r="E2973" s="98"/>
      <c r="F2973" s="104"/>
      <c r="G2973" s="103"/>
      <c r="IF2973" s="6"/>
      <c r="IG2973" s="6"/>
      <c r="IH2973" s="6"/>
      <c r="II2973" s="6"/>
      <c r="IJ2973" s="6"/>
      <c r="IK2973" s="6"/>
      <c r="IL2973" s="6"/>
      <c r="IM2973" s="6"/>
    </row>
    <row r="2974" s="35" customFormat="1" ht="15.75" customHeight="1" spans="3:247">
      <c r="C2974" s="102"/>
      <c r="D2974" s="103"/>
      <c r="E2974" s="98"/>
      <c r="F2974" s="104"/>
      <c r="G2974" s="103"/>
      <c r="IF2974" s="6"/>
      <c r="IG2974" s="6"/>
      <c r="IH2974" s="6"/>
      <c r="II2974" s="6"/>
      <c r="IJ2974" s="6"/>
      <c r="IK2974" s="6"/>
      <c r="IL2974" s="6"/>
      <c r="IM2974" s="6"/>
    </row>
    <row r="2975" s="35" customFormat="1" ht="15.75" customHeight="1" spans="3:247">
      <c r="C2975" s="102"/>
      <c r="D2975" s="103"/>
      <c r="E2975" s="98"/>
      <c r="F2975" s="104"/>
      <c r="G2975" s="103"/>
      <c r="IF2975" s="6"/>
      <c r="IG2975" s="6"/>
      <c r="IH2975" s="6"/>
      <c r="II2975" s="6"/>
      <c r="IJ2975" s="6"/>
      <c r="IK2975" s="6"/>
      <c r="IL2975" s="6"/>
      <c r="IM2975" s="6"/>
    </row>
    <row r="2976" s="35" customFormat="1" ht="15.75" customHeight="1" spans="3:247">
      <c r="C2976" s="102"/>
      <c r="D2976" s="103"/>
      <c r="E2976" s="98"/>
      <c r="F2976" s="104"/>
      <c r="G2976" s="103"/>
      <c r="IF2976" s="6"/>
      <c r="IG2976" s="6"/>
      <c r="IH2976" s="6"/>
      <c r="II2976" s="6"/>
      <c r="IJ2976" s="6"/>
      <c r="IK2976" s="6"/>
      <c r="IL2976" s="6"/>
      <c r="IM2976" s="6"/>
    </row>
    <row r="2977" s="35" customFormat="1" ht="15.75" customHeight="1" spans="3:247">
      <c r="C2977" s="102"/>
      <c r="D2977" s="103"/>
      <c r="E2977" s="98"/>
      <c r="F2977" s="104"/>
      <c r="G2977" s="103"/>
      <c r="IF2977" s="6"/>
      <c r="IG2977" s="6"/>
      <c r="IH2977" s="6"/>
      <c r="II2977" s="6"/>
      <c r="IJ2977" s="6"/>
      <c r="IK2977" s="6"/>
      <c r="IL2977" s="6"/>
      <c r="IM2977" s="6"/>
    </row>
    <row r="2978" s="35" customFormat="1" ht="15.75" customHeight="1" spans="3:247">
      <c r="C2978" s="102"/>
      <c r="D2978" s="103"/>
      <c r="E2978" s="98"/>
      <c r="F2978" s="104"/>
      <c r="G2978" s="103"/>
      <c r="IF2978" s="6"/>
      <c r="IG2978" s="6"/>
      <c r="IH2978" s="6"/>
      <c r="II2978" s="6"/>
      <c r="IJ2978" s="6"/>
      <c r="IK2978" s="6"/>
      <c r="IL2978" s="6"/>
      <c r="IM2978" s="6"/>
    </row>
    <row r="2979" s="35" customFormat="1" ht="15.75" customHeight="1" spans="3:247">
      <c r="C2979" s="102"/>
      <c r="D2979" s="103"/>
      <c r="E2979" s="98"/>
      <c r="F2979" s="104"/>
      <c r="G2979" s="103"/>
      <c r="IF2979" s="6"/>
      <c r="IG2979" s="6"/>
      <c r="IH2979" s="6"/>
      <c r="II2979" s="6"/>
      <c r="IJ2979" s="6"/>
      <c r="IK2979" s="6"/>
      <c r="IL2979" s="6"/>
      <c r="IM2979" s="6"/>
    </row>
    <row r="2980" s="35" customFormat="1" ht="15.75" customHeight="1" spans="3:247">
      <c r="C2980" s="102"/>
      <c r="D2980" s="103"/>
      <c r="E2980" s="98"/>
      <c r="F2980" s="104"/>
      <c r="G2980" s="103"/>
      <c r="IF2980" s="6"/>
      <c r="IG2980" s="6"/>
      <c r="IH2980" s="6"/>
      <c r="II2980" s="6"/>
      <c r="IJ2980" s="6"/>
      <c r="IK2980" s="6"/>
      <c r="IL2980" s="6"/>
      <c r="IM2980" s="6"/>
    </row>
    <row r="2981" s="35" customFormat="1" ht="15.75" customHeight="1" spans="3:247">
      <c r="C2981" s="102"/>
      <c r="D2981" s="103"/>
      <c r="E2981" s="98"/>
      <c r="F2981" s="104"/>
      <c r="G2981" s="103"/>
      <c r="IF2981" s="6"/>
      <c r="IG2981" s="6"/>
      <c r="IH2981" s="6"/>
      <c r="II2981" s="6"/>
      <c r="IJ2981" s="6"/>
      <c r="IK2981" s="6"/>
      <c r="IL2981" s="6"/>
      <c r="IM2981" s="6"/>
    </row>
    <row r="2982" s="35" customFormat="1" ht="15.75" customHeight="1" spans="3:247">
      <c r="C2982" s="102"/>
      <c r="D2982" s="103"/>
      <c r="E2982" s="98"/>
      <c r="F2982" s="104"/>
      <c r="G2982" s="103"/>
      <c r="IF2982" s="6"/>
      <c r="IG2982" s="6"/>
      <c r="IH2982" s="6"/>
      <c r="II2982" s="6"/>
      <c r="IJ2982" s="6"/>
      <c r="IK2982" s="6"/>
      <c r="IL2982" s="6"/>
      <c r="IM2982" s="6"/>
    </row>
    <row r="2983" s="35" customFormat="1" ht="15.75" customHeight="1" spans="3:247">
      <c r="C2983" s="102"/>
      <c r="D2983" s="103"/>
      <c r="E2983" s="98"/>
      <c r="F2983" s="104"/>
      <c r="G2983" s="103"/>
      <c r="IF2983" s="6"/>
      <c r="IG2983" s="6"/>
      <c r="IH2983" s="6"/>
      <c r="II2983" s="6"/>
      <c r="IJ2983" s="6"/>
      <c r="IK2983" s="6"/>
      <c r="IL2983" s="6"/>
      <c r="IM2983" s="6"/>
    </row>
    <row r="2984" s="35" customFormat="1" ht="15.75" customHeight="1" spans="3:247">
      <c r="C2984" s="102"/>
      <c r="D2984" s="103"/>
      <c r="E2984" s="98"/>
      <c r="F2984" s="104"/>
      <c r="G2984" s="103"/>
      <c r="IF2984" s="6"/>
      <c r="IG2984" s="6"/>
      <c r="IH2984" s="6"/>
      <c r="II2984" s="6"/>
      <c r="IJ2984" s="6"/>
      <c r="IK2984" s="6"/>
      <c r="IL2984" s="6"/>
      <c r="IM2984" s="6"/>
    </row>
    <row r="2985" s="35" customFormat="1" ht="15.75" customHeight="1" spans="3:247">
      <c r="C2985" s="102"/>
      <c r="D2985" s="103"/>
      <c r="E2985" s="98"/>
      <c r="F2985" s="104"/>
      <c r="G2985" s="103"/>
      <c r="IF2985" s="6"/>
      <c r="IG2985" s="6"/>
      <c r="IH2985" s="6"/>
      <c r="II2985" s="6"/>
      <c r="IJ2985" s="6"/>
      <c r="IK2985" s="6"/>
      <c r="IL2985" s="6"/>
      <c r="IM2985" s="6"/>
    </row>
    <row r="2986" s="35" customFormat="1" ht="15.75" customHeight="1" spans="3:247">
      <c r="C2986" s="102"/>
      <c r="D2986" s="103"/>
      <c r="E2986" s="98"/>
      <c r="F2986" s="104"/>
      <c r="G2986" s="103"/>
      <c r="IF2986" s="6"/>
      <c r="IG2986" s="6"/>
      <c r="IH2986" s="6"/>
      <c r="II2986" s="6"/>
      <c r="IJ2986" s="6"/>
      <c r="IK2986" s="6"/>
      <c r="IL2986" s="6"/>
      <c r="IM2986" s="6"/>
    </row>
    <row r="2987" s="35" customFormat="1" ht="15.75" customHeight="1" spans="3:247">
      <c r="C2987" s="102"/>
      <c r="D2987" s="103"/>
      <c r="E2987" s="98"/>
      <c r="F2987" s="104"/>
      <c r="G2987" s="103"/>
      <c r="IF2987" s="6"/>
      <c r="IG2987" s="6"/>
      <c r="IH2987" s="6"/>
      <c r="II2987" s="6"/>
      <c r="IJ2987" s="6"/>
      <c r="IK2987" s="6"/>
      <c r="IL2987" s="6"/>
      <c r="IM2987" s="6"/>
    </row>
    <row r="2988" s="35" customFormat="1" ht="15.75" customHeight="1" spans="3:247">
      <c r="C2988" s="102"/>
      <c r="D2988" s="103"/>
      <c r="E2988" s="98"/>
      <c r="F2988" s="104"/>
      <c r="G2988" s="103"/>
      <c r="IF2988" s="6"/>
      <c r="IG2988" s="6"/>
      <c r="IH2988" s="6"/>
      <c r="II2988" s="6"/>
      <c r="IJ2988" s="6"/>
      <c r="IK2988" s="6"/>
      <c r="IL2988" s="6"/>
      <c r="IM2988" s="6"/>
    </row>
    <row r="2989" s="35" customFormat="1" ht="15.75" customHeight="1" spans="3:247">
      <c r="C2989" s="102"/>
      <c r="D2989" s="103"/>
      <c r="E2989" s="98"/>
      <c r="F2989" s="104"/>
      <c r="G2989" s="103"/>
      <c r="IF2989" s="6"/>
      <c r="IG2989" s="6"/>
      <c r="IH2989" s="6"/>
      <c r="II2989" s="6"/>
      <c r="IJ2989" s="6"/>
      <c r="IK2989" s="6"/>
      <c r="IL2989" s="6"/>
      <c r="IM2989" s="6"/>
    </row>
    <row r="2990" s="35" customFormat="1" ht="15.75" customHeight="1" spans="3:247">
      <c r="C2990" s="102"/>
      <c r="D2990" s="103"/>
      <c r="E2990" s="98"/>
      <c r="F2990" s="104"/>
      <c r="G2990" s="103"/>
      <c r="IF2990" s="6"/>
      <c r="IG2990" s="6"/>
      <c r="IH2990" s="6"/>
      <c r="II2990" s="6"/>
      <c r="IJ2990" s="6"/>
      <c r="IK2990" s="6"/>
      <c r="IL2990" s="6"/>
      <c r="IM2990" s="6"/>
    </row>
    <row r="2991" s="35" customFormat="1" ht="15.75" customHeight="1" spans="3:247">
      <c r="C2991" s="102"/>
      <c r="D2991" s="103"/>
      <c r="E2991" s="98"/>
      <c r="F2991" s="104"/>
      <c r="G2991" s="103"/>
      <c r="IF2991" s="6"/>
      <c r="IG2991" s="6"/>
      <c r="IH2991" s="6"/>
      <c r="II2991" s="6"/>
      <c r="IJ2991" s="6"/>
      <c r="IK2991" s="6"/>
      <c r="IL2991" s="6"/>
      <c r="IM2991" s="6"/>
    </row>
    <row r="2992" s="35" customFormat="1" ht="15.75" customHeight="1" spans="3:247">
      <c r="C2992" s="102"/>
      <c r="D2992" s="103"/>
      <c r="E2992" s="98"/>
      <c r="F2992" s="104"/>
      <c r="G2992" s="103"/>
      <c r="IF2992" s="6"/>
      <c r="IG2992" s="6"/>
      <c r="IH2992" s="6"/>
      <c r="II2992" s="6"/>
      <c r="IJ2992" s="6"/>
      <c r="IK2992" s="6"/>
      <c r="IL2992" s="6"/>
      <c r="IM2992" s="6"/>
    </row>
    <row r="2993" s="35" customFormat="1" ht="15.75" customHeight="1" spans="3:247">
      <c r="C2993" s="102"/>
      <c r="D2993" s="103"/>
      <c r="E2993" s="98"/>
      <c r="F2993" s="104"/>
      <c r="G2993" s="103"/>
      <c r="IF2993" s="6"/>
      <c r="IG2993" s="6"/>
      <c r="IH2993" s="6"/>
      <c r="II2993" s="6"/>
      <c r="IJ2993" s="6"/>
      <c r="IK2993" s="6"/>
      <c r="IL2993" s="6"/>
      <c r="IM2993" s="6"/>
    </row>
    <row r="2994" s="35" customFormat="1" ht="15.75" customHeight="1" spans="3:247">
      <c r="C2994" s="102"/>
      <c r="D2994" s="103"/>
      <c r="E2994" s="98"/>
      <c r="F2994" s="104"/>
      <c r="G2994" s="103"/>
      <c r="IF2994" s="6"/>
      <c r="IG2994" s="6"/>
      <c r="IH2994" s="6"/>
      <c r="II2994" s="6"/>
      <c r="IJ2994" s="6"/>
      <c r="IK2994" s="6"/>
      <c r="IL2994" s="6"/>
      <c r="IM2994" s="6"/>
    </row>
    <row r="2995" s="35" customFormat="1" ht="15.75" customHeight="1" spans="3:247">
      <c r="C2995" s="102"/>
      <c r="D2995" s="103"/>
      <c r="E2995" s="98"/>
      <c r="F2995" s="104"/>
      <c r="G2995" s="103"/>
      <c r="IF2995" s="6"/>
      <c r="IG2995" s="6"/>
      <c r="IH2995" s="6"/>
      <c r="II2995" s="6"/>
      <c r="IJ2995" s="6"/>
      <c r="IK2995" s="6"/>
      <c r="IL2995" s="6"/>
      <c r="IM2995" s="6"/>
    </row>
    <row r="2996" s="35" customFormat="1" ht="15.75" customHeight="1" spans="3:247">
      <c r="C2996" s="102"/>
      <c r="D2996" s="103"/>
      <c r="E2996" s="98"/>
      <c r="F2996" s="104"/>
      <c r="G2996" s="103"/>
      <c r="IF2996" s="6"/>
      <c r="IG2996" s="6"/>
      <c r="IH2996" s="6"/>
      <c r="II2996" s="6"/>
      <c r="IJ2996" s="6"/>
      <c r="IK2996" s="6"/>
      <c r="IL2996" s="6"/>
      <c r="IM2996" s="6"/>
    </row>
    <row r="2997" s="35" customFormat="1" ht="15.75" customHeight="1" spans="3:247">
      <c r="C2997" s="102"/>
      <c r="D2997" s="103"/>
      <c r="E2997" s="98"/>
      <c r="F2997" s="104"/>
      <c r="G2997" s="103"/>
      <c r="IF2997" s="6"/>
      <c r="IG2997" s="6"/>
      <c r="IH2997" s="6"/>
      <c r="II2997" s="6"/>
      <c r="IJ2997" s="6"/>
      <c r="IK2997" s="6"/>
      <c r="IL2997" s="6"/>
      <c r="IM2997" s="6"/>
    </row>
    <row r="2998" s="35" customFormat="1" ht="15.75" customHeight="1" spans="3:247">
      <c r="C2998" s="102"/>
      <c r="D2998" s="103"/>
      <c r="E2998" s="98"/>
      <c r="F2998" s="104"/>
      <c r="G2998" s="103"/>
      <c r="IF2998" s="6"/>
      <c r="IG2998" s="6"/>
      <c r="IH2998" s="6"/>
      <c r="II2998" s="6"/>
      <c r="IJ2998" s="6"/>
      <c r="IK2998" s="6"/>
      <c r="IL2998" s="6"/>
      <c r="IM2998" s="6"/>
    </row>
    <row r="2999" s="35" customFormat="1" ht="15.75" customHeight="1" spans="3:247">
      <c r="C2999" s="102"/>
      <c r="D2999" s="103"/>
      <c r="E2999" s="98"/>
      <c r="F2999" s="104"/>
      <c r="G2999" s="103"/>
      <c r="IF2999" s="6"/>
      <c r="IG2999" s="6"/>
      <c r="IH2999" s="6"/>
      <c r="II2999" s="6"/>
      <c r="IJ2999" s="6"/>
      <c r="IK2999" s="6"/>
      <c r="IL2999" s="6"/>
      <c r="IM2999" s="6"/>
    </row>
    <row r="3000" s="35" customFormat="1" ht="15.75" customHeight="1" spans="3:247">
      <c r="C3000" s="102"/>
      <c r="D3000" s="103"/>
      <c r="E3000" s="98"/>
      <c r="F3000" s="104"/>
      <c r="G3000" s="103"/>
      <c r="IF3000" s="6"/>
      <c r="IG3000" s="6"/>
      <c r="IH3000" s="6"/>
      <c r="II3000" s="6"/>
      <c r="IJ3000" s="6"/>
      <c r="IK3000" s="6"/>
      <c r="IL3000" s="6"/>
      <c r="IM3000" s="6"/>
    </row>
    <row r="3001" s="35" customFormat="1" ht="15.75" customHeight="1" spans="3:247">
      <c r="C3001" s="102"/>
      <c r="D3001" s="103"/>
      <c r="E3001" s="98"/>
      <c r="F3001" s="104"/>
      <c r="G3001" s="103"/>
      <c r="IF3001" s="6"/>
      <c r="IG3001" s="6"/>
      <c r="IH3001" s="6"/>
      <c r="II3001" s="6"/>
      <c r="IJ3001" s="6"/>
      <c r="IK3001" s="6"/>
      <c r="IL3001" s="6"/>
      <c r="IM3001" s="6"/>
    </row>
    <row r="3002" s="35" customFormat="1" ht="15.75" customHeight="1" spans="3:247">
      <c r="C3002" s="102"/>
      <c r="D3002" s="103"/>
      <c r="E3002" s="98"/>
      <c r="F3002" s="104"/>
      <c r="G3002" s="103"/>
      <c r="IF3002" s="6"/>
      <c r="IG3002" s="6"/>
      <c r="IH3002" s="6"/>
      <c r="II3002" s="6"/>
      <c r="IJ3002" s="6"/>
      <c r="IK3002" s="6"/>
      <c r="IL3002" s="6"/>
      <c r="IM3002" s="6"/>
    </row>
    <row r="3003" s="35" customFormat="1" ht="15.75" customHeight="1" spans="3:247">
      <c r="C3003" s="102"/>
      <c r="D3003" s="103"/>
      <c r="E3003" s="98"/>
      <c r="F3003" s="104"/>
      <c r="G3003" s="103"/>
      <c r="IF3003" s="6"/>
      <c r="IG3003" s="6"/>
      <c r="IH3003" s="6"/>
      <c r="II3003" s="6"/>
      <c r="IJ3003" s="6"/>
      <c r="IK3003" s="6"/>
      <c r="IL3003" s="6"/>
      <c r="IM3003" s="6"/>
    </row>
    <row r="3004" s="35" customFormat="1" ht="15.75" customHeight="1" spans="3:247">
      <c r="C3004" s="102"/>
      <c r="D3004" s="103"/>
      <c r="E3004" s="98"/>
      <c r="F3004" s="104"/>
      <c r="G3004" s="103"/>
      <c r="IF3004" s="6"/>
      <c r="IG3004" s="6"/>
      <c r="IH3004" s="6"/>
      <c r="II3004" s="6"/>
      <c r="IJ3004" s="6"/>
      <c r="IK3004" s="6"/>
      <c r="IL3004" s="6"/>
      <c r="IM3004" s="6"/>
    </row>
    <row r="3005" s="35" customFormat="1" ht="15.75" customHeight="1" spans="3:247">
      <c r="C3005" s="102"/>
      <c r="D3005" s="103"/>
      <c r="E3005" s="98"/>
      <c r="F3005" s="104"/>
      <c r="G3005" s="103"/>
      <c r="IF3005" s="6"/>
      <c r="IG3005" s="6"/>
      <c r="IH3005" s="6"/>
      <c r="II3005" s="6"/>
      <c r="IJ3005" s="6"/>
      <c r="IK3005" s="6"/>
      <c r="IL3005" s="6"/>
      <c r="IM3005" s="6"/>
    </row>
    <row r="3006" s="35" customFormat="1" ht="15.75" customHeight="1" spans="3:247">
      <c r="C3006" s="102"/>
      <c r="D3006" s="103"/>
      <c r="E3006" s="98"/>
      <c r="F3006" s="104"/>
      <c r="G3006" s="103"/>
      <c r="IF3006" s="6"/>
      <c r="IG3006" s="6"/>
      <c r="IH3006" s="6"/>
      <c r="II3006" s="6"/>
      <c r="IJ3006" s="6"/>
      <c r="IK3006" s="6"/>
      <c r="IL3006" s="6"/>
      <c r="IM3006" s="6"/>
    </row>
    <row r="3007" s="35" customFormat="1" ht="15.75" customHeight="1" spans="3:247">
      <c r="C3007" s="102"/>
      <c r="D3007" s="103"/>
      <c r="E3007" s="98"/>
      <c r="F3007" s="104"/>
      <c r="G3007" s="103"/>
      <c r="IF3007" s="6"/>
      <c r="IG3007" s="6"/>
      <c r="IH3007" s="6"/>
      <c r="II3007" s="6"/>
      <c r="IJ3007" s="6"/>
      <c r="IK3007" s="6"/>
      <c r="IL3007" s="6"/>
      <c r="IM3007" s="6"/>
    </row>
    <row r="3008" s="35" customFormat="1" ht="15.75" customHeight="1" spans="3:247">
      <c r="C3008" s="102"/>
      <c r="D3008" s="103"/>
      <c r="E3008" s="98"/>
      <c r="F3008" s="104"/>
      <c r="G3008" s="103"/>
      <c r="IF3008" s="6"/>
      <c r="IG3008" s="6"/>
      <c r="IH3008" s="6"/>
      <c r="II3008" s="6"/>
      <c r="IJ3008" s="6"/>
      <c r="IK3008" s="6"/>
      <c r="IL3008" s="6"/>
      <c r="IM3008" s="6"/>
    </row>
    <row r="3009" s="35" customFormat="1" ht="15.75" customHeight="1" spans="3:247">
      <c r="C3009" s="102"/>
      <c r="D3009" s="103"/>
      <c r="E3009" s="98"/>
      <c r="F3009" s="104"/>
      <c r="G3009" s="103"/>
      <c r="IF3009" s="6"/>
      <c r="IG3009" s="6"/>
      <c r="IH3009" s="6"/>
      <c r="II3009" s="6"/>
      <c r="IJ3009" s="6"/>
      <c r="IK3009" s="6"/>
      <c r="IL3009" s="6"/>
      <c r="IM3009" s="6"/>
    </row>
    <row r="3010" s="35" customFormat="1" ht="15.75" customHeight="1" spans="3:247">
      <c r="C3010" s="102"/>
      <c r="D3010" s="103"/>
      <c r="E3010" s="98"/>
      <c r="F3010" s="104"/>
      <c r="G3010" s="103"/>
      <c r="IF3010" s="6"/>
      <c r="IG3010" s="6"/>
      <c r="IH3010" s="6"/>
      <c r="II3010" s="6"/>
      <c r="IJ3010" s="6"/>
      <c r="IK3010" s="6"/>
      <c r="IL3010" s="6"/>
      <c r="IM3010" s="6"/>
    </row>
    <row r="3011" s="35" customFormat="1" ht="15.75" customHeight="1" spans="3:247">
      <c r="C3011" s="102"/>
      <c r="D3011" s="103"/>
      <c r="E3011" s="98"/>
      <c r="F3011" s="104"/>
      <c r="G3011" s="103"/>
      <c r="IF3011" s="6"/>
      <c r="IG3011" s="6"/>
      <c r="IH3011" s="6"/>
      <c r="II3011" s="6"/>
      <c r="IJ3011" s="6"/>
      <c r="IK3011" s="6"/>
      <c r="IL3011" s="6"/>
      <c r="IM3011" s="6"/>
    </row>
    <row r="3012" s="35" customFormat="1" ht="15.75" customHeight="1" spans="3:247">
      <c r="C3012" s="102"/>
      <c r="D3012" s="103"/>
      <c r="E3012" s="98"/>
      <c r="F3012" s="104"/>
      <c r="G3012" s="103"/>
      <c r="IF3012" s="6"/>
      <c r="IG3012" s="6"/>
      <c r="IH3012" s="6"/>
      <c r="II3012" s="6"/>
      <c r="IJ3012" s="6"/>
      <c r="IK3012" s="6"/>
      <c r="IL3012" s="6"/>
      <c r="IM3012" s="6"/>
    </row>
    <row r="3013" s="35" customFormat="1" ht="15.75" customHeight="1" spans="3:247">
      <c r="C3013" s="102"/>
      <c r="D3013" s="103"/>
      <c r="E3013" s="98"/>
      <c r="F3013" s="104"/>
      <c r="G3013" s="103"/>
      <c r="IF3013" s="6"/>
      <c r="IG3013" s="6"/>
      <c r="IH3013" s="6"/>
      <c r="II3013" s="6"/>
      <c r="IJ3013" s="6"/>
      <c r="IK3013" s="6"/>
      <c r="IL3013" s="6"/>
      <c r="IM3013" s="6"/>
    </row>
    <row r="3014" s="35" customFormat="1" ht="15.75" customHeight="1" spans="3:247">
      <c r="C3014" s="102"/>
      <c r="D3014" s="103"/>
      <c r="E3014" s="98"/>
      <c r="F3014" s="104"/>
      <c r="G3014" s="103"/>
      <c r="IF3014" s="6"/>
      <c r="IG3014" s="6"/>
      <c r="IH3014" s="6"/>
      <c r="II3014" s="6"/>
      <c r="IJ3014" s="6"/>
      <c r="IK3014" s="6"/>
      <c r="IL3014" s="6"/>
      <c r="IM3014" s="6"/>
    </row>
    <row r="3015" s="35" customFormat="1" ht="15.75" customHeight="1" spans="3:247">
      <c r="C3015" s="102"/>
      <c r="D3015" s="103"/>
      <c r="E3015" s="98"/>
      <c r="F3015" s="104"/>
      <c r="G3015" s="103"/>
      <c r="IF3015" s="6"/>
      <c r="IG3015" s="6"/>
      <c r="IH3015" s="6"/>
      <c r="II3015" s="6"/>
      <c r="IJ3015" s="6"/>
      <c r="IK3015" s="6"/>
      <c r="IL3015" s="6"/>
      <c r="IM3015" s="6"/>
    </row>
    <row r="3016" s="35" customFormat="1" ht="15.75" customHeight="1" spans="3:247">
      <c r="C3016" s="102"/>
      <c r="D3016" s="103"/>
      <c r="E3016" s="98"/>
      <c r="F3016" s="104"/>
      <c r="G3016" s="103"/>
      <c r="IF3016" s="6"/>
      <c r="IG3016" s="6"/>
      <c r="IH3016" s="6"/>
      <c r="II3016" s="6"/>
      <c r="IJ3016" s="6"/>
      <c r="IK3016" s="6"/>
      <c r="IL3016" s="6"/>
      <c r="IM3016" s="6"/>
    </row>
    <row r="3017" s="35" customFormat="1" ht="15.75" customHeight="1" spans="3:247">
      <c r="C3017" s="102"/>
      <c r="D3017" s="103"/>
      <c r="E3017" s="98"/>
      <c r="F3017" s="104"/>
      <c r="G3017" s="103"/>
      <c r="IF3017" s="6"/>
      <c r="IG3017" s="6"/>
      <c r="IH3017" s="6"/>
      <c r="II3017" s="6"/>
      <c r="IJ3017" s="6"/>
      <c r="IK3017" s="6"/>
      <c r="IL3017" s="6"/>
      <c r="IM3017" s="6"/>
    </row>
    <row r="3018" s="35" customFormat="1" ht="15.75" customHeight="1" spans="3:247">
      <c r="C3018" s="102"/>
      <c r="D3018" s="103"/>
      <c r="E3018" s="98"/>
      <c r="F3018" s="104"/>
      <c r="G3018" s="103"/>
      <c r="IF3018" s="6"/>
      <c r="IG3018" s="6"/>
      <c r="IH3018" s="6"/>
      <c r="II3018" s="6"/>
      <c r="IJ3018" s="6"/>
      <c r="IK3018" s="6"/>
      <c r="IL3018" s="6"/>
      <c r="IM3018" s="6"/>
    </row>
    <row r="3019" s="35" customFormat="1" ht="15.75" customHeight="1" spans="3:247">
      <c r="C3019" s="102"/>
      <c r="D3019" s="103"/>
      <c r="E3019" s="98"/>
      <c r="F3019" s="104"/>
      <c r="G3019" s="103"/>
      <c r="IF3019" s="6"/>
      <c r="IG3019" s="6"/>
      <c r="IH3019" s="6"/>
      <c r="II3019" s="6"/>
      <c r="IJ3019" s="6"/>
      <c r="IK3019" s="6"/>
      <c r="IL3019" s="6"/>
      <c r="IM3019" s="6"/>
    </row>
    <row r="3020" s="35" customFormat="1" ht="15.75" customHeight="1" spans="3:247">
      <c r="C3020" s="102"/>
      <c r="D3020" s="103"/>
      <c r="E3020" s="98"/>
      <c r="F3020" s="104"/>
      <c r="G3020" s="103"/>
      <c r="IF3020" s="6"/>
      <c r="IG3020" s="6"/>
      <c r="IH3020" s="6"/>
      <c r="II3020" s="6"/>
      <c r="IJ3020" s="6"/>
      <c r="IK3020" s="6"/>
      <c r="IL3020" s="6"/>
      <c r="IM3020" s="6"/>
    </row>
    <row r="3021" s="35" customFormat="1" ht="15.75" customHeight="1" spans="3:247">
      <c r="C3021" s="102"/>
      <c r="D3021" s="103"/>
      <c r="E3021" s="98"/>
      <c r="F3021" s="104"/>
      <c r="G3021" s="103"/>
      <c r="IF3021" s="6"/>
      <c r="IG3021" s="6"/>
      <c r="IH3021" s="6"/>
      <c r="II3021" s="6"/>
      <c r="IJ3021" s="6"/>
      <c r="IK3021" s="6"/>
      <c r="IL3021" s="6"/>
      <c r="IM3021" s="6"/>
    </row>
    <row r="3022" s="35" customFormat="1" ht="15.75" customHeight="1" spans="3:247">
      <c r="C3022" s="102"/>
      <c r="D3022" s="103"/>
      <c r="E3022" s="98"/>
      <c r="F3022" s="104"/>
      <c r="G3022" s="103"/>
      <c r="IF3022" s="6"/>
      <c r="IG3022" s="6"/>
      <c r="IH3022" s="6"/>
      <c r="II3022" s="6"/>
      <c r="IJ3022" s="6"/>
      <c r="IK3022" s="6"/>
      <c r="IL3022" s="6"/>
      <c r="IM3022" s="6"/>
    </row>
    <row r="3023" s="35" customFormat="1" ht="15.75" customHeight="1" spans="3:247">
      <c r="C3023" s="102"/>
      <c r="D3023" s="103"/>
      <c r="E3023" s="98"/>
      <c r="F3023" s="104"/>
      <c r="G3023" s="103"/>
      <c r="IF3023" s="6"/>
      <c r="IG3023" s="6"/>
      <c r="IH3023" s="6"/>
      <c r="II3023" s="6"/>
      <c r="IJ3023" s="6"/>
      <c r="IK3023" s="6"/>
      <c r="IL3023" s="6"/>
      <c r="IM3023" s="6"/>
    </row>
    <row r="3024" s="35" customFormat="1" ht="15.75" customHeight="1" spans="3:247">
      <c r="C3024" s="102"/>
      <c r="D3024" s="103"/>
      <c r="E3024" s="98"/>
      <c r="F3024" s="104"/>
      <c r="G3024" s="103"/>
      <c r="IF3024" s="6"/>
      <c r="IG3024" s="6"/>
      <c r="IH3024" s="6"/>
      <c r="II3024" s="6"/>
      <c r="IJ3024" s="6"/>
      <c r="IK3024" s="6"/>
      <c r="IL3024" s="6"/>
      <c r="IM3024" s="6"/>
    </row>
    <row r="3025" s="35" customFormat="1" ht="15.75" customHeight="1" spans="3:247">
      <c r="C3025" s="102"/>
      <c r="D3025" s="103"/>
      <c r="E3025" s="98"/>
      <c r="F3025" s="104"/>
      <c r="G3025" s="103"/>
      <c r="IF3025" s="6"/>
      <c r="IG3025" s="6"/>
      <c r="IH3025" s="6"/>
      <c r="II3025" s="6"/>
      <c r="IJ3025" s="6"/>
      <c r="IK3025" s="6"/>
      <c r="IL3025" s="6"/>
      <c r="IM3025" s="6"/>
    </row>
    <row r="3026" s="35" customFormat="1" ht="15.75" customHeight="1" spans="3:247">
      <c r="C3026" s="102"/>
      <c r="D3026" s="103"/>
      <c r="E3026" s="98"/>
      <c r="F3026" s="104"/>
      <c r="G3026" s="103"/>
      <c r="IF3026" s="6"/>
      <c r="IG3026" s="6"/>
      <c r="IH3026" s="6"/>
      <c r="II3026" s="6"/>
      <c r="IJ3026" s="6"/>
      <c r="IK3026" s="6"/>
      <c r="IL3026" s="6"/>
      <c r="IM3026" s="6"/>
    </row>
    <row r="3027" s="35" customFormat="1" ht="15.75" customHeight="1" spans="3:247">
      <c r="C3027" s="102"/>
      <c r="D3027" s="103"/>
      <c r="E3027" s="98"/>
      <c r="F3027" s="104"/>
      <c r="G3027" s="103"/>
      <c r="IF3027" s="6"/>
      <c r="IG3027" s="6"/>
      <c r="IH3027" s="6"/>
      <c r="II3027" s="6"/>
      <c r="IJ3027" s="6"/>
      <c r="IK3027" s="6"/>
      <c r="IL3027" s="6"/>
      <c r="IM3027" s="6"/>
    </row>
    <row r="3028" s="35" customFormat="1" ht="15.75" customHeight="1" spans="3:247">
      <c r="C3028" s="102"/>
      <c r="D3028" s="103"/>
      <c r="E3028" s="98"/>
      <c r="F3028" s="104"/>
      <c r="G3028" s="103"/>
      <c r="IF3028" s="6"/>
      <c r="IG3028" s="6"/>
      <c r="IH3028" s="6"/>
      <c r="II3028" s="6"/>
      <c r="IJ3028" s="6"/>
      <c r="IK3028" s="6"/>
      <c r="IL3028" s="6"/>
      <c r="IM3028" s="6"/>
    </row>
    <row r="3029" s="35" customFormat="1" ht="15.75" customHeight="1" spans="3:247">
      <c r="C3029" s="102"/>
      <c r="D3029" s="103"/>
      <c r="E3029" s="98"/>
      <c r="F3029" s="104"/>
      <c r="G3029" s="103"/>
      <c r="IF3029" s="6"/>
      <c r="IG3029" s="6"/>
      <c r="IH3029" s="6"/>
      <c r="II3029" s="6"/>
      <c r="IJ3029" s="6"/>
      <c r="IK3029" s="6"/>
      <c r="IL3029" s="6"/>
      <c r="IM3029" s="6"/>
    </row>
    <row r="3030" s="35" customFormat="1" ht="15.75" customHeight="1" spans="3:247">
      <c r="C3030" s="102"/>
      <c r="D3030" s="103"/>
      <c r="E3030" s="98"/>
      <c r="F3030" s="104"/>
      <c r="G3030" s="103"/>
      <c r="IF3030" s="6"/>
      <c r="IG3030" s="6"/>
      <c r="IH3030" s="6"/>
      <c r="II3030" s="6"/>
      <c r="IJ3030" s="6"/>
      <c r="IK3030" s="6"/>
      <c r="IL3030" s="6"/>
      <c r="IM3030" s="6"/>
    </row>
    <row r="3031" s="35" customFormat="1" ht="15.75" customHeight="1" spans="3:247">
      <c r="C3031" s="102"/>
      <c r="D3031" s="103"/>
      <c r="E3031" s="98"/>
      <c r="F3031" s="104"/>
      <c r="G3031" s="103"/>
      <c r="IF3031" s="6"/>
      <c r="IG3031" s="6"/>
      <c r="IH3031" s="6"/>
      <c r="II3031" s="6"/>
      <c r="IJ3031" s="6"/>
      <c r="IK3031" s="6"/>
      <c r="IL3031" s="6"/>
      <c r="IM3031" s="6"/>
    </row>
    <row r="3032" s="35" customFormat="1" ht="15.75" customHeight="1" spans="3:247">
      <c r="C3032" s="102"/>
      <c r="D3032" s="103"/>
      <c r="E3032" s="98"/>
      <c r="F3032" s="104"/>
      <c r="G3032" s="103"/>
      <c r="IF3032" s="6"/>
      <c r="IG3032" s="6"/>
      <c r="IH3032" s="6"/>
      <c r="II3032" s="6"/>
      <c r="IJ3032" s="6"/>
      <c r="IK3032" s="6"/>
      <c r="IL3032" s="6"/>
      <c r="IM3032" s="6"/>
    </row>
    <row r="3033" s="35" customFormat="1" ht="15.75" customHeight="1" spans="3:247">
      <c r="C3033" s="102"/>
      <c r="D3033" s="103"/>
      <c r="E3033" s="98"/>
      <c r="F3033" s="104"/>
      <c r="G3033" s="103"/>
      <c r="IF3033" s="6"/>
      <c r="IG3033" s="6"/>
      <c r="IH3033" s="6"/>
      <c r="II3033" s="6"/>
      <c r="IJ3033" s="6"/>
      <c r="IK3033" s="6"/>
      <c r="IL3033" s="6"/>
      <c r="IM3033" s="6"/>
    </row>
    <row r="3034" s="35" customFormat="1" ht="15.75" customHeight="1" spans="3:247">
      <c r="C3034" s="102"/>
      <c r="D3034" s="103"/>
      <c r="E3034" s="98"/>
      <c r="F3034" s="104"/>
      <c r="G3034" s="103"/>
      <c r="IF3034" s="6"/>
      <c r="IG3034" s="6"/>
      <c r="IH3034" s="6"/>
      <c r="II3034" s="6"/>
      <c r="IJ3034" s="6"/>
      <c r="IK3034" s="6"/>
      <c r="IL3034" s="6"/>
      <c r="IM3034" s="6"/>
    </row>
    <row r="3035" s="35" customFormat="1" ht="15.75" customHeight="1" spans="3:247">
      <c r="C3035" s="102"/>
      <c r="D3035" s="103"/>
      <c r="E3035" s="98"/>
      <c r="F3035" s="104"/>
      <c r="G3035" s="103"/>
      <c r="IF3035" s="6"/>
      <c r="IG3035" s="6"/>
      <c r="IH3035" s="6"/>
      <c r="II3035" s="6"/>
      <c r="IJ3035" s="6"/>
      <c r="IK3035" s="6"/>
      <c r="IL3035" s="6"/>
      <c r="IM3035" s="6"/>
    </row>
    <row r="3036" s="35" customFormat="1" ht="15.75" customHeight="1" spans="3:247">
      <c r="C3036" s="102"/>
      <c r="D3036" s="103"/>
      <c r="E3036" s="98"/>
      <c r="F3036" s="104"/>
      <c r="G3036" s="103"/>
      <c r="IF3036" s="6"/>
      <c r="IG3036" s="6"/>
      <c r="IH3036" s="6"/>
      <c r="II3036" s="6"/>
      <c r="IJ3036" s="6"/>
      <c r="IK3036" s="6"/>
      <c r="IL3036" s="6"/>
      <c r="IM3036" s="6"/>
    </row>
    <row r="3037" s="35" customFormat="1" ht="15.75" customHeight="1" spans="3:247">
      <c r="C3037" s="102"/>
      <c r="D3037" s="103"/>
      <c r="E3037" s="98"/>
      <c r="F3037" s="104"/>
      <c r="G3037" s="103"/>
      <c r="IF3037" s="6"/>
      <c r="IG3037" s="6"/>
      <c r="IH3037" s="6"/>
      <c r="II3037" s="6"/>
      <c r="IJ3037" s="6"/>
      <c r="IK3037" s="6"/>
      <c r="IL3037" s="6"/>
      <c r="IM3037" s="6"/>
    </row>
    <row r="3038" s="35" customFormat="1" ht="15.75" customHeight="1" spans="3:247">
      <c r="C3038" s="102"/>
      <c r="D3038" s="103"/>
      <c r="E3038" s="98"/>
      <c r="F3038" s="104"/>
      <c r="G3038" s="103"/>
      <c r="IF3038" s="6"/>
      <c r="IG3038" s="6"/>
      <c r="IH3038" s="6"/>
      <c r="II3038" s="6"/>
      <c r="IJ3038" s="6"/>
      <c r="IK3038" s="6"/>
      <c r="IL3038" s="6"/>
      <c r="IM3038" s="6"/>
    </row>
    <row r="3039" s="35" customFormat="1" ht="15.75" customHeight="1" spans="3:247">
      <c r="C3039" s="102"/>
      <c r="D3039" s="103"/>
      <c r="E3039" s="98"/>
      <c r="F3039" s="104"/>
      <c r="G3039" s="103"/>
      <c r="IF3039" s="6"/>
      <c r="IG3039" s="6"/>
      <c r="IH3039" s="6"/>
      <c r="II3039" s="6"/>
      <c r="IJ3039" s="6"/>
      <c r="IK3039" s="6"/>
      <c r="IL3039" s="6"/>
      <c r="IM3039" s="6"/>
    </row>
    <row r="3040" s="35" customFormat="1" ht="15.75" customHeight="1" spans="3:247">
      <c r="C3040" s="102"/>
      <c r="D3040" s="103"/>
      <c r="E3040" s="98"/>
      <c r="F3040" s="104"/>
      <c r="G3040" s="103"/>
      <c r="IF3040" s="6"/>
      <c r="IG3040" s="6"/>
      <c r="IH3040" s="6"/>
      <c r="II3040" s="6"/>
      <c r="IJ3040" s="6"/>
      <c r="IK3040" s="6"/>
      <c r="IL3040" s="6"/>
      <c r="IM3040" s="6"/>
    </row>
    <row r="3041" s="35" customFormat="1" ht="15.75" customHeight="1" spans="3:247">
      <c r="C3041" s="102"/>
      <c r="D3041" s="103"/>
      <c r="E3041" s="98"/>
      <c r="F3041" s="104"/>
      <c r="G3041" s="103"/>
      <c r="IF3041" s="6"/>
      <c r="IG3041" s="6"/>
      <c r="IH3041" s="6"/>
      <c r="II3041" s="6"/>
      <c r="IJ3041" s="6"/>
      <c r="IK3041" s="6"/>
      <c r="IL3041" s="6"/>
      <c r="IM3041" s="6"/>
    </row>
    <row r="3042" s="35" customFormat="1" ht="15.75" customHeight="1" spans="3:247">
      <c r="C3042" s="102"/>
      <c r="D3042" s="103"/>
      <c r="E3042" s="98"/>
      <c r="F3042" s="104"/>
      <c r="G3042" s="103"/>
      <c r="IF3042" s="6"/>
      <c r="IG3042" s="6"/>
      <c r="IH3042" s="6"/>
      <c r="II3042" s="6"/>
      <c r="IJ3042" s="6"/>
      <c r="IK3042" s="6"/>
      <c r="IL3042" s="6"/>
      <c r="IM3042" s="6"/>
    </row>
    <row r="3043" s="35" customFormat="1" ht="15.75" customHeight="1" spans="3:247">
      <c r="C3043" s="102"/>
      <c r="D3043" s="103"/>
      <c r="E3043" s="98"/>
      <c r="F3043" s="104"/>
      <c r="G3043" s="103"/>
      <c r="IF3043" s="6"/>
      <c r="IG3043" s="6"/>
      <c r="IH3043" s="6"/>
      <c r="II3043" s="6"/>
      <c r="IJ3043" s="6"/>
      <c r="IK3043" s="6"/>
      <c r="IL3043" s="6"/>
      <c r="IM3043" s="6"/>
    </row>
    <row r="3044" s="35" customFormat="1" ht="15.75" customHeight="1" spans="3:247">
      <c r="C3044" s="102"/>
      <c r="D3044" s="103"/>
      <c r="E3044" s="98"/>
      <c r="F3044" s="104"/>
      <c r="G3044" s="103"/>
      <c r="IF3044" s="6"/>
      <c r="IG3044" s="6"/>
      <c r="IH3044" s="6"/>
      <c r="II3044" s="6"/>
      <c r="IJ3044" s="6"/>
      <c r="IK3044" s="6"/>
      <c r="IL3044" s="6"/>
      <c r="IM3044" s="6"/>
    </row>
    <row r="3045" s="35" customFormat="1" ht="15.75" customHeight="1" spans="3:247">
      <c r="C3045" s="102"/>
      <c r="D3045" s="103"/>
      <c r="E3045" s="98"/>
      <c r="F3045" s="104"/>
      <c r="G3045" s="103"/>
      <c r="IF3045" s="6"/>
      <c r="IG3045" s="6"/>
      <c r="IH3045" s="6"/>
      <c r="II3045" s="6"/>
      <c r="IJ3045" s="6"/>
      <c r="IK3045" s="6"/>
      <c r="IL3045" s="6"/>
      <c r="IM3045" s="6"/>
    </row>
    <row r="3046" s="35" customFormat="1" ht="15.75" customHeight="1" spans="3:247">
      <c r="C3046" s="102"/>
      <c r="D3046" s="103"/>
      <c r="E3046" s="98"/>
      <c r="F3046" s="104"/>
      <c r="G3046" s="103"/>
      <c r="IF3046" s="6"/>
      <c r="IG3046" s="6"/>
      <c r="IH3046" s="6"/>
      <c r="II3046" s="6"/>
      <c r="IJ3046" s="6"/>
      <c r="IK3046" s="6"/>
      <c r="IL3046" s="6"/>
      <c r="IM3046" s="6"/>
    </row>
    <row r="3047" s="35" customFormat="1" ht="15.75" customHeight="1" spans="3:247">
      <c r="C3047" s="102"/>
      <c r="D3047" s="103"/>
      <c r="E3047" s="98"/>
      <c r="F3047" s="104"/>
      <c r="G3047" s="103"/>
      <c r="IF3047" s="6"/>
      <c r="IG3047" s="6"/>
      <c r="IH3047" s="6"/>
      <c r="II3047" s="6"/>
      <c r="IJ3047" s="6"/>
      <c r="IK3047" s="6"/>
      <c r="IL3047" s="6"/>
      <c r="IM3047" s="6"/>
    </row>
    <row r="3048" s="35" customFormat="1" ht="15.75" customHeight="1" spans="3:247">
      <c r="C3048" s="102"/>
      <c r="D3048" s="103"/>
      <c r="E3048" s="98"/>
      <c r="F3048" s="104"/>
      <c r="G3048" s="103"/>
      <c r="IF3048" s="6"/>
      <c r="IG3048" s="6"/>
      <c r="IH3048" s="6"/>
      <c r="II3048" s="6"/>
      <c r="IJ3048" s="6"/>
      <c r="IK3048" s="6"/>
      <c r="IL3048" s="6"/>
      <c r="IM3048" s="6"/>
    </row>
    <row r="3049" s="35" customFormat="1" ht="15.75" customHeight="1" spans="3:247">
      <c r="C3049" s="102"/>
      <c r="D3049" s="103"/>
      <c r="E3049" s="98"/>
      <c r="F3049" s="104"/>
      <c r="G3049" s="103"/>
      <c r="IF3049" s="6"/>
      <c r="IG3049" s="6"/>
      <c r="IH3049" s="6"/>
      <c r="II3049" s="6"/>
      <c r="IJ3049" s="6"/>
      <c r="IK3049" s="6"/>
      <c r="IL3049" s="6"/>
      <c r="IM3049" s="6"/>
    </row>
    <row r="3050" s="35" customFormat="1" ht="15.75" customHeight="1" spans="3:247">
      <c r="C3050" s="102"/>
      <c r="D3050" s="103"/>
      <c r="E3050" s="98"/>
      <c r="F3050" s="104"/>
      <c r="G3050" s="103"/>
      <c r="IF3050" s="6"/>
      <c r="IG3050" s="6"/>
      <c r="IH3050" s="6"/>
      <c r="II3050" s="6"/>
      <c r="IJ3050" s="6"/>
      <c r="IK3050" s="6"/>
      <c r="IL3050" s="6"/>
      <c r="IM3050" s="6"/>
    </row>
    <row r="3051" s="35" customFormat="1" ht="15.75" customHeight="1" spans="3:247">
      <c r="C3051" s="102"/>
      <c r="D3051" s="103"/>
      <c r="E3051" s="98"/>
      <c r="F3051" s="104"/>
      <c r="G3051" s="103"/>
      <c r="IF3051" s="6"/>
      <c r="IG3051" s="6"/>
      <c r="IH3051" s="6"/>
      <c r="II3051" s="6"/>
      <c r="IJ3051" s="6"/>
      <c r="IK3051" s="6"/>
      <c r="IL3051" s="6"/>
      <c r="IM3051" s="6"/>
    </row>
    <row r="3052" s="35" customFormat="1" ht="15.75" customHeight="1" spans="3:247">
      <c r="C3052" s="102"/>
      <c r="D3052" s="103"/>
      <c r="E3052" s="98"/>
      <c r="F3052" s="104"/>
      <c r="G3052" s="103"/>
      <c r="IF3052" s="6"/>
      <c r="IG3052" s="6"/>
      <c r="IH3052" s="6"/>
      <c r="II3052" s="6"/>
      <c r="IJ3052" s="6"/>
      <c r="IK3052" s="6"/>
      <c r="IL3052" s="6"/>
      <c r="IM3052" s="6"/>
    </row>
    <row r="3053" s="35" customFormat="1" ht="15.75" customHeight="1" spans="3:247">
      <c r="C3053" s="102"/>
      <c r="D3053" s="103"/>
      <c r="E3053" s="98"/>
      <c r="F3053" s="104"/>
      <c r="G3053" s="103"/>
      <c r="IF3053" s="6"/>
      <c r="IG3053" s="6"/>
      <c r="IH3053" s="6"/>
      <c r="II3053" s="6"/>
      <c r="IJ3053" s="6"/>
      <c r="IK3053" s="6"/>
      <c r="IL3053" s="6"/>
      <c r="IM3053" s="6"/>
    </row>
    <row r="3054" s="35" customFormat="1" ht="15.75" customHeight="1" spans="3:247">
      <c r="C3054" s="102"/>
      <c r="D3054" s="103"/>
      <c r="E3054" s="98"/>
      <c r="F3054" s="104"/>
      <c r="G3054" s="103"/>
      <c r="IF3054" s="6"/>
      <c r="IG3054" s="6"/>
      <c r="IH3054" s="6"/>
      <c r="II3054" s="6"/>
      <c r="IJ3054" s="6"/>
      <c r="IK3054" s="6"/>
      <c r="IL3054" s="6"/>
      <c r="IM3054" s="6"/>
    </row>
    <row r="3055" s="35" customFormat="1" ht="15.75" customHeight="1" spans="3:247">
      <c r="C3055" s="102"/>
      <c r="D3055" s="103"/>
      <c r="E3055" s="98"/>
      <c r="F3055" s="104"/>
      <c r="G3055" s="103"/>
      <c r="IF3055" s="6"/>
      <c r="IG3055" s="6"/>
      <c r="IH3055" s="6"/>
      <c r="II3055" s="6"/>
      <c r="IJ3055" s="6"/>
      <c r="IK3055" s="6"/>
      <c r="IL3055" s="6"/>
      <c r="IM3055" s="6"/>
    </row>
    <row r="3056" s="35" customFormat="1" ht="15.75" customHeight="1" spans="3:247">
      <c r="C3056" s="102"/>
      <c r="D3056" s="103"/>
      <c r="E3056" s="98"/>
      <c r="F3056" s="104"/>
      <c r="G3056" s="103"/>
      <c r="IF3056" s="6"/>
      <c r="IG3056" s="6"/>
      <c r="IH3056" s="6"/>
      <c r="II3056" s="6"/>
      <c r="IJ3056" s="6"/>
      <c r="IK3056" s="6"/>
      <c r="IL3056" s="6"/>
      <c r="IM3056" s="6"/>
    </row>
    <row r="3057" s="35" customFormat="1" ht="15.75" customHeight="1" spans="3:247">
      <c r="C3057" s="102"/>
      <c r="D3057" s="103"/>
      <c r="E3057" s="98"/>
      <c r="F3057" s="104"/>
      <c r="G3057" s="103"/>
      <c r="IF3057" s="6"/>
      <c r="IG3057" s="6"/>
      <c r="IH3057" s="6"/>
      <c r="II3057" s="6"/>
      <c r="IJ3057" s="6"/>
      <c r="IK3057" s="6"/>
      <c r="IL3057" s="6"/>
      <c r="IM3057" s="6"/>
    </row>
    <row r="3058" s="35" customFormat="1" ht="15.75" customHeight="1" spans="3:247">
      <c r="C3058" s="102"/>
      <c r="D3058" s="103"/>
      <c r="E3058" s="98"/>
      <c r="F3058" s="104"/>
      <c r="G3058" s="103"/>
      <c r="IF3058" s="6"/>
      <c r="IG3058" s="6"/>
      <c r="IH3058" s="6"/>
      <c r="II3058" s="6"/>
      <c r="IJ3058" s="6"/>
      <c r="IK3058" s="6"/>
      <c r="IL3058" s="6"/>
      <c r="IM3058" s="6"/>
    </row>
    <row r="3059" s="35" customFormat="1" ht="15.75" customHeight="1" spans="3:247">
      <c r="C3059" s="102"/>
      <c r="D3059" s="103"/>
      <c r="E3059" s="98"/>
      <c r="F3059" s="104"/>
      <c r="G3059" s="103"/>
      <c r="IF3059" s="6"/>
      <c r="IG3059" s="6"/>
      <c r="IH3059" s="6"/>
      <c r="II3059" s="6"/>
      <c r="IJ3059" s="6"/>
      <c r="IK3059" s="6"/>
      <c r="IL3059" s="6"/>
      <c r="IM3059" s="6"/>
    </row>
    <row r="3060" s="35" customFormat="1" ht="15.75" customHeight="1" spans="3:247">
      <c r="C3060" s="102"/>
      <c r="D3060" s="103"/>
      <c r="E3060" s="98"/>
      <c r="F3060" s="104"/>
      <c r="G3060" s="103"/>
      <c r="IF3060" s="6"/>
      <c r="IG3060" s="6"/>
      <c r="IH3060" s="6"/>
      <c r="II3060" s="6"/>
      <c r="IJ3060" s="6"/>
      <c r="IK3060" s="6"/>
      <c r="IL3060" s="6"/>
      <c r="IM3060" s="6"/>
    </row>
    <row r="3061" s="35" customFormat="1" ht="15.75" customHeight="1" spans="3:247">
      <c r="C3061" s="102"/>
      <c r="D3061" s="103"/>
      <c r="E3061" s="98"/>
      <c r="F3061" s="104"/>
      <c r="G3061" s="103"/>
      <c r="IF3061" s="6"/>
      <c r="IG3061" s="6"/>
      <c r="IH3061" s="6"/>
      <c r="II3061" s="6"/>
      <c r="IJ3061" s="6"/>
      <c r="IK3061" s="6"/>
      <c r="IL3061" s="6"/>
      <c r="IM3061" s="6"/>
    </row>
    <row r="3062" s="35" customFormat="1" ht="15.75" customHeight="1" spans="3:247">
      <c r="C3062" s="102"/>
      <c r="D3062" s="103"/>
      <c r="E3062" s="98"/>
      <c r="F3062" s="104"/>
      <c r="G3062" s="103"/>
      <c r="IF3062" s="6"/>
      <c r="IG3062" s="6"/>
      <c r="IH3062" s="6"/>
      <c r="II3062" s="6"/>
      <c r="IJ3062" s="6"/>
      <c r="IK3062" s="6"/>
      <c r="IL3062" s="6"/>
      <c r="IM3062" s="6"/>
    </row>
    <row r="3063" s="35" customFormat="1" ht="15.75" customHeight="1" spans="3:247">
      <c r="C3063" s="102"/>
      <c r="D3063" s="103"/>
      <c r="E3063" s="98"/>
      <c r="F3063" s="104"/>
      <c r="G3063" s="103"/>
      <c r="IF3063" s="6"/>
      <c r="IG3063" s="6"/>
      <c r="IH3063" s="6"/>
      <c r="II3063" s="6"/>
      <c r="IJ3063" s="6"/>
      <c r="IK3063" s="6"/>
      <c r="IL3063" s="6"/>
      <c r="IM3063" s="6"/>
    </row>
    <row r="3064" s="35" customFormat="1" ht="15.75" customHeight="1" spans="3:247">
      <c r="C3064" s="102"/>
      <c r="D3064" s="103"/>
      <c r="E3064" s="98"/>
      <c r="F3064" s="104"/>
      <c r="G3064" s="103"/>
      <c r="IF3064" s="6"/>
      <c r="IG3064" s="6"/>
      <c r="IH3064" s="6"/>
      <c r="II3064" s="6"/>
      <c r="IJ3064" s="6"/>
      <c r="IK3064" s="6"/>
      <c r="IL3064" s="6"/>
      <c r="IM3064" s="6"/>
    </row>
    <row r="3065" s="35" customFormat="1" ht="15.75" customHeight="1" spans="3:247">
      <c r="C3065" s="102"/>
      <c r="D3065" s="103"/>
      <c r="E3065" s="98"/>
      <c r="F3065" s="104"/>
      <c r="G3065" s="103"/>
      <c r="IF3065" s="6"/>
      <c r="IG3065" s="6"/>
      <c r="IH3065" s="6"/>
      <c r="II3065" s="6"/>
      <c r="IJ3065" s="6"/>
      <c r="IK3065" s="6"/>
      <c r="IL3065" s="6"/>
      <c r="IM3065" s="6"/>
    </row>
    <row r="3066" s="35" customFormat="1" ht="15.75" customHeight="1" spans="3:247">
      <c r="C3066" s="102"/>
      <c r="D3066" s="103"/>
      <c r="E3066" s="98"/>
      <c r="F3066" s="104"/>
      <c r="G3066" s="103"/>
      <c r="IF3066" s="6"/>
      <c r="IG3066" s="6"/>
      <c r="IH3066" s="6"/>
      <c r="II3066" s="6"/>
      <c r="IJ3066" s="6"/>
      <c r="IK3066" s="6"/>
      <c r="IL3066" s="6"/>
      <c r="IM3066" s="6"/>
    </row>
    <row r="3067" s="35" customFormat="1" ht="15.75" customHeight="1" spans="3:247">
      <c r="C3067" s="102"/>
      <c r="D3067" s="103"/>
      <c r="E3067" s="98"/>
      <c r="F3067" s="104"/>
      <c r="G3067" s="103"/>
      <c r="IF3067" s="6"/>
      <c r="IG3067" s="6"/>
      <c r="IH3067" s="6"/>
      <c r="II3067" s="6"/>
      <c r="IJ3067" s="6"/>
      <c r="IK3067" s="6"/>
      <c r="IL3067" s="6"/>
      <c r="IM3067" s="6"/>
    </row>
    <row r="3068" s="35" customFormat="1" ht="15.75" customHeight="1" spans="3:247">
      <c r="C3068" s="102"/>
      <c r="D3068" s="103"/>
      <c r="E3068" s="98"/>
      <c r="F3068" s="104"/>
      <c r="G3068" s="103"/>
      <c r="IF3068" s="6"/>
      <c r="IG3068" s="6"/>
      <c r="IH3068" s="6"/>
      <c r="II3068" s="6"/>
      <c r="IJ3068" s="6"/>
      <c r="IK3068" s="6"/>
      <c r="IL3068" s="6"/>
      <c r="IM3068" s="6"/>
    </row>
    <row r="3069" s="35" customFormat="1" ht="15.75" customHeight="1" spans="3:247">
      <c r="C3069" s="102"/>
      <c r="D3069" s="103"/>
      <c r="E3069" s="98"/>
      <c r="F3069" s="104"/>
      <c r="G3069" s="103"/>
      <c r="IF3069" s="6"/>
      <c r="IG3069" s="6"/>
      <c r="IH3069" s="6"/>
      <c r="II3069" s="6"/>
      <c r="IJ3069" s="6"/>
      <c r="IK3069" s="6"/>
      <c r="IL3069" s="6"/>
      <c r="IM3069" s="6"/>
    </row>
    <row r="3070" s="35" customFormat="1" ht="15.75" customHeight="1" spans="3:247">
      <c r="C3070" s="102"/>
      <c r="D3070" s="103"/>
      <c r="E3070" s="98"/>
      <c r="F3070" s="104"/>
      <c r="G3070" s="103"/>
      <c r="IF3070" s="6"/>
      <c r="IG3070" s="6"/>
      <c r="IH3070" s="6"/>
      <c r="II3070" s="6"/>
      <c r="IJ3070" s="6"/>
      <c r="IK3070" s="6"/>
      <c r="IL3070" s="6"/>
      <c r="IM3070" s="6"/>
    </row>
    <row r="3071" s="35" customFormat="1" ht="15.75" customHeight="1" spans="3:247">
      <c r="C3071" s="102"/>
      <c r="D3071" s="103"/>
      <c r="E3071" s="98"/>
      <c r="F3071" s="104"/>
      <c r="G3071" s="103"/>
      <c r="IF3071" s="6"/>
      <c r="IG3071" s="6"/>
      <c r="IH3071" s="6"/>
      <c r="II3071" s="6"/>
      <c r="IJ3071" s="6"/>
      <c r="IK3071" s="6"/>
      <c r="IL3071" s="6"/>
      <c r="IM3071" s="6"/>
    </row>
    <row r="3072" s="35" customFormat="1" ht="15.75" customHeight="1" spans="3:247">
      <c r="C3072" s="102"/>
      <c r="D3072" s="103"/>
      <c r="E3072" s="98"/>
      <c r="F3072" s="104"/>
      <c r="G3072" s="103"/>
      <c r="IF3072" s="6"/>
      <c r="IG3072" s="6"/>
      <c r="IH3072" s="6"/>
      <c r="II3072" s="6"/>
      <c r="IJ3072" s="6"/>
      <c r="IK3072" s="6"/>
      <c r="IL3072" s="6"/>
      <c r="IM3072" s="6"/>
    </row>
    <row r="3073" s="35" customFormat="1" ht="15.75" customHeight="1" spans="3:247">
      <c r="C3073" s="102"/>
      <c r="D3073" s="103"/>
      <c r="E3073" s="98"/>
      <c r="F3073" s="104"/>
      <c r="G3073" s="103"/>
      <c r="IF3073" s="6"/>
      <c r="IG3073" s="6"/>
      <c r="IH3073" s="6"/>
      <c r="II3073" s="6"/>
      <c r="IJ3073" s="6"/>
      <c r="IK3073" s="6"/>
      <c r="IL3073" s="6"/>
      <c r="IM3073" s="6"/>
    </row>
    <row r="3074" s="35" customFormat="1" ht="15.75" customHeight="1" spans="3:247">
      <c r="C3074" s="102"/>
      <c r="D3074" s="103"/>
      <c r="E3074" s="98"/>
      <c r="F3074" s="104"/>
      <c r="G3074" s="103"/>
      <c r="IF3074" s="6"/>
      <c r="IG3074" s="6"/>
      <c r="IH3074" s="6"/>
      <c r="II3074" s="6"/>
      <c r="IJ3074" s="6"/>
      <c r="IK3074" s="6"/>
      <c r="IL3074" s="6"/>
      <c r="IM3074" s="6"/>
    </row>
    <row r="3075" s="35" customFormat="1" ht="15.75" customHeight="1" spans="3:247">
      <c r="C3075" s="102"/>
      <c r="D3075" s="103"/>
      <c r="E3075" s="98"/>
      <c r="F3075" s="104"/>
      <c r="G3075" s="103"/>
      <c r="IF3075" s="6"/>
      <c r="IG3075" s="6"/>
      <c r="IH3075" s="6"/>
      <c r="II3075" s="6"/>
      <c r="IJ3075" s="6"/>
      <c r="IK3075" s="6"/>
      <c r="IL3075" s="6"/>
      <c r="IM3075" s="6"/>
    </row>
    <row r="3076" s="35" customFormat="1" ht="15.75" customHeight="1" spans="3:247">
      <c r="C3076" s="102"/>
      <c r="D3076" s="103"/>
      <c r="E3076" s="98"/>
      <c r="F3076" s="104"/>
      <c r="G3076" s="103"/>
      <c r="IF3076" s="6"/>
      <c r="IG3076" s="6"/>
      <c r="IH3076" s="6"/>
      <c r="II3076" s="6"/>
      <c r="IJ3076" s="6"/>
      <c r="IK3076" s="6"/>
      <c r="IL3076" s="6"/>
      <c r="IM3076" s="6"/>
    </row>
    <row r="3077" s="35" customFormat="1" ht="15.75" customHeight="1" spans="3:247">
      <c r="C3077" s="102"/>
      <c r="D3077" s="103"/>
      <c r="E3077" s="98"/>
      <c r="F3077" s="104"/>
      <c r="G3077" s="103"/>
      <c r="IF3077" s="6"/>
      <c r="IG3077" s="6"/>
      <c r="IH3077" s="6"/>
      <c r="II3077" s="6"/>
      <c r="IJ3077" s="6"/>
      <c r="IK3077" s="6"/>
      <c r="IL3077" s="6"/>
      <c r="IM3077" s="6"/>
    </row>
    <row r="3078" s="35" customFormat="1" ht="15.75" customHeight="1" spans="3:247">
      <c r="C3078" s="102"/>
      <c r="D3078" s="103"/>
      <c r="E3078" s="98"/>
      <c r="F3078" s="104"/>
      <c r="G3078" s="103"/>
      <c r="IF3078" s="6"/>
      <c r="IG3078" s="6"/>
      <c r="IH3078" s="6"/>
      <c r="II3078" s="6"/>
      <c r="IJ3078" s="6"/>
      <c r="IK3078" s="6"/>
      <c r="IL3078" s="6"/>
      <c r="IM3078" s="6"/>
    </row>
    <row r="3079" s="35" customFormat="1" ht="15.75" customHeight="1" spans="3:247">
      <c r="C3079" s="102"/>
      <c r="D3079" s="103"/>
      <c r="E3079" s="98"/>
      <c r="F3079" s="104"/>
      <c r="G3079" s="103"/>
      <c r="IF3079" s="6"/>
      <c r="IG3079" s="6"/>
      <c r="IH3079" s="6"/>
      <c r="II3079" s="6"/>
      <c r="IJ3079" s="6"/>
      <c r="IK3079" s="6"/>
      <c r="IL3079" s="6"/>
      <c r="IM3079" s="6"/>
    </row>
    <row r="3080" s="35" customFormat="1" ht="15.75" customHeight="1" spans="3:247">
      <c r="C3080" s="102"/>
      <c r="D3080" s="103"/>
      <c r="E3080" s="98"/>
      <c r="F3080" s="104"/>
      <c r="G3080" s="103"/>
      <c r="IF3080" s="6"/>
      <c r="IG3080" s="6"/>
      <c r="IH3080" s="6"/>
      <c r="II3080" s="6"/>
      <c r="IJ3080" s="6"/>
      <c r="IK3080" s="6"/>
      <c r="IL3080" s="6"/>
      <c r="IM3080" s="6"/>
    </row>
    <row r="3081" s="35" customFormat="1" ht="15.75" customHeight="1" spans="3:247">
      <c r="C3081" s="102"/>
      <c r="D3081" s="103"/>
      <c r="E3081" s="98"/>
      <c r="F3081" s="104"/>
      <c r="G3081" s="103"/>
      <c r="IF3081" s="6"/>
      <c r="IG3081" s="6"/>
      <c r="IH3081" s="6"/>
      <c r="II3081" s="6"/>
      <c r="IJ3081" s="6"/>
      <c r="IK3081" s="6"/>
      <c r="IL3081" s="6"/>
      <c r="IM3081" s="6"/>
    </row>
    <row r="3082" s="35" customFormat="1" ht="15.75" customHeight="1" spans="3:247">
      <c r="C3082" s="102"/>
      <c r="D3082" s="103"/>
      <c r="E3082" s="98"/>
      <c r="F3082" s="104"/>
      <c r="G3082" s="103"/>
      <c r="IF3082" s="6"/>
      <c r="IG3082" s="6"/>
      <c r="IH3082" s="6"/>
      <c r="II3082" s="6"/>
      <c r="IJ3082" s="6"/>
      <c r="IK3082" s="6"/>
      <c r="IL3082" s="6"/>
      <c r="IM3082" s="6"/>
    </row>
    <row r="3083" s="35" customFormat="1" ht="15.75" customHeight="1" spans="3:247">
      <c r="C3083" s="102"/>
      <c r="D3083" s="103"/>
      <c r="E3083" s="98"/>
      <c r="F3083" s="104"/>
      <c r="G3083" s="103"/>
      <c r="IF3083" s="6"/>
      <c r="IG3083" s="6"/>
      <c r="IH3083" s="6"/>
      <c r="II3083" s="6"/>
      <c r="IJ3083" s="6"/>
      <c r="IK3083" s="6"/>
      <c r="IL3083" s="6"/>
      <c r="IM3083" s="6"/>
    </row>
    <row r="3084" s="35" customFormat="1" ht="15.75" customHeight="1" spans="3:247">
      <c r="C3084" s="102"/>
      <c r="D3084" s="103"/>
      <c r="E3084" s="98"/>
      <c r="F3084" s="104"/>
      <c r="G3084" s="103"/>
      <c r="IF3084" s="6"/>
      <c r="IG3084" s="6"/>
      <c r="IH3084" s="6"/>
      <c r="II3084" s="6"/>
      <c r="IJ3084" s="6"/>
      <c r="IK3084" s="6"/>
      <c r="IL3084" s="6"/>
      <c r="IM3084" s="6"/>
    </row>
    <row r="3085" s="35" customFormat="1" ht="15.75" customHeight="1" spans="3:247">
      <c r="C3085" s="102"/>
      <c r="D3085" s="103"/>
      <c r="E3085" s="98"/>
      <c r="F3085" s="104"/>
      <c r="G3085" s="103"/>
      <c r="IF3085" s="6"/>
      <c r="IG3085" s="6"/>
      <c r="IH3085" s="6"/>
      <c r="II3085" s="6"/>
      <c r="IJ3085" s="6"/>
      <c r="IK3085" s="6"/>
      <c r="IL3085" s="6"/>
      <c r="IM3085" s="6"/>
    </row>
    <row r="3086" s="35" customFormat="1" ht="15.75" customHeight="1" spans="3:247">
      <c r="C3086" s="102"/>
      <c r="D3086" s="103"/>
      <c r="E3086" s="98"/>
      <c r="F3086" s="104"/>
      <c r="G3086" s="103"/>
      <c r="IF3086" s="6"/>
      <c r="IG3086" s="6"/>
      <c r="IH3086" s="6"/>
      <c r="II3086" s="6"/>
      <c r="IJ3086" s="6"/>
      <c r="IK3086" s="6"/>
      <c r="IL3086" s="6"/>
      <c r="IM3086" s="6"/>
    </row>
    <row r="3087" s="35" customFormat="1" ht="15.75" customHeight="1" spans="3:247">
      <c r="C3087" s="102"/>
      <c r="D3087" s="103"/>
      <c r="E3087" s="98"/>
      <c r="F3087" s="104"/>
      <c r="G3087" s="103"/>
      <c r="IF3087" s="6"/>
      <c r="IG3087" s="6"/>
      <c r="IH3087" s="6"/>
      <c r="II3087" s="6"/>
      <c r="IJ3087" s="6"/>
      <c r="IK3087" s="6"/>
      <c r="IL3087" s="6"/>
      <c r="IM3087" s="6"/>
    </row>
    <row r="3088" s="35" customFormat="1" ht="15.75" customHeight="1" spans="3:247">
      <c r="C3088" s="102"/>
      <c r="D3088" s="103"/>
      <c r="E3088" s="98"/>
      <c r="F3088" s="104"/>
      <c r="G3088" s="103"/>
      <c r="IF3088" s="6"/>
      <c r="IG3088" s="6"/>
      <c r="IH3088" s="6"/>
      <c r="II3088" s="6"/>
      <c r="IJ3088" s="6"/>
      <c r="IK3088" s="6"/>
      <c r="IL3088" s="6"/>
      <c r="IM3088" s="6"/>
    </row>
    <row r="3089" s="35" customFormat="1" ht="15.75" customHeight="1" spans="3:247">
      <c r="C3089" s="102"/>
      <c r="D3089" s="103"/>
      <c r="E3089" s="98"/>
      <c r="F3089" s="104"/>
      <c r="G3089" s="103"/>
      <c r="IF3089" s="6"/>
      <c r="IG3089" s="6"/>
      <c r="IH3089" s="6"/>
      <c r="II3089" s="6"/>
      <c r="IJ3089" s="6"/>
      <c r="IK3089" s="6"/>
      <c r="IL3089" s="6"/>
      <c r="IM3089" s="6"/>
    </row>
    <row r="3090" s="35" customFormat="1" ht="15.75" customHeight="1" spans="3:247">
      <c r="C3090" s="102"/>
      <c r="D3090" s="103"/>
      <c r="E3090" s="98"/>
      <c r="F3090" s="104"/>
      <c r="G3090" s="103"/>
      <c r="IF3090" s="6"/>
      <c r="IG3090" s="6"/>
      <c r="IH3090" s="6"/>
      <c r="II3090" s="6"/>
      <c r="IJ3090" s="6"/>
      <c r="IK3090" s="6"/>
      <c r="IL3090" s="6"/>
      <c r="IM3090" s="6"/>
    </row>
    <row r="3091" s="35" customFormat="1" ht="15.75" customHeight="1" spans="3:247">
      <c r="C3091" s="102"/>
      <c r="D3091" s="103"/>
      <c r="E3091" s="98"/>
      <c r="F3091" s="104"/>
      <c r="G3091" s="103"/>
      <c r="IF3091" s="6"/>
      <c r="IG3091" s="6"/>
      <c r="IH3091" s="6"/>
      <c r="II3091" s="6"/>
      <c r="IJ3091" s="6"/>
      <c r="IK3091" s="6"/>
      <c r="IL3091" s="6"/>
      <c r="IM3091" s="6"/>
    </row>
    <row r="3092" s="35" customFormat="1" ht="15.75" customHeight="1" spans="3:247">
      <c r="C3092" s="102"/>
      <c r="D3092" s="103"/>
      <c r="E3092" s="98"/>
      <c r="F3092" s="104"/>
      <c r="G3092" s="103"/>
      <c r="IF3092" s="6"/>
      <c r="IG3092" s="6"/>
      <c r="IH3092" s="6"/>
      <c r="II3092" s="6"/>
      <c r="IJ3092" s="6"/>
      <c r="IK3092" s="6"/>
      <c r="IL3092" s="6"/>
      <c r="IM3092" s="6"/>
    </row>
    <row r="3093" s="35" customFormat="1" ht="15.75" customHeight="1" spans="3:247">
      <c r="C3093" s="102"/>
      <c r="D3093" s="103"/>
      <c r="E3093" s="98"/>
      <c r="F3093" s="104"/>
      <c r="G3093" s="103"/>
      <c r="IF3093" s="6"/>
      <c r="IG3093" s="6"/>
      <c r="IH3093" s="6"/>
      <c r="II3093" s="6"/>
      <c r="IJ3093" s="6"/>
      <c r="IK3093" s="6"/>
      <c r="IL3093" s="6"/>
      <c r="IM3093" s="6"/>
    </row>
    <row r="3094" s="35" customFormat="1" ht="15.75" customHeight="1" spans="3:247">
      <c r="C3094" s="102"/>
      <c r="D3094" s="103"/>
      <c r="E3094" s="98"/>
      <c r="F3094" s="104"/>
      <c r="G3094" s="103"/>
      <c r="IF3094" s="6"/>
      <c r="IG3094" s="6"/>
      <c r="IH3094" s="6"/>
      <c r="II3094" s="6"/>
      <c r="IJ3094" s="6"/>
      <c r="IK3094" s="6"/>
      <c r="IL3094" s="6"/>
      <c r="IM3094" s="6"/>
    </row>
    <row r="3095" s="35" customFormat="1" ht="15.75" customHeight="1" spans="3:247">
      <c r="C3095" s="102"/>
      <c r="D3095" s="103"/>
      <c r="E3095" s="98"/>
      <c r="F3095" s="104"/>
      <c r="G3095" s="103"/>
      <c r="IF3095" s="6"/>
      <c r="IG3095" s="6"/>
      <c r="IH3095" s="6"/>
      <c r="II3095" s="6"/>
      <c r="IJ3095" s="6"/>
      <c r="IK3095" s="6"/>
      <c r="IL3095" s="6"/>
      <c r="IM3095" s="6"/>
    </row>
    <row r="3096" s="35" customFormat="1" ht="15.75" customHeight="1" spans="3:247">
      <c r="C3096" s="102"/>
      <c r="D3096" s="103"/>
      <c r="E3096" s="98"/>
      <c r="F3096" s="104"/>
      <c r="G3096" s="103"/>
      <c r="IF3096" s="6"/>
      <c r="IG3096" s="6"/>
      <c r="IH3096" s="6"/>
      <c r="II3096" s="6"/>
      <c r="IJ3096" s="6"/>
      <c r="IK3096" s="6"/>
      <c r="IL3096" s="6"/>
      <c r="IM3096" s="6"/>
    </row>
    <row r="3097" s="35" customFormat="1" ht="15.75" customHeight="1" spans="3:247">
      <c r="C3097" s="102"/>
      <c r="D3097" s="103"/>
      <c r="E3097" s="98"/>
      <c r="F3097" s="104"/>
      <c r="G3097" s="103"/>
      <c r="IF3097" s="6"/>
      <c r="IG3097" s="6"/>
      <c r="IH3097" s="6"/>
      <c r="II3097" s="6"/>
      <c r="IJ3097" s="6"/>
      <c r="IK3097" s="6"/>
      <c r="IL3097" s="6"/>
      <c r="IM3097" s="6"/>
    </row>
    <row r="3098" s="35" customFormat="1" ht="15.75" customHeight="1" spans="3:247">
      <c r="C3098" s="102"/>
      <c r="D3098" s="103"/>
      <c r="E3098" s="98"/>
      <c r="F3098" s="104"/>
      <c r="G3098" s="103"/>
      <c r="IF3098" s="6"/>
      <c r="IG3098" s="6"/>
      <c r="IH3098" s="6"/>
      <c r="II3098" s="6"/>
      <c r="IJ3098" s="6"/>
      <c r="IK3098" s="6"/>
      <c r="IL3098" s="6"/>
      <c r="IM3098" s="6"/>
    </row>
    <row r="3099" s="35" customFormat="1" ht="15.75" customHeight="1" spans="3:247">
      <c r="C3099" s="102"/>
      <c r="D3099" s="103"/>
      <c r="E3099" s="98"/>
      <c r="F3099" s="104"/>
      <c r="G3099" s="103"/>
      <c r="IF3099" s="6"/>
      <c r="IG3099" s="6"/>
      <c r="IH3099" s="6"/>
      <c r="II3099" s="6"/>
      <c r="IJ3099" s="6"/>
      <c r="IK3099" s="6"/>
      <c r="IL3099" s="6"/>
      <c r="IM3099" s="6"/>
    </row>
    <row r="3100" s="35" customFormat="1" ht="15.75" customHeight="1" spans="3:247">
      <c r="C3100" s="102"/>
      <c r="D3100" s="103"/>
      <c r="E3100" s="98"/>
      <c r="F3100" s="104"/>
      <c r="G3100" s="103"/>
      <c r="IF3100" s="6"/>
      <c r="IG3100" s="6"/>
      <c r="IH3100" s="6"/>
      <c r="II3100" s="6"/>
      <c r="IJ3100" s="6"/>
      <c r="IK3100" s="6"/>
      <c r="IL3100" s="6"/>
      <c r="IM3100" s="6"/>
    </row>
    <row r="3101" s="35" customFormat="1" ht="15.75" customHeight="1" spans="3:247">
      <c r="C3101" s="102"/>
      <c r="D3101" s="103"/>
      <c r="E3101" s="98"/>
      <c r="F3101" s="104"/>
      <c r="G3101" s="103"/>
      <c r="IF3101" s="6"/>
      <c r="IG3101" s="6"/>
      <c r="IH3101" s="6"/>
      <c r="II3101" s="6"/>
      <c r="IJ3101" s="6"/>
      <c r="IK3101" s="6"/>
      <c r="IL3101" s="6"/>
      <c r="IM3101" s="6"/>
    </row>
    <row r="3102" s="35" customFormat="1" ht="15.75" customHeight="1" spans="3:247">
      <c r="C3102" s="102"/>
      <c r="D3102" s="103"/>
      <c r="E3102" s="98"/>
      <c r="F3102" s="104"/>
      <c r="G3102" s="103"/>
      <c r="IF3102" s="6"/>
      <c r="IG3102" s="6"/>
      <c r="IH3102" s="6"/>
      <c r="II3102" s="6"/>
      <c r="IJ3102" s="6"/>
      <c r="IK3102" s="6"/>
      <c r="IL3102" s="6"/>
      <c r="IM3102" s="6"/>
    </row>
    <row r="3103" s="35" customFormat="1" ht="15.75" customHeight="1" spans="3:247">
      <c r="C3103" s="102"/>
      <c r="D3103" s="103"/>
      <c r="E3103" s="98"/>
      <c r="F3103" s="104"/>
      <c r="G3103" s="103"/>
      <c r="IF3103" s="6"/>
      <c r="IG3103" s="6"/>
      <c r="IH3103" s="6"/>
      <c r="II3103" s="6"/>
      <c r="IJ3103" s="6"/>
      <c r="IK3103" s="6"/>
      <c r="IL3103" s="6"/>
      <c r="IM3103" s="6"/>
    </row>
    <row r="3104" s="35" customFormat="1" ht="15.75" customHeight="1" spans="3:247">
      <c r="C3104" s="102"/>
      <c r="D3104" s="103"/>
      <c r="E3104" s="98"/>
      <c r="F3104" s="104"/>
      <c r="G3104" s="103"/>
      <c r="IF3104" s="6"/>
      <c r="IG3104" s="6"/>
      <c r="IH3104" s="6"/>
      <c r="II3104" s="6"/>
      <c r="IJ3104" s="6"/>
      <c r="IK3104" s="6"/>
      <c r="IL3104" s="6"/>
      <c r="IM3104" s="6"/>
    </row>
    <row r="3105" s="35" customFormat="1" ht="15.75" customHeight="1" spans="3:247">
      <c r="C3105" s="102"/>
      <c r="D3105" s="103"/>
      <c r="E3105" s="98"/>
      <c r="F3105" s="104"/>
      <c r="G3105" s="103"/>
      <c r="IF3105" s="6"/>
      <c r="IG3105" s="6"/>
      <c r="IH3105" s="6"/>
      <c r="II3105" s="6"/>
      <c r="IJ3105" s="6"/>
      <c r="IK3105" s="6"/>
      <c r="IL3105" s="6"/>
      <c r="IM3105" s="6"/>
    </row>
    <row r="3106" s="35" customFormat="1" ht="15.75" customHeight="1" spans="3:247">
      <c r="C3106" s="102"/>
      <c r="D3106" s="103"/>
      <c r="E3106" s="98"/>
      <c r="F3106" s="104"/>
      <c r="G3106" s="103"/>
      <c r="IF3106" s="6"/>
      <c r="IG3106" s="6"/>
      <c r="IH3106" s="6"/>
      <c r="II3106" s="6"/>
      <c r="IJ3106" s="6"/>
      <c r="IK3106" s="6"/>
      <c r="IL3106" s="6"/>
      <c r="IM3106" s="6"/>
    </row>
    <row r="3107" s="35" customFormat="1" ht="15.75" customHeight="1" spans="3:247">
      <c r="C3107" s="102"/>
      <c r="D3107" s="103"/>
      <c r="E3107" s="98"/>
      <c r="F3107" s="104"/>
      <c r="G3107" s="103"/>
      <c r="IF3107" s="6"/>
      <c r="IG3107" s="6"/>
      <c r="IH3107" s="6"/>
      <c r="II3107" s="6"/>
      <c r="IJ3107" s="6"/>
      <c r="IK3107" s="6"/>
      <c r="IL3107" s="6"/>
      <c r="IM3107" s="6"/>
    </row>
    <row r="3108" s="35" customFormat="1" ht="15.75" customHeight="1" spans="3:247">
      <c r="C3108" s="102"/>
      <c r="D3108" s="103"/>
      <c r="E3108" s="98"/>
      <c r="F3108" s="104"/>
      <c r="G3108" s="103"/>
      <c r="IF3108" s="6"/>
      <c r="IG3108" s="6"/>
      <c r="IH3108" s="6"/>
      <c r="II3108" s="6"/>
      <c r="IJ3108" s="6"/>
      <c r="IK3108" s="6"/>
      <c r="IL3108" s="6"/>
      <c r="IM3108" s="6"/>
    </row>
    <row r="3109" s="35" customFormat="1" ht="15.75" customHeight="1" spans="3:247">
      <c r="C3109" s="102"/>
      <c r="D3109" s="103"/>
      <c r="E3109" s="98"/>
      <c r="F3109" s="104"/>
      <c r="G3109" s="103"/>
      <c r="IF3109" s="6"/>
      <c r="IG3109" s="6"/>
      <c r="IH3109" s="6"/>
      <c r="II3109" s="6"/>
      <c r="IJ3109" s="6"/>
      <c r="IK3109" s="6"/>
      <c r="IL3109" s="6"/>
      <c r="IM3109" s="6"/>
    </row>
    <row r="3110" s="35" customFormat="1" ht="15.75" customHeight="1" spans="3:247">
      <c r="C3110" s="102"/>
      <c r="D3110" s="103"/>
      <c r="E3110" s="98"/>
      <c r="F3110" s="104"/>
      <c r="G3110" s="103"/>
      <c r="IF3110" s="6"/>
      <c r="IG3110" s="6"/>
      <c r="IH3110" s="6"/>
      <c r="II3110" s="6"/>
      <c r="IJ3110" s="6"/>
      <c r="IK3110" s="6"/>
      <c r="IL3110" s="6"/>
      <c r="IM3110" s="6"/>
    </row>
    <row r="3111" s="35" customFormat="1" ht="15.75" customHeight="1" spans="3:247">
      <c r="C3111" s="102"/>
      <c r="D3111" s="103"/>
      <c r="E3111" s="98"/>
      <c r="F3111" s="104"/>
      <c r="G3111" s="103"/>
      <c r="IF3111" s="6"/>
      <c r="IG3111" s="6"/>
      <c r="IH3111" s="6"/>
      <c r="II3111" s="6"/>
      <c r="IJ3111" s="6"/>
      <c r="IK3111" s="6"/>
      <c r="IL3111" s="6"/>
      <c r="IM3111" s="6"/>
    </row>
    <row r="3112" s="35" customFormat="1" ht="15.75" customHeight="1" spans="3:247">
      <c r="C3112" s="102"/>
      <c r="D3112" s="103"/>
      <c r="E3112" s="98"/>
      <c r="F3112" s="104"/>
      <c r="G3112" s="103"/>
      <c r="IF3112" s="6"/>
      <c r="IG3112" s="6"/>
      <c r="IH3112" s="6"/>
      <c r="II3112" s="6"/>
      <c r="IJ3112" s="6"/>
      <c r="IK3112" s="6"/>
      <c r="IL3112" s="6"/>
      <c r="IM3112" s="6"/>
    </row>
    <row r="3113" s="35" customFormat="1" ht="15.75" customHeight="1" spans="3:247">
      <c r="C3113" s="102"/>
      <c r="D3113" s="103"/>
      <c r="E3113" s="98"/>
      <c r="F3113" s="104"/>
      <c r="G3113" s="103"/>
      <c r="IF3113" s="6"/>
      <c r="IG3113" s="6"/>
      <c r="IH3113" s="6"/>
      <c r="II3113" s="6"/>
      <c r="IJ3113" s="6"/>
      <c r="IK3113" s="6"/>
      <c r="IL3113" s="6"/>
      <c r="IM3113" s="6"/>
    </row>
    <row r="3114" s="35" customFormat="1" ht="15.75" customHeight="1" spans="3:247">
      <c r="C3114" s="102"/>
      <c r="D3114" s="103"/>
      <c r="E3114" s="98"/>
      <c r="F3114" s="104"/>
      <c r="G3114" s="103"/>
      <c r="IF3114" s="6"/>
      <c r="IG3114" s="6"/>
      <c r="IH3114" s="6"/>
      <c r="II3114" s="6"/>
      <c r="IJ3114" s="6"/>
      <c r="IK3114" s="6"/>
      <c r="IL3114" s="6"/>
      <c r="IM3114" s="6"/>
    </row>
    <row r="3115" s="35" customFormat="1" ht="15.75" customHeight="1" spans="3:247">
      <c r="C3115" s="102"/>
      <c r="D3115" s="103"/>
      <c r="E3115" s="98"/>
      <c r="F3115" s="104"/>
      <c r="G3115" s="103"/>
      <c r="IF3115" s="6"/>
      <c r="IG3115" s="6"/>
      <c r="IH3115" s="6"/>
      <c r="II3115" s="6"/>
      <c r="IJ3115" s="6"/>
      <c r="IK3115" s="6"/>
      <c r="IL3115" s="6"/>
      <c r="IM3115" s="6"/>
    </row>
    <row r="3116" s="35" customFormat="1" ht="15.75" customHeight="1" spans="3:247">
      <c r="C3116" s="102"/>
      <c r="D3116" s="103"/>
      <c r="E3116" s="98"/>
      <c r="F3116" s="104"/>
      <c r="G3116" s="103"/>
      <c r="IF3116" s="6"/>
      <c r="IG3116" s="6"/>
      <c r="IH3116" s="6"/>
      <c r="II3116" s="6"/>
      <c r="IJ3116" s="6"/>
      <c r="IK3116" s="6"/>
      <c r="IL3116" s="6"/>
      <c r="IM3116" s="6"/>
    </row>
    <row r="3117" s="35" customFormat="1" ht="15.75" customHeight="1" spans="3:247">
      <c r="C3117" s="102"/>
      <c r="D3117" s="103"/>
      <c r="E3117" s="98"/>
      <c r="F3117" s="104"/>
      <c r="G3117" s="103"/>
      <c r="IF3117" s="6"/>
      <c r="IG3117" s="6"/>
      <c r="IH3117" s="6"/>
      <c r="II3117" s="6"/>
      <c r="IJ3117" s="6"/>
      <c r="IK3117" s="6"/>
      <c r="IL3117" s="6"/>
      <c r="IM3117" s="6"/>
    </row>
    <row r="3118" s="35" customFormat="1" ht="15.75" customHeight="1" spans="3:247">
      <c r="C3118" s="102"/>
      <c r="D3118" s="103"/>
      <c r="E3118" s="98"/>
      <c r="F3118" s="104"/>
      <c r="G3118" s="103"/>
      <c r="IF3118" s="6"/>
      <c r="IG3118" s="6"/>
      <c r="IH3118" s="6"/>
      <c r="II3118" s="6"/>
      <c r="IJ3118" s="6"/>
      <c r="IK3118" s="6"/>
      <c r="IL3118" s="6"/>
      <c r="IM3118" s="6"/>
    </row>
    <row r="3119" s="35" customFormat="1" ht="15.75" customHeight="1" spans="3:247">
      <c r="C3119" s="102"/>
      <c r="D3119" s="103"/>
      <c r="E3119" s="98"/>
      <c r="F3119" s="104"/>
      <c r="G3119" s="103"/>
      <c r="IF3119" s="6"/>
      <c r="IG3119" s="6"/>
      <c r="IH3119" s="6"/>
      <c r="II3119" s="6"/>
      <c r="IJ3119" s="6"/>
      <c r="IK3119" s="6"/>
      <c r="IL3119" s="6"/>
      <c r="IM3119" s="6"/>
    </row>
    <row r="3120" s="35" customFormat="1" ht="15.75" customHeight="1" spans="3:247">
      <c r="C3120" s="102"/>
      <c r="D3120" s="103"/>
      <c r="E3120" s="98"/>
      <c r="F3120" s="104"/>
      <c r="G3120" s="103"/>
      <c r="IF3120" s="6"/>
      <c r="IG3120" s="6"/>
      <c r="IH3120" s="6"/>
      <c r="II3120" s="6"/>
      <c r="IJ3120" s="6"/>
      <c r="IK3120" s="6"/>
      <c r="IL3120" s="6"/>
      <c r="IM3120" s="6"/>
    </row>
    <row r="3121" s="35" customFormat="1" ht="15.75" customHeight="1" spans="3:247">
      <c r="C3121" s="102"/>
      <c r="D3121" s="103"/>
      <c r="E3121" s="98"/>
      <c r="F3121" s="104"/>
      <c r="G3121" s="103"/>
      <c r="IF3121" s="6"/>
      <c r="IG3121" s="6"/>
      <c r="IH3121" s="6"/>
      <c r="II3121" s="6"/>
      <c r="IJ3121" s="6"/>
      <c r="IK3121" s="6"/>
      <c r="IL3121" s="6"/>
      <c r="IM3121" s="6"/>
    </row>
    <row r="3122" s="35" customFormat="1" ht="15.75" customHeight="1" spans="3:247">
      <c r="C3122" s="102"/>
      <c r="D3122" s="103"/>
      <c r="E3122" s="98"/>
      <c r="F3122" s="104"/>
      <c r="G3122" s="103"/>
      <c r="IF3122" s="6"/>
      <c r="IG3122" s="6"/>
      <c r="IH3122" s="6"/>
      <c r="II3122" s="6"/>
      <c r="IJ3122" s="6"/>
      <c r="IK3122" s="6"/>
      <c r="IL3122" s="6"/>
      <c r="IM3122" s="6"/>
    </row>
    <row r="3123" s="35" customFormat="1" ht="15.75" customHeight="1" spans="3:247">
      <c r="C3123" s="102"/>
      <c r="D3123" s="103"/>
      <c r="E3123" s="98"/>
      <c r="F3123" s="104"/>
      <c r="G3123" s="103"/>
      <c r="IF3123" s="6"/>
      <c r="IG3123" s="6"/>
      <c r="IH3123" s="6"/>
      <c r="II3123" s="6"/>
      <c r="IJ3123" s="6"/>
      <c r="IK3123" s="6"/>
      <c r="IL3123" s="6"/>
      <c r="IM3123" s="6"/>
    </row>
    <row r="3124" s="35" customFormat="1" ht="15.75" customHeight="1" spans="3:247">
      <c r="C3124" s="102"/>
      <c r="D3124" s="103"/>
      <c r="E3124" s="98"/>
      <c r="F3124" s="104"/>
      <c r="G3124" s="103"/>
      <c r="IF3124" s="6"/>
      <c r="IG3124" s="6"/>
      <c r="IH3124" s="6"/>
      <c r="II3124" s="6"/>
      <c r="IJ3124" s="6"/>
      <c r="IK3124" s="6"/>
      <c r="IL3124" s="6"/>
      <c r="IM3124" s="6"/>
    </row>
    <row r="3125" s="35" customFormat="1" ht="15.75" customHeight="1" spans="3:247">
      <c r="C3125" s="102"/>
      <c r="D3125" s="103"/>
      <c r="E3125" s="98"/>
      <c r="F3125" s="104"/>
      <c r="G3125" s="103"/>
      <c r="IF3125" s="6"/>
      <c r="IG3125" s="6"/>
      <c r="IH3125" s="6"/>
      <c r="II3125" s="6"/>
      <c r="IJ3125" s="6"/>
      <c r="IK3125" s="6"/>
      <c r="IL3125" s="6"/>
      <c r="IM3125" s="6"/>
    </row>
    <row r="3126" s="35" customFormat="1" ht="15.75" customHeight="1" spans="3:247">
      <c r="C3126" s="102"/>
      <c r="D3126" s="103"/>
      <c r="E3126" s="98"/>
      <c r="F3126" s="104"/>
      <c r="G3126" s="103"/>
      <c r="IF3126" s="6"/>
      <c r="IG3126" s="6"/>
      <c r="IH3126" s="6"/>
      <c r="II3126" s="6"/>
      <c r="IJ3126" s="6"/>
      <c r="IK3126" s="6"/>
      <c r="IL3126" s="6"/>
      <c r="IM3126" s="6"/>
    </row>
    <row r="3127" s="35" customFormat="1" ht="15.75" customHeight="1" spans="3:247">
      <c r="C3127" s="102"/>
      <c r="D3127" s="103"/>
      <c r="E3127" s="98"/>
      <c r="F3127" s="104"/>
      <c r="G3127" s="103"/>
      <c r="IF3127" s="6"/>
      <c r="IG3127" s="6"/>
      <c r="IH3127" s="6"/>
      <c r="II3127" s="6"/>
      <c r="IJ3127" s="6"/>
      <c r="IK3127" s="6"/>
      <c r="IL3127" s="6"/>
      <c r="IM3127" s="6"/>
    </row>
    <row r="3128" s="35" customFormat="1" ht="15.75" customHeight="1" spans="3:247">
      <c r="C3128" s="102"/>
      <c r="D3128" s="103"/>
      <c r="E3128" s="98"/>
      <c r="F3128" s="104"/>
      <c r="G3128" s="103"/>
      <c r="IF3128" s="6"/>
      <c r="IG3128" s="6"/>
      <c r="IH3128" s="6"/>
      <c r="II3128" s="6"/>
      <c r="IJ3128" s="6"/>
      <c r="IK3128" s="6"/>
      <c r="IL3128" s="6"/>
      <c r="IM3128" s="6"/>
    </row>
    <row r="3129" s="35" customFormat="1" ht="15.75" customHeight="1" spans="3:247">
      <c r="C3129" s="102"/>
      <c r="D3129" s="103"/>
      <c r="E3129" s="98"/>
      <c r="F3129" s="104"/>
      <c r="G3129" s="103"/>
      <c r="IF3129" s="6"/>
      <c r="IG3129" s="6"/>
      <c r="IH3129" s="6"/>
      <c r="II3129" s="6"/>
      <c r="IJ3129" s="6"/>
      <c r="IK3129" s="6"/>
      <c r="IL3129" s="6"/>
      <c r="IM3129" s="6"/>
    </row>
    <row r="3130" s="35" customFormat="1" ht="15.75" customHeight="1" spans="3:247">
      <c r="C3130" s="102"/>
      <c r="D3130" s="103"/>
      <c r="E3130" s="98"/>
      <c r="F3130" s="104"/>
      <c r="G3130" s="103"/>
      <c r="IF3130" s="6"/>
      <c r="IG3130" s="6"/>
      <c r="IH3130" s="6"/>
      <c r="II3130" s="6"/>
      <c r="IJ3130" s="6"/>
      <c r="IK3130" s="6"/>
      <c r="IL3130" s="6"/>
      <c r="IM3130" s="6"/>
    </row>
    <row r="3131" s="35" customFormat="1" ht="15.75" customHeight="1" spans="3:247">
      <c r="C3131" s="102"/>
      <c r="D3131" s="103"/>
      <c r="E3131" s="98"/>
      <c r="F3131" s="104"/>
      <c r="G3131" s="103"/>
      <c r="IF3131" s="6"/>
      <c r="IG3131" s="6"/>
      <c r="IH3131" s="6"/>
      <c r="II3131" s="6"/>
      <c r="IJ3131" s="6"/>
      <c r="IK3131" s="6"/>
      <c r="IL3131" s="6"/>
      <c r="IM3131" s="6"/>
    </row>
    <row r="3132" s="35" customFormat="1" ht="15.75" customHeight="1" spans="3:247">
      <c r="C3132" s="102"/>
      <c r="D3132" s="103"/>
      <c r="E3132" s="98"/>
      <c r="F3132" s="104"/>
      <c r="G3132" s="103"/>
      <c r="IF3132" s="6"/>
      <c r="IG3132" s="6"/>
      <c r="IH3132" s="6"/>
      <c r="II3132" s="6"/>
      <c r="IJ3132" s="6"/>
      <c r="IK3132" s="6"/>
      <c r="IL3132" s="6"/>
      <c r="IM3132" s="6"/>
    </row>
    <row r="3133" s="35" customFormat="1" ht="15.75" customHeight="1" spans="3:247">
      <c r="C3133" s="102"/>
      <c r="D3133" s="103"/>
      <c r="E3133" s="98"/>
      <c r="F3133" s="104"/>
      <c r="G3133" s="103"/>
      <c r="IF3133" s="6"/>
      <c r="IG3133" s="6"/>
      <c r="IH3133" s="6"/>
      <c r="II3133" s="6"/>
      <c r="IJ3133" s="6"/>
      <c r="IK3133" s="6"/>
      <c r="IL3133" s="6"/>
      <c r="IM3133" s="6"/>
    </row>
    <row r="3134" s="35" customFormat="1" ht="15.75" customHeight="1" spans="3:247">
      <c r="C3134" s="102"/>
      <c r="D3134" s="103"/>
      <c r="E3134" s="98"/>
      <c r="F3134" s="104"/>
      <c r="G3134" s="103"/>
      <c r="IF3134" s="6"/>
      <c r="IG3134" s="6"/>
      <c r="IH3134" s="6"/>
      <c r="II3134" s="6"/>
      <c r="IJ3134" s="6"/>
      <c r="IK3134" s="6"/>
      <c r="IL3134" s="6"/>
      <c r="IM3134" s="6"/>
    </row>
    <row r="3135" s="35" customFormat="1" ht="15.75" customHeight="1" spans="3:247">
      <c r="C3135" s="102"/>
      <c r="D3135" s="103"/>
      <c r="E3135" s="98"/>
      <c r="F3135" s="104"/>
      <c r="G3135" s="103"/>
      <c r="IF3135" s="6"/>
      <c r="IG3135" s="6"/>
      <c r="IH3135" s="6"/>
      <c r="II3135" s="6"/>
      <c r="IJ3135" s="6"/>
      <c r="IK3135" s="6"/>
      <c r="IL3135" s="6"/>
      <c r="IM3135" s="6"/>
    </row>
    <row r="3136" s="35" customFormat="1" ht="15.75" customHeight="1" spans="3:247">
      <c r="C3136" s="102"/>
      <c r="D3136" s="103"/>
      <c r="E3136" s="98"/>
      <c r="F3136" s="104"/>
      <c r="G3136" s="103"/>
      <c r="IF3136" s="6"/>
      <c r="IG3136" s="6"/>
      <c r="IH3136" s="6"/>
      <c r="II3136" s="6"/>
      <c r="IJ3136" s="6"/>
      <c r="IK3136" s="6"/>
      <c r="IL3136" s="6"/>
      <c r="IM3136" s="6"/>
    </row>
    <row r="3137" s="35" customFormat="1" ht="15.75" customHeight="1" spans="3:247">
      <c r="C3137" s="102"/>
      <c r="D3137" s="103"/>
      <c r="E3137" s="98"/>
      <c r="F3137" s="104"/>
      <c r="G3137" s="103"/>
      <c r="IF3137" s="6"/>
      <c r="IG3137" s="6"/>
      <c r="IH3137" s="6"/>
      <c r="II3137" s="6"/>
      <c r="IJ3137" s="6"/>
      <c r="IK3137" s="6"/>
      <c r="IL3137" s="6"/>
      <c r="IM3137" s="6"/>
    </row>
    <row r="3138" s="35" customFormat="1" ht="15.75" customHeight="1" spans="3:247">
      <c r="C3138" s="102"/>
      <c r="D3138" s="103"/>
      <c r="E3138" s="98"/>
      <c r="F3138" s="104"/>
      <c r="G3138" s="103"/>
      <c r="IF3138" s="6"/>
      <c r="IG3138" s="6"/>
      <c r="IH3138" s="6"/>
      <c r="II3138" s="6"/>
      <c r="IJ3138" s="6"/>
      <c r="IK3138" s="6"/>
      <c r="IL3138" s="6"/>
      <c r="IM3138" s="6"/>
    </row>
    <row r="3139" s="35" customFormat="1" ht="15.75" customHeight="1" spans="3:247">
      <c r="C3139" s="102"/>
      <c r="D3139" s="103"/>
      <c r="E3139" s="98"/>
      <c r="F3139" s="104"/>
      <c r="G3139" s="103"/>
      <c r="IF3139" s="6"/>
      <c r="IG3139" s="6"/>
      <c r="IH3139" s="6"/>
      <c r="II3139" s="6"/>
      <c r="IJ3139" s="6"/>
      <c r="IK3139" s="6"/>
      <c r="IL3139" s="6"/>
      <c r="IM3139" s="6"/>
    </row>
    <row r="3140" s="35" customFormat="1" ht="15.75" customHeight="1" spans="3:247">
      <c r="C3140" s="102"/>
      <c r="D3140" s="103"/>
      <c r="E3140" s="98"/>
      <c r="F3140" s="104"/>
      <c r="G3140" s="103"/>
      <c r="IF3140" s="6"/>
      <c r="IG3140" s="6"/>
      <c r="IH3140" s="6"/>
      <c r="II3140" s="6"/>
      <c r="IJ3140" s="6"/>
      <c r="IK3140" s="6"/>
      <c r="IL3140" s="6"/>
      <c r="IM3140" s="6"/>
    </row>
    <row r="3141" s="35" customFormat="1" ht="15.75" customHeight="1" spans="3:247">
      <c r="C3141" s="102"/>
      <c r="D3141" s="103"/>
      <c r="E3141" s="98"/>
      <c r="F3141" s="104"/>
      <c r="G3141" s="103"/>
      <c r="IF3141" s="6"/>
      <c r="IG3141" s="6"/>
      <c r="IH3141" s="6"/>
      <c r="II3141" s="6"/>
      <c r="IJ3141" s="6"/>
      <c r="IK3141" s="6"/>
      <c r="IL3141" s="6"/>
      <c r="IM3141" s="6"/>
    </row>
    <row r="3142" s="35" customFormat="1" ht="15.75" customHeight="1" spans="3:247">
      <c r="C3142" s="102"/>
      <c r="D3142" s="103"/>
      <c r="E3142" s="98"/>
      <c r="F3142" s="104"/>
      <c r="G3142" s="103"/>
      <c r="IF3142" s="6"/>
      <c r="IG3142" s="6"/>
      <c r="IH3142" s="6"/>
      <c r="II3142" s="6"/>
      <c r="IJ3142" s="6"/>
      <c r="IK3142" s="6"/>
      <c r="IL3142" s="6"/>
      <c r="IM3142" s="6"/>
    </row>
    <row r="3143" s="35" customFormat="1" ht="15.75" customHeight="1" spans="3:247">
      <c r="C3143" s="102"/>
      <c r="D3143" s="103"/>
      <c r="E3143" s="98"/>
      <c r="F3143" s="104"/>
      <c r="G3143" s="103"/>
      <c r="IF3143" s="6"/>
      <c r="IG3143" s="6"/>
      <c r="IH3143" s="6"/>
      <c r="II3143" s="6"/>
      <c r="IJ3143" s="6"/>
      <c r="IK3143" s="6"/>
      <c r="IL3143" s="6"/>
      <c r="IM3143" s="6"/>
    </row>
    <row r="3144" s="35" customFormat="1" ht="15.75" customHeight="1" spans="3:247">
      <c r="C3144" s="102"/>
      <c r="D3144" s="103"/>
      <c r="E3144" s="98"/>
      <c r="F3144" s="104"/>
      <c r="G3144" s="103"/>
      <c r="IF3144" s="6"/>
      <c r="IG3144" s="6"/>
      <c r="IH3144" s="6"/>
      <c r="II3144" s="6"/>
      <c r="IJ3144" s="6"/>
      <c r="IK3144" s="6"/>
      <c r="IL3144" s="6"/>
      <c r="IM3144" s="6"/>
    </row>
    <row r="3145" s="35" customFormat="1" ht="15.75" customHeight="1" spans="3:247">
      <c r="C3145" s="102"/>
      <c r="D3145" s="103"/>
      <c r="E3145" s="98"/>
      <c r="F3145" s="104"/>
      <c r="G3145" s="103"/>
      <c r="IF3145" s="6"/>
      <c r="IG3145" s="6"/>
      <c r="IH3145" s="6"/>
      <c r="II3145" s="6"/>
      <c r="IJ3145" s="6"/>
      <c r="IK3145" s="6"/>
      <c r="IL3145" s="6"/>
      <c r="IM3145" s="6"/>
    </row>
    <row r="3146" s="35" customFormat="1" ht="15.75" customHeight="1" spans="3:247">
      <c r="C3146" s="102"/>
      <c r="D3146" s="103"/>
      <c r="E3146" s="98"/>
      <c r="F3146" s="104"/>
      <c r="G3146" s="103"/>
      <c r="IF3146" s="6"/>
      <c r="IG3146" s="6"/>
      <c r="IH3146" s="6"/>
      <c r="II3146" s="6"/>
      <c r="IJ3146" s="6"/>
      <c r="IK3146" s="6"/>
      <c r="IL3146" s="6"/>
      <c r="IM3146" s="6"/>
    </row>
    <row r="3147" s="35" customFormat="1" ht="15.75" customHeight="1" spans="3:247">
      <c r="C3147" s="102"/>
      <c r="D3147" s="103"/>
      <c r="E3147" s="98"/>
      <c r="F3147" s="104"/>
      <c r="G3147" s="103"/>
      <c r="IF3147" s="6"/>
      <c r="IG3147" s="6"/>
      <c r="IH3147" s="6"/>
      <c r="II3147" s="6"/>
      <c r="IJ3147" s="6"/>
      <c r="IK3147" s="6"/>
      <c r="IL3147" s="6"/>
      <c r="IM3147" s="6"/>
    </row>
    <row r="3148" s="35" customFormat="1" ht="15.75" customHeight="1" spans="3:247">
      <c r="C3148" s="102"/>
      <c r="D3148" s="103"/>
      <c r="E3148" s="98"/>
      <c r="F3148" s="104"/>
      <c r="G3148" s="103"/>
      <c r="IF3148" s="6"/>
      <c r="IG3148" s="6"/>
      <c r="IH3148" s="6"/>
      <c r="II3148" s="6"/>
      <c r="IJ3148" s="6"/>
      <c r="IK3148" s="6"/>
      <c r="IL3148" s="6"/>
      <c r="IM3148" s="6"/>
    </row>
    <row r="3149" s="35" customFormat="1" ht="15.75" customHeight="1" spans="3:247">
      <c r="C3149" s="102"/>
      <c r="D3149" s="103"/>
      <c r="E3149" s="98"/>
      <c r="F3149" s="104"/>
      <c r="G3149" s="103"/>
      <c r="IF3149" s="6"/>
      <c r="IG3149" s="6"/>
      <c r="IH3149" s="6"/>
      <c r="II3149" s="6"/>
      <c r="IJ3149" s="6"/>
      <c r="IK3149" s="6"/>
      <c r="IL3149" s="6"/>
      <c r="IM3149" s="6"/>
    </row>
    <row r="3150" s="35" customFormat="1" ht="15.75" customHeight="1" spans="3:247">
      <c r="C3150" s="102"/>
      <c r="D3150" s="103"/>
      <c r="E3150" s="98"/>
      <c r="F3150" s="104"/>
      <c r="G3150" s="103"/>
      <c r="IF3150" s="6"/>
      <c r="IG3150" s="6"/>
      <c r="IH3150" s="6"/>
      <c r="II3150" s="6"/>
      <c r="IJ3150" s="6"/>
      <c r="IK3150" s="6"/>
      <c r="IL3150" s="6"/>
      <c r="IM3150" s="6"/>
    </row>
    <row r="3151" s="35" customFormat="1" ht="15.75" customHeight="1" spans="3:247">
      <c r="C3151" s="102"/>
      <c r="D3151" s="103"/>
      <c r="E3151" s="98"/>
      <c r="F3151" s="104"/>
      <c r="G3151" s="103"/>
      <c r="IF3151" s="6"/>
      <c r="IG3151" s="6"/>
      <c r="IH3151" s="6"/>
      <c r="II3151" s="6"/>
      <c r="IJ3151" s="6"/>
      <c r="IK3151" s="6"/>
      <c r="IL3151" s="6"/>
      <c r="IM3151" s="6"/>
    </row>
    <row r="3152" s="35" customFormat="1" ht="15.75" customHeight="1" spans="3:247">
      <c r="C3152" s="102"/>
      <c r="D3152" s="103"/>
      <c r="E3152" s="98"/>
      <c r="F3152" s="104"/>
      <c r="G3152" s="103"/>
      <c r="IF3152" s="6"/>
      <c r="IG3152" s="6"/>
      <c r="IH3152" s="6"/>
      <c r="II3152" s="6"/>
      <c r="IJ3152" s="6"/>
      <c r="IK3152" s="6"/>
      <c r="IL3152" s="6"/>
      <c r="IM3152" s="6"/>
    </row>
    <row r="3153" s="35" customFormat="1" ht="15.75" customHeight="1" spans="3:247">
      <c r="C3153" s="102"/>
      <c r="D3153" s="103"/>
      <c r="E3153" s="98"/>
      <c r="F3153" s="104"/>
      <c r="G3153" s="103"/>
      <c r="IF3153" s="6"/>
      <c r="IG3153" s="6"/>
      <c r="IH3153" s="6"/>
      <c r="II3153" s="6"/>
      <c r="IJ3153" s="6"/>
      <c r="IK3153" s="6"/>
      <c r="IL3153" s="6"/>
      <c r="IM3153" s="6"/>
    </row>
    <row r="3154" s="35" customFormat="1" ht="15.75" customHeight="1" spans="3:247">
      <c r="C3154" s="102"/>
      <c r="D3154" s="103"/>
      <c r="E3154" s="98"/>
      <c r="F3154" s="104"/>
      <c r="G3154" s="103"/>
      <c r="IF3154" s="6"/>
      <c r="IG3154" s="6"/>
      <c r="IH3154" s="6"/>
      <c r="II3154" s="6"/>
      <c r="IJ3154" s="6"/>
      <c r="IK3154" s="6"/>
      <c r="IL3154" s="6"/>
      <c r="IM3154" s="6"/>
    </row>
    <row r="3155" s="35" customFormat="1" ht="15.75" customHeight="1" spans="3:247">
      <c r="C3155" s="102"/>
      <c r="D3155" s="103"/>
      <c r="E3155" s="98"/>
      <c r="F3155" s="104"/>
      <c r="G3155" s="103"/>
      <c r="IF3155" s="6"/>
      <c r="IG3155" s="6"/>
      <c r="IH3155" s="6"/>
      <c r="II3155" s="6"/>
      <c r="IJ3155" s="6"/>
      <c r="IK3155" s="6"/>
      <c r="IL3155" s="6"/>
      <c r="IM3155" s="6"/>
    </row>
    <row r="3156" s="35" customFormat="1" ht="15.75" customHeight="1" spans="3:247">
      <c r="C3156" s="102"/>
      <c r="D3156" s="103"/>
      <c r="E3156" s="98"/>
      <c r="F3156" s="104"/>
      <c r="G3156" s="103"/>
      <c r="IF3156" s="6"/>
      <c r="IG3156" s="6"/>
      <c r="IH3156" s="6"/>
      <c r="II3156" s="6"/>
      <c r="IJ3156" s="6"/>
      <c r="IK3156" s="6"/>
      <c r="IL3156" s="6"/>
      <c r="IM3156" s="6"/>
    </row>
    <row r="3157" s="35" customFormat="1" ht="15.75" customHeight="1" spans="3:247">
      <c r="C3157" s="102"/>
      <c r="D3157" s="103"/>
      <c r="E3157" s="98"/>
      <c r="F3157" s="104"/>
      <c r="G3157" s="103"/>
      <c r="IF3157" s="6"/>
      <c r="IG3157" s="6"/>
      <c r="IH3157" s="6"/>
      <c r="II3157" s="6"/>
      <c r="IJ3157" s="6"/>
      <c r="IK3157" s="6"/>
      <c r="IL3157" s="6"/>
      <c r="IM3157" s="6"/>
    </row>
    <row r="3158" s="35" customFormat="1" ht="15.75" customHeight="1" spans="3:247">
      <c r="C3158" s="102"/>
      <c r="D3158" s="103"/>
      <c r="E3158" s="98"/>
      <c r="F3158" s="104"/>
      <c r="G3158" s="103"/>
      <c r="IF3158" s="6"/>
      <c r="IG3158" s="6"/>
      <c r="IH3158" s="6"/>
      <c r="II3158" s="6"/>
      <c r="IJ3158" s="6"/>
      <c r="IK3158" s="6"/>
      <c r="IL3158" s="6"/>
      <c r="IM3158" s="6"/>
    </row>
    <row r="3159" s="35" customFormat="1" ht="15.75" customHeight="1" spans="3:247">
      <c r="C3159" s="102"/>
      <c r="D3159" s="103"/>
      <c r="E3159" s="98"/>
      <c r="F3159" s="104"/>
      <c r="G3159" s="103"/>
      <c r="IF3159" s="6"/>
      <c r="IG3159" s="6"/>
      <c r="IH3159" s="6"/>
      <c r="II3159" s="6"/>
      <c r="IJ3159" s="6"/>
      <c r="IK3159" s="6"/>
      <c r="IL3159" s="6"/>
      <c r="IM3159" s="6"/>
    </row>
    <row r="3160" s="35" customFormat="1" ht="15.75" customHeight="1" spans="3:247">
      <c r="C3160" s="102"/>
      <c r="D3160" s="103"/>
      <c r="E3160" s="98"/>
      <c r="F3160" s="104"/>
      <c r="G3160" s="103"/>
      <c r="IF3160" s="6"/>
      <c r="IG3160" s="6"/>
      <c r="IH3160" s="6"/>
      <c r="II3160" s="6"/>
      <c r="IJ3160" s="6"/>
      <c r="IK3160" s="6"/>
      <c r="IL3160" s="6"/>
      <c r="IM3160" s="6"/>
    </row>
    <row r="3161" s="35" customFormat="1" ht="15.75" customHeight="1" spans="3:247">
      <c r="C3161" s="102"/>
      <c r="D3161" s="103"/>
      <c r="E3161" s="98"/>
      <c r="F3161" s="104"/>
      <c r="G3161" s="103"/>
      <c r="IF3161" s="6"/>
      <c r="IG3161" s="6"/>
      <c r="IH3161" s="6"/>
      <c r="II3161" s="6"/>
      <c r="IJ3161" s="6"/>
      <c r="IK3161" s="6"/>
      <c r="IL3161" s="6"/>
      <c r="IM3161" s="6"/>
    </row>
    <row r="3162" s="35" customFormat="1" ht="15.75" customHeight="1" spans="3:247">
      <c r="C3162" s="102"/>
      <c r="D3162" s="103"/>
      <c r="E3162" s="98"/>
      <c r="F3162" s="104"/>
      <c r="G3162" s="103"/>
      <c r="IF3162" s="6"/>
      <c r="IG3162" s="6"/>
      <c r="IH3162" s="6"/>
      <c r="II3162" s="6"/>
      <c r="IJ3162" s="6"/>
      <c r="IK3162" s="6"/>
      <c r="IL3162" s="6"/>
      <c r="IM3162" s="6"/>
    </row>
    <row r="3163" s="35" customFormat="1" ht="15.75" customHeight="1" spans="3:247">
      <c r="C3163" s="102"/>
      <c r="D3163" s="103"/>
      <c r="E3163" s="98"/>
      <c r="F3163" s="104"/>
      <c r="G3163" s="103"/>
      <c r="IF3163" s="6"/>
      <c r="IG3163" s="6"/>
      <c r="IH3163" s="6"/>
      <c r="II3163" s="6"/>
      <c r="IJ3163" s="6"/>
      <c r="IK3163" s="6"/>
      <c r="IL3163" s="6"/>
      <c r="IM3163" s="6"/>
    </row>
    <row r="3164" s="35" customFormat="1" ht="15.75" customHeight="1" spans="3:247">
      <c r="C3164" s="102"/>
      <c r="D3164" s="103"/>
      <c r="E3164" s="98"/>
      <c r="F3164" s="104"/>
      <c r="G3164" s="103"/>
      <c r="IF3164" s="6"/>
      <c r="IG3164" s="6"/>
      <c r="IH3164" s="6"/>
      <c r="II3164" s="6"/>
      <c r="IJ3164" s="6"/>
      <c r="IK3164" s="6"/>
      <c r="IL3164" s="6"/>
      <c r="IM3164" s="6"/>
    </row>
    <row r="3165" s="35" customFormat="1" ht="15.75" customHeight="1" spans="3:247">
      <c r="C3165" s="102"/>
      <c r="D3165" s="103"/>
      <c r="E3165" s="98"/>
      <c r="F3165" s="104"/>
      <c r="G3165" s="103"/>
      <c r="IF3165" s="6"/>
      <c r="IG3165" s="6"/>
      <c r="IH3165" s="6"/>
      <c r="II3165" s="6"/>
      <c r="IJ3165" s="6"/>
      <c r="IK3165" s="6"/>
      <c r="IL3165" s="6"/>
      <c r="IM3165" s="6"/>
    </row>
    <row r="3166" s="35" customFormat="1" ht="15.75" customHeight="1" spans="3:247">
      <c r="C3166" s="102"/>
      <c r="D3166" s="103"/>
      <c r="E3166" s="98"/>
      <c r="F3166" s="104"/>
      <c r="G3166" s="103"/>
      <c r="IF3166" s="6"/>
      <c r="IG3166" s="6"/>
      <c r="IH3166" s="6"/>
      <c r="II3166" s="6"/>
      <c r="IJ3166" s="6"/>
      <c r="IK3166" s="6"/>
      <c r="IL3166" s="6"/>
      <c r="IM3166" s="6"/>
    </row>
    <row r="3167" s="35" customFormat="1" ht="15.75" customHeight="1" spans="3:247">
      <c r="C3167" s="102"/>
      <c r="D3167" s="103"/>
      <c r="E3167" s="98"/>
      <c r="F3167" s="104"/>
      <c r="G3167" s="103"/>
      <c r="IF3167" s="6"/>
      <c r="IG3167" s="6"/>
      <c r="IH3167" s="6"/>
      <c r="II3167" s="6"/>
      <c r="IJ3167" s="6"/>
      <c r="IK3167" s="6"/>
      <c r="IL3167" s="6"/>
      <c r="IM3167" s="6"/>
    </row>
    <row r="3168" s="35" customFormat="1" ht="15.75" customHeight="1" spans="3:247">
      <c r="C3168" s="102"/>
      <c r="D3168" s="103"/>
      <c r="E3168" s="98"/>
      <c r="F3168" s="104"/>
      <c r="G3168" s="103"/>
      <c r="IF3168" s="6"/>
      <c r="IG3168" s="6"/>
      <c r="IH3168" s="6"/>
      <c r="II3168" s="6"/>
      <c r="IJ3168" s="6"/>
      <c r="IK3168" s="6"/>
      <c r="IL3168" s="6"/>
      <c r="IM3168" s="6"/>
    </row>
    <row r="3169" s="35" customFormat="1" ht="15.75" customHeight="1" spans="3:247">
      <c r="C3169" s="102"/>
      <c r="D3169" s="103"/>
      <c r="E3169" s="98"/>
      <c r="F3169" s="104"/>
      <c r="G3169" s="103"/>
      <c r="IF3169" s="6"/>
      <c r="IG3169" s="6"/>
      <c r="IH3169" s="6"/>
      <c r="II3169" s="6"/>
      <c r="IJ3169" s="6"/>
      <c r="IK3169" s="6"/>
      <c r="IL3169" s="6"/>
      <c r="IM3169" s="6"/>
    </row>
    <row r="3170" s="35" customFormat="1" ht="15.75" customHeight="1" spans="3:247">
      <c r="C3170" s="102"/>
      <c r="D3170" s="103"/>
      <c r="E3170" s="98"/>
      <c r="F3170" s="104"/>
      <c r="G3170" s="103"/>
      <c r="IF3170" s="6"/>
      <c r="IG3170" s="6"/>
      <c r="IH3170" s="6"/>
      <c r="II3170" s="6"/>
      <c r="IJ3170" s="6"/>
      <c r="IK3170" s="6"/>
      <c r="IL3170" s="6"/>
      <c r="IM3170" s="6"/>
    </row>
    <row r="3171" s="35" customFormat="1" ht="15.75" customHeight="1" spans="3:247">
      <c r="C3171" s="102"/>
      <c r="D3171" s="103"/>
      <c r="E3171" s="98"/>
      <c r="F3171" s="104"/>
      <c r="G3171" s="103"/>
      <c r="IF3171" s="6"/>
      <c r="IG3171" s="6"/>
      <c r="IH3171" s="6"/>
      <c r="II3171" s="6"/>
      <c r="IJ3171" s="6"/>
      <c r="IK3171" s="6"/>
      <c r="IL3171" s="6"/>
      <c r="IM3171" s="6"/>
    </row>
    <row r="3172" s="35" customFormat="1" ht="15.75" customHeight="1" spans="3:247">
      <c r="C3172" s="102"/>
      <c r="D3172" s="103"/>
      <c r="E3172" s="98"/>
      <c r="F3172" s="104"/>
      <c r="G3172" s="103"/>
      <c r="IF3172" s="6"/>
      <c r="IG3172" s="6"/>
      <c r="IH3172" s="6"/>
      <c r="II3172" s="6"/>
      <c r="IJ3172" s="6"/>
      <c r="IK3172" s="6"/>
      <c r="IL3172" s="6"/>
      <c r="IM3172" s="6"/>
    </row>
    <row r="3173" s="35" customFormat="1" ht="15.75" customHeight="1" spans="3:247">
      <c r="C3173" s="102"/>
      <c r="D3173" s="103"/>
      <c r="E3173" s="98"/>
      <c r="F3173" s="104"/>
      <c r="G3173" s="103"/>
      <c r="IF3173" s="6"/>
      <c r="IG3173" s="6"/>
      <c r="IH3173" s="6"/>
      <c r="II3173" s="6"/>
      <c r="IJ3173" s="6"/>
      <c r="IK3173" s="6"/>
      <c r="IL3173" s="6"/>
      <c r="IM3173" s="6"/>
    </row>
    <row r="3174" s="35" customFormat="1" ht="15.75" customHeight="1" spans="3:247">
      <c r="C3174" s="102"/>
      <c r="D3174" s="103"/>
      <c r="E3174" s="98"/>
      <c r="F3174" s="104"/>
      <c r="G3174" s="103"/>
      <c r="IF3174" s="6"/>
      <c r="IG3174" s="6"/>
      <c r="IH3174" s="6"/>
      <c r="II3174" s="6"/>
      <c r="IJ3174" s="6"/>
      <c r="IK3174" s="6"/>
      <c r="IL3174" s="6"/>
      <c r="IM3174" s="6"/>
    </row>
    <row r="3175" s="35" customFormat="1" ht="15.75" customHeight="1" spans="3:247">
      <c r="C3175" s="102"/>
      <c r="D3175" s="103"/>
      <c r="E3175" s="98"/>
      <c r="F3175" s="104"/>
      <c r="G3175" s="103"/>
      <c r="IF3175" s="6"/>
      <c r="IG3175" s="6"/>
      <c r="IH3175" s="6"/>
      <c r="II3175" s="6"/>
      <c r="IJ3175" s="6"/>
      <c r="IK3175" s="6"/>
      <c r="IL3175" s="6"/>
      <c r="IM3175" s="6"/>
    </row>
    <row r="3176" s="35" customFormat="1" ht="15.75" customHeight="1" spans="3:247">
      <c r="C3176" s="102"/>
      <c r="D3176" s="103"/>
      <c r="E3176" s="98"/>
      <c r="F3176" s="104"/>
      <c r="G3176" s="103"/>
      <c r="IF3176" s="6"/>
      <c r="IG3176" s="6"/>
      <c r="IH3176" s="6"/>
      <c r="II3176" s="6"/>
      <c r="IJ3176" s="6"/>
      <c r="IK3176" s="6"/>
      <c r="IL3176" s="6"/>
      <c r="IM3176" s="6"/>
    </row>
    <row r="3177" s="35" customFormat="1" ht="15.75" customHeight="1" spans="3:247">
      <c r="C3177" s="102"/>
      <c r="D3177" s="103"/>
      <c r="E3177" s="98"/>
      <c r="F3177" s="104"/>
      <c r="G3177" s="103"/>
      <c r="IF3177" s="6"/>
      <c r="IG3177" s="6"/>
      <c r="IH3177" s="6"/>
      <c r="II3177" s="6"/>
      <c r="IJ3177" s="6"/>
      <c r="IK3177" s="6"/>
      <c r="IL3177" s="6"/>
      <c r="IM3177" s="6"/>
    </row>
    <row r="3178" s="35" customFormat="1" ht="15.75" customHeight="1" spans="3:247">
      <c r="C3178" s="102"/>
      <c r="D3178" s="103"/>
      <c r="E3178" s="98"/>
      <c r="F3178" s="104"/>
      <c r="G3178" s="103"/>
      <c r="IF3178" s="6"/>
      <c r="IG3178" s="6"/>
      <c r="IH3178" s="6"/>
      <c r="II3178" s="6"/>
      <c r="IJ3178" s="6"/>
      <c r="IK3178" s="6"/>
      <c r="IL3178" s="6"/>
      <c r="IM3178" s="6"/>
    </row>
    <row r="3179" s="35" customFormat="1" ht="15.75" customHeight="1" spans="3:247">
      <c r="C3179" s="102"/>
      <c r="D3179" s="103"/>
      <c r="E3179" s="98"/>
      <c r="F3179" s="104"/>
      <c r="G3179" s="103"/>
      <c r="IF3179" s="6"/>
      <c r="IG3179" s="6"/>
      <c r="IH3179" s="6"/>
      <c r="II3179" s="6"/>
      <c r="IJ3179" s="6"/>
      <c r="IK3179" s="6"/>
      <c r="IL3179" s="6"/>
      <c r="IM3179" s="6"/>
    </row>
    <row r="3180" s="35" customFormat="1" ht="15.75" customHeight="1" spans="3:247">
      <c r="C3180" s="102"/>
      <c r="D3180" s="103"/>
      <c r="E3180" s="98"/>
      <c r="F3180" s="104"/>
      <c r="G3180" s="103"/>
      <c r="IF3180" s="6"/>
      <c r="IG3180" s="6"/>
      <c r="IH3180" s="6"/>
      <c r="II3180" s="6"/>
      <c r="IJ3180" s="6"/>
      <c r="IK3180" s="6"/>
      <c r="IL3180" s="6"/>
      <c r="IM3180" s="6"/>
    </row>
    <row r="3181" s="35" customFormat="1" ht="15.75" customHeight="1" spans="3:247">
      <c r="C3181" s="102"/>
      <c r="D3181" s="103"/>
      <c r="E3181" s="98"/>
      <c r="F3181" s="104"/>
      <c r="G3181" s="103"/>
      <c r="IF3181" s="6"/>
      <c r="IG3181" s="6"/>
      <c r="IH3181" s="6"/>
      <c r="II3181" s="6"/>
      <c r="IJ3181" s="6"/>
      <c r="IK3181" s="6"/>
      <c r="IL3181" s="6"/>
      <c r="IM3181" s="6"/>
    </row>
    <row r="3182" s="35" customFormat="1" ht="15.75" customHeight="1" spans="3:247">
      <c r="C3182" s="102"/>
      <c r="D3182" s="103"/>
      <c r="E3182" s="98"/>
      <c r="F3182" s="104"/>
      <c r="G3182" s="103"/>
      <c r="IF3182" s="6"/>
      <c r="IG3182" s="6"/>
      <c r="IH3182" s="6"/>
      <c r="II3182" s="6"/>
      <c r="IJ3182" s="6"/>
      <c r="IK3182" s="6"/>
      <c r="IL3182" s="6"/>
      <c r="IM3182" s="6"/>
    </row>
    <row r="3183" s="35" customFormat="1" ht="15.75" customHeight="1" spans="3:247">
      <c r="C3183" s="102"/>
      <c r="D3183" s="103"/>
      <c r="E3183" s="98"/>
      <c r="F3183" s="104"/>
      <c r="G3183" s="103"/>
      <c r="IF3183" s="6"/>
      <c r="IG3183" s="6"/>
      <c r="IH3183" s="6"/>
      <c r="II3183" s="6"/>
      <c r="IJ3183" s="6"/>
      <c r="IK3183" s="6"/>
      <c r="IL3183" s="6"/>
      <c r="IM3183" s="6"/>
    </row>
    <row r="3184" s="35" customFormat="1" ht="15.75" customHeight="1" spans="3:247">
      <c r="C3184" s="102"/>
      <c r="D3184" s="103"/>
      <c r="E3184" s="98"/>
      <c r="F3184" s="104"/>
      <c r="G3184" s="103"/>
      <c r="IF3184" s="6"/>
      <c r="IG3184" s="6"/>
      <c r="IH3184" s="6"/>
      <c r="II3184" s="6"/>
      <c r="IJ3184" s="6"/>
      <c r="IK3184" s="6"/>
      <c r="IL3184" s="6"/>
      <c r="IM3184" s="6"/>
    </row>
    <row r="3185" s="35" customFormat="1" ht="15.75" customHeight="1" spans="3:247">
      <c r="C3185" s="102"/>
      <c r="D3185" s="103"/>
      <c r="E3185" s="98"/>
      <c r="F3185" s="104"/>
      <c r="G3185" s="103"/>
      <c r="IF3185" s="6"/>
      <c r="IG3185" s="6"/>
      <c r="IH3185" s="6"/>
      <c r="II3185" s="6"/>
      <c r="IJ3185" s="6"/>
      <c r="IK3185" s="6"/>
      <c r="IL3185" s="6"/>
      <c r="IM3185" s="6"/>
    </row>
    <row r="3186" s="35" customFormat="1" ht="15.75" customHeight="1" spans="3:247">
      <c r="C3186" s="102"/>
      <c r="D3186" s="103"/>
      <c r="E3186" s="98"/>
      <c r="F3186" s="104"/>
      <c r="G3186" s="103"/>
      <c r="IF3186" s="6"/>
      <c r="IG3186" s="6"/>
      <c r="IH3186" s="6"/>
      <c r="II3186" s="6"/>
      <c r="IJ3186" s="6"/>
      <c r="IK3186" s="6"/>
      <c r="IL3186" s="6"/>
      <c r="IM3186" s="6"/>
    </row>
    <row r="3187" s="35" customFormat="1" ht="15.75" customHeight="1" spans="3:247">
      <c r="C3187" s="102"/>
      <c r="D3187" s="103"/>
      <c r="E3187" s="98"/>
      <c r="F3187" s="104"/>
      <c r="G3187" s="103"/>
      <c r="IF3187" s="6"/>
      <c r="IG3187" s="6"/>
      <c r="IH3187" s="6"/>
      <c r="II3187" s="6"/>
      <c r="IJ3187" s="6"/>
      <c r="IK3187" s="6"/>
      <c r="IL3187" s="6"/>
      <c r="IM3187" s="6"/>
    </row>
    <row r="3188" s="35" customFormat="1" ht="15.75" customHeight="1" spans="3:247">
      <c r="C3188" s="102"/>
      <c r="D3188" s="103"/>
      <c r="E3188" s="98"/>
      <c r="F3188" s="104"/>
      <c r="G3188" s="103"/>
      <c r="IF3188" s="6"/>
      <c r="IG3188" s="6"/>
      <c r="IH3188" s="6"/>
      <c r="II3188" s="6"/>
      <c r="IJ3188" s="6"/>
      <c r="IK3188" s="6"/>
      <c r="IL3188" s="6"/>
      <c r="IM3188" s="6"/>
    </row>
    <row r="3189" s="35" customFormat="1" ht="15.75" customHeight="1" spans="3:247">
      <c r="C3189" s="102"/>
      <c r="D3189" s="103"/>
      <c r="E3189" s="98"/>
      <c r="F3189" s="104"/>
      <c r="G3189" s="103"/>
      <c r="IF3189" s="6"/>
      <c r="IG3189" s="6"/>
      <c r="IH3189" s="6"/>
      <c r="II3189" s="6"/>
      <c r="IJ3189" s="6"/>
      <c r="IK3189" s="6"/>
      <c r="IL3189" s="6"/>
      <c r="IM3189" s="6"/>
    </row>
    <row r="3190" s="35" customFormat="1" ht="15.75" customHeight="1" spans="3:247">
      <c r="C3190" s="102"/>
      <c r="D3190" s="103"/>
      <c r="E3190" s="98"/>
      <c r="F3190" s="104"/>
      <c r="G3190" s="103"/>
      <c r="IF3190" s="6"/>
      <c r="IG3190" s="6"/>
      <c r="IH3190" s="6"/>
      <c r="II3190" s="6"/>
      <c r="IJ3190" s="6"/>
      <c r="IK3190" s="6"/>
      <c r="IL3190" s="6"/>
      <c r="IM3190" s="6"/>
    </row>
    <row r="3191" s="35" customFormat="1" ht="15.75" customHeight="1" spans="3:247">
      <c r="C3191" s="102"/>
      <c r="D3191" s="103"/>
      <c r="E3191" s="98"/>
      <c r="F3191" s="104"/>
      <c r="G3191" s="103"/>
      <c r="IF3191" s="6"/>
      <c r="IG3191" s="6"/>
      <c r="IH3191" s="6"/>
      <c r="II3191" s="6"/>
      <c r="IJ3191" s="6"/>
      <c r="IK3191" s="6"/>
      <c r="IL3191" s="6"/>
      <c r="IM3191" s="6"/>
    </row>
    <row r="3192" s="35" customFormat="1" ht="15.75" customHeight="1" spans="3:247">
      <c r="C3192" s="102"/>
      <c r="D3192" s="103"/>
      <c r="E3192" s="98"/>
      <c r="F3192" s="104"/>
      <c r="G3192" s="103"/>
      <c r="IF3192" s="6"/>
      <c r="IG3192" s="6"/>
      <c r="IH3192" s="6"/>
      <c r="II3192" s="6"/>
      <c r="IJ3192" s="6"/>
      <c r="IK3192" s="6"/>
      <c r="IL3192" s="6"/>
      <c r="IM3192" s="6"/>
    </row>
    <row r="3193" s="35" customFormat="1" ht="15.75" customHeight="1" spans="3:247">
      <c r="C3193" s="102"/>
      <c r="D3193" s="103"/>
      <c r="E3193" s="98"/>
      <c r="F3193" s="104"/>
      <c r="G3193" s="103"/>
      <c r="IF3193" s="6"/>
      <c r="IG3193" s="6"/>
      <c r="IH3193" s="6"/>
      <c r="II3193" s="6"/>
      <c r="IJ3193" s="6"/>
      <c r="IK3193" s="6"/>
      <c r="IL3193" s="6"/>
      <c r="IM3193" s="6"/>
    </row>
    <row r="3194" s="35" customFormat="1" ht="15.75" customHeight="1" spans="3:247">
      <c r="C3194" s="102"/>
      <c r="D3194" s="103"/>
      <c r="E3194" s="98"/>
      <c r="F3194" s="104"/>
      <c r="G3194" s="103"/>
      <c r="IF3194" s="6"/>
      <c r="IG3194" s="6"/>
      <c r="IH3194" s="6"/>
      <c r="II3194" s="6"/>
      <c r="IJ3194" s="6"/>
      <c r="IK3194" s="6"/>
      <c r="IL3194" s="6"/>
      <c r="IM3194" s="6"/>
    </row>
    <row r="3195" s="35" customFormat="1" ht="15.75" customHeight="1" spans="3:247">
      <c r="C3195" s="102"/>
      <c r="D3195" s="103"/>
      <c r="E3195" s="98"/>
      <c r="F3195" s="104"/>
      <c r="G3195" s="103"/>
      <c r="IF3195" s="6"/>
      <c r="IG3195" s="6"/>
      <c r="IH3195" s="6"/>
      <c r="II3195" s="6"/>
      <c r="IJ3195" s="6"/>
      <c r="IK3195" s="6"/>
      <c r="IL3195" s="6"/>
      <c r="IM3195" s="6"/>
    </row>
    <row r="3196" s="35" customFormat="1" ht="15.75" customHeight="1" spans="3:247">
      <c r="C3196" s="102"/>
      <c r="D3196" s="103"/>
      <c r="E3196" s="98"/>
      <c r="F3196" s="104"/>
      <c r="G3196" s="103"/>
      <c r="IF3196" s="6"/>
      <c r="IG3196" s="6"/>
      <c r="IH3196" s="6"/>
      <c r="II3196" s="6"/>
      <c r="IJ3196" s="6"/>
      <c r="IK3196" s="6"/>
      <c r="IL3196" s="6"/>
      <c r="IM3196" s="6"/>
    </row>
    <row r="3197" s="35" customFormat="1" ht="15.75" customHeight="1" spans="3:247">
      <c r="C3197" s="102"/>
      <c r="D3197" s="103"/>
      <c r="E3197" s="98"/>
      <c r="F3197" s="104"/>
      <c r="G3197" s="103"/>
      <c r="IF3197" s="6"/>
      <c r="IG3197" s="6"/>
      <c r="IH3197" s="6"/>
      <c r="II3197" s="6"/>
      <c r="IJ3197" s="6"/>
      <c r="IK3197" s="6"/>
      <c r="IL3197" s="6"/>
      <c r="IM3197" s="6"/>
    </row>
    <row r="3198" s="35" customFormat="1" ht="15.75" customHeight="1" spans="3:247">
      <c r="C3198" s="102"/>
      <c r="D3198" s="103"/>
      <c r="E3198" s="98"/>
      <c r="F3198" s="104"/>
      <c r="G3198" s="103"/>
      <c r="IF3198" s="6"/>
      <c r="IG3198" s="6"/>
      <c r="IH3198" s="6"/>
      <c r="II3198" s="6"/>
      <c r="IJ3198" s="6"/>
      <c r="IK3198" s="6"/>
      <c r="IL3198" s="6"/>
      <c r="IM3198" s="6"/>
    </row>
    <row r="3199" s="35" customFormat="1" ht="15.75" customHeight="1" spans="3:247">
      <c r="C3199" s="102"/>
      <c r="D3199" s="103"/>
      <c r="E3199" s="98"/>
      <c r="F3199" s="104"/>
      <c r="G3199" s="103"/>
      <c r="IF3199" s="6"/>
      <c r="IG3199" s="6"/>
      <c r="IH3199" s="6"/>
      <c r="II3199" s="6"/>
      <c r="IJ3199" s="6"/>
      <c r="IK3199" s="6"/>
      <c r="IL3199" s="6"/>
      <c r="IM3199" s="6"/>
    </row>
    <row r="3200" s="35" customFormat="1" ht="15.75" customHeight="1" spans="3:247">
      <c r="C3200" s="102"/>
      <c r="D3200" s="103"/>
      <c r="E3200" s="98"/>
      <c r="F3200" s="104"/>
      <c r="G3200" s="103"/>
      <c r="IF3200" s="6"/>
      <c r="IG3200" s="6"/>
      <c r="IH3200" s="6"/>
      <c r="II3200" s="6"/>
      <c r="IJ3200" s="6"/>
      <c r="IK3200" s="6"/>
      <c r="IL3200" s="6"/>
      <c r="IM3200" s="6"/>
    </row>
    <row r="3201" s="35" customFormat="1" ht="15.75" customHeight="1" spans="3:247">
      <c r="C3201" s="102"/>
      <c r="D3201" s="103"/>
      <c r="E3201" s="98"/>
      <c r="F3201" s="104"/>
      <c r="G3201" s="103"/>
      <c r="IF3201" s="6"/>
      <c r="IG3201" s="6"/>
      <c r="IH3201" s="6"/>
      <c r="II3201" s="6"/>
      <c r="IJ3201" s="6"/>
      <c r="IK3201" s="6"/>
      <c r="IL3201" s="6"/>
      <c r="IM3201" s="6"/>
    </row>
    <row r="3202" s="35" customFormat="1" ht="15.75" customHeight="1" spans="3:247">
      <c r="C3202" s="102"/>
      <c r="D3202" s="103"/>
      <c r="E3202" s="98"/>
      <c r="F3202" s="104"/>
      <c r="G3202" s="103"/>
      <c r="IF3202" s="6"/>
      <c r="IG3202" s="6"/>
      <c r="IH3202" s="6"/>
      <c r="II3202" s="6"/>
      <c r="IJ3202" s="6"/>
      <c r="IK3202" s="6"/>
      <c r="IL3202" s="6"/>
      <c r="IM3202" s="6"/>
    </row>
    <row r="3203" s="35" customFormat="1" ht="15.75" customHeight="1" spans="3:247">
      <c r="C3203" s="102"/>
      <c r="D3203" s="103"/>
      <c r="E3203" s="98"/>
      <c r="F3203" s="104"/>
      <c r="G3203" s="103"/>
      <c r="IF3203" s="6"/>
      <c r="IG3203" s="6"/>
      <c r="IH3203" s="6"/>
      <c r="II3203" s="6"/>
      <c r="IJ3203" s="6"/>
      <c r="IK3203" s="6"/>
      <c r="IL3203" s="6"/>
      <c r="IM3203" s="6"/>
    </row>
    <row r="3204" s="35" customFormat="1" ht="15.75" customHeight="1" spans="3:247">
      <c r="C3204" s="102"/>
      <c r="D3204" s="103"/>
      <c r="E3204" s="98"/>
      <c r="F3204" s="104"/>
      <c r="G3204" s="103"/>
      <c r="IF3204" s="6"/>
      <c r="IG3204" s="6"/>
      <c r="IH3204" s="6"/>
      <c r="II3204" s="6"/>
      <c r="IJ3204" s="6"/>
      <c r="IK3204" s="6"/>
      <c r="IL3204" s="6"/>
      <c r="IM3204" s="6"/>
    </row>
    <row r="3205" s="35" customFormat="1" ht="15.75" customHeight="1" spans="3:247">
      <c r="C3205" s="102"/>
      <c r="D3205" s="103"/>
      <c r="E3205" s="98"/>
      <c r="F3205" s="104"/>
      <c r="G3205" s="103"/>
      <c r="IF3205" s="6"/>
      <c r="IG3205" s="6"/>
      <c r="IH3205" s="6"/>
      <c r="II3205" s="6"/>
      <c r="IJ3205" s="6"/>
      <c r="IK3205" s="6"/>
      <c r="IL3205" s="6"/>
      <c r="IM3205" s="6"/>
    </row>
    <row r="3206" s="35" customFormat="1" ht="15.75" customHeight="1" spans="3:247">
      <c r="C3206" s="102"/>
      <c r="D3206" s="103"/>
      <c r="E3206" s="98"/>
      <c r="F3206" s="104"/>
      <c r="G3206" s="103"/>
      <c r="IF3206" s="6"/>
      <c r="IG3206" s="6"/>
      <c r="IH3206" s="6"/>
      <c r="II3206" s="6"/>
      <c r="IJ3206" s="6"/>
      <c r="IK3206" s="6"/>
      <c r="IL3206" s="6"/>
      <c r="IM3206" s="6"/>
    </row>
    <row r="3207" s="35" customFormat="1" ht="15.75" customHeight="1" spans="3:247">
      <c r="C3207" s="102"/>
      <c r="D3207" s="103"/>
      <c r="E3207" s="98"/>
      <c r="F3207" s="104"/>
      <c r="G3207" s="103"/>
      <c r="IF3207" s="6"/>
      <c r="IG3207" s="6"/>
      <c r="IH3207" s="6"/>
      <c r="II3207" s="6"/>
      <c r="IJ3207" s="6"/>
      <c r="IK3207" s="6"/>
      <c r="IL3207" s="6"/>
      <c r="IM3207" s="6"/>
    </row>
    <row r="3208" s="35" customFormat="1" ht="15.75" customHeight="1" spans="3:247">
      <c r="C3208" s="102"/>
      <c r="D3208" s="103"/>
      <c r="E3208" s="98"/>
      <c r="F3208" s="104"/>
      <c r="G3208" s="103"/>
      <c r="IF3208" s="6"/>
      <c r="IG3208" s="6"/>
      <c r="IH3208" s="6"/>
      <c r="II3208" s="6"/>
      <c r="IJ3208" s="6"/>
      <c r="IK3208" s="6"/>
      <c r="IL3208" s="6"/>
      <c r="IM3208" s="6"/>
    </row>
    <row r="3209" s="35" customFormat="1" ht="15.75" customHeight="1" spans="3:247">
      <c r="C3209" s="102"/>
      <c r="D3209" s="103"/>
      <c r="E3209" s="98"/>
      <c r="F3209" s="104"/>
      <c r="G3209" s="103"/>
      <c r="IF3209" s="6"/>
      <c r="IG3209" s="6"/>
      <c r="IH3209" s="6"/>
      <c r="II3209" s="6"/>
      <c r="IJ3209" s="6"/>
      <c r="IK3209" s="6"/>
      <c r="IL3209" s="6"/>
      <c r="IM3209" s="6"/>
    </row>
    <row r="3210" s="35" customFormat="1" ht="15.75" customHeight="1" spans="3:247">
      <c r="C3210" s="102"/>
      <c r="D3210" s="103"/>
      <c r="E3210" s="98"/>
      <c r="F3210" s="104"/>
      <c r="G3210" s="103"/>
      <c r="IF3210" s="6"/>
      <c r="IG3210" s="6"/>
      <c r="IH3210" s="6"/>
      <c r="II3210" s="6"/>
      <c r="IJ3210" s="6"/>
      <c r="IK3210" s="6"/>
      <c r="IL3210" s="6"/>
      <c r="IM3210" s="6"/>
    </row>
    <row r="3211" s="35" customFormat="1" ht="15.75" customHeight="1" spans="3:247">
      <c r="C3211" s="102"/>
      <c r="D3211" s="103"/>
      <c r="E3211" s="98"/>
      <c r="F3211" s="104"/>
      <c r="G3211" s="103"/>
      <c r="IF3211" s="6"/>
      <c r="IG3211" s="6"/>
      <c r="IH3211" s="6"/>
      <c r="II3211" s="6"/>
      <c r="IJ3211" s="6"/>
      <c r="IK3211" s="6"/>
      <c r="IL3211" s="6"/>
      <c r="IM3211" s="6"/>
    </row>
    <row r="3212" s="35" customFormat="1" ht="15.75" customHeight="1" spans="3:247">
      <c r="C3212" s="102"/>
      <c r="D3212" s="103"/>
      <c r="E3212" s="98"/>
      <c r="F3212" s="104"/>
      <c r="G3212" s="103"/>
      <c r="IF3212" s="6"/>
      <c r="IG3212" s="6"/>
      <c r="IH3212" s="6"/>
      <c r="II3212" s="6"/>
      <c r="IJ3212" s="6"/>
      <c r="IK3212" s="6"/>
      <c r="IL3212" s="6"/>
      <c r="IM3212" s="6"/>
    </row>
    <row r="3213" s="35" customFormat="1" ht="15.75" customHeight="1" spans="3:247">
      <c r="C3213" s="102"/>
      <c r="D3213" s="103"/>
      <c r="E3213" s="98"/>
      <c r="F3213" s="104"/>
      <c r="G3213" s="103"/>
      <c r="IF3213" s="6"/>
      <c r="IG3213" s="6"/>
      <c r="IH3213" s="6"/>
      <c r="II3213" s="6"/>
      <c r="IJ3213" s="6"/>
      <c r="IK3213" s="6"/>
      <c r="IL3213" s="6"/>
      <c r="IM3213" s="6"/>
    </row>
    <row r="3214" s="35" customFormat="1" ht="15.75" customHeight="1" spans="3:247">
      <c r="C3214" s="102"/>
      <c r="D3214" s="103"/>
      <c r="E3214" s="98"/>
      <c r="F3214" s="104"/>
      <c r="G3214" s="103"/>
      <c r="IF3214" s="6"/>
      <c r="IG3214" s="6"/>
      <c r="IH3214" s="6"/>
      <c r="II3214" s="6"/>
      <c r="IJ3214" s="6"/>
      <c r="IK3214" s="6"/>
      <c r="IL3214" s="6"/>
      <c r="IM3214" s="6"/>
    </row>
    <row r="3215" s="35" customFormat="1" ht="15.75" customHeight="1" spans="3:247">
      <c r="C3215" s="102"/>
      <c r="D3215" s="103"/>
      <c r="E3215" s="98"/>
      <c r="F3215" s="104"/>
      <c r="G3215" s="103"/>
      <c r="IF3215" s="6"/>
      <c r="IG3215" s="6"/>
      <c r="IH3215" s="6"/>
      <c r="II3215" s="6"/>
      <c r="IJ3215" s="6"/>
      <c r="IK3215" s="6"/>
      <c r="IL3215" s="6"/>
      <c r="IM3215" s="6"/>
    </row>
    <row r="3216" s="35" customFormat="1" ht="15.75" customHeight="1" spans="3:247">
      <c r="C3216" s="102"/>
      <c r="D3216" s="103"/>
      <c r="E3216" s="98"/>
      <c r="F3216" s="104"/>
      <c r="G3216" s="103"/>
      <c r="IF3216" s="6"/>
      <c r="IG3216" s="6"/>
      <c r="IH3216" s="6"/>
      <c r="II3216" s="6"/>
      <c r="IJ3216" s="6"/>
      <c r="IK3216" s="6"/>
      <c r="IL3216" s="6"/>
      <c r="IM3216" s="6"/>
    </row>
    <row r="3217" s="35" customFormat="1" ht="15.75" customHeight="1" spans="3:247">
      <c r="C3217" s="102"/>
      <c r="D3217" s="103"/>
      <c r="E3217" s="98"/>
      <c r="F3217" s="104"/>
      <c r="G3217" s="103"/>
      <c r="IF3217" s="6"/>
      <c r="IG3217" s="6"/>
      <c r="IH3217" s="6"/>
      <c r="II3217" s="6"/>
      <c r="IJ3217" s="6"/>
      <c r="IK3217" s="6"/>
      <c r="IL3217" s="6"/>
      <c r="IM3217" s="6"/>
    </row>
    <row r="3218" s="35" customFormat="1" ht="15.75" customHeight="1" spans="3:247">
      <c r="C3218" s="102"/>
      <c r="D3218" s="103"/>
      <c r="E3218" s="98"/>
      <c r="F3218" s="104"/>
      <c r="G3218" s="103"/>
      <c r="IF3218" s="6"/>
      <c r="IG3218" s="6"/>
      <c r="IH3218" s="6"/>
      <c r="II3218" s="6"/>
      <c r="IJ3218" s="6"/>
      <c r="IK3218" s="6"/>
      <c r="IL3218" s="6"/>
      <c r="IM3218" s="6"/>
    </row>
    <row r="3219" s="35" customFormat="1" ht="15.75" customHeight="1" spans="3:247">
      <c r="C3219" s="102"/>
      <c r="D3219" s="103"/>
      <c r="E3219" s="98"/>
      <c r="F3219" s="104"/>
      <c r="G3219" s="103"/>
      <c r="IF3219" s="6"/>
      <c r="IG3219" s="6"/>
      <c r="IH3219" s="6"/>
      <c r="II3219" s="6"/>
      <c r="IJ3219" s="6"/>
      <c r="IK3219" s="6"/>
      <c r="IL3219" s="6"/>
      <c r="IM3219" s="6"/>
    </row>
    <row r="3220" s="35" customFormat="1" ht="15.75" customHeight="1" spans="3:247">
      <c r="C3220" s="102"/>
      <c r="D3220" s="103"/>
      <c r="E3220" s="98"/>
      <c r="F3220" s="104"/>
      <c r="G3220" s="103"/>
      <c r="IF3220" s="6"/>
      <c r="IG3220" s="6"/>
      <c r="IH3220" s="6"/>
      <c r="II3220" s="6"/>
      <c r="IJ3220" s="6"/>
      <c r="IK3220" s="6"/>
      <c r="IL3220" s="6"/>
      <c r="IM3220" s="6"/>
    </row>
    <row r="3221" s="35" customFormat="1" ht="15.75" customHeight="1" spans="3:247">
      <c r="C3221" s="102"/>
      <c r="D3221" s="103"/>
      <c r="E3221" s="98"/>
      <c r="F3221" s="104"/>
      <c r="G3221" s="103"/>
      <c r="IF3221" s="6"/>
      <c r="IG3221" s="6"/>
      <c r="IH3221" s="6"/>
      <c r="II3221" s="6"/>
      <c r="IJ3221" s="6"/>
      <c r="IK3221" s="6"/>
      <c r="IL3221" s="6"/>
      <c r="IM3221" s="6"/>
    </row>
    <row r="3222" s="35" customFormat="1" ht="15.75" customHeight="1" spans="3:247">
      <c r="C3222" s="102"/>
      <c r="D3222" s="103"/>
      <c r="E3222" s="98"/>
      <c r="F3222" s="104"/>
      <c r="G3222" s="103"/>
      <c r="IF3222" s="6"/>
      <c r="IG3222" s="6"/>
      <c r="IH3222" s="6"/>
      <c r="II3222" s="6"/>
      <c r="IJ3222" s="6"/>
      <c r="IK3222" s="6"/>
      <c r="IL3222" s="6"/>
      <c r="IM3222" s="6"/>
    </row>
    <row r="3223" s="35" customFormat="1" ht="15.75" customHeight="1" spans="3:247">
      <c r="C3223" s="102"/>
      <c r="D3223" s="103"/>
      <c r="E3223" s="98"/>
      <c r="F3223" s="104"/>
      <c r="G3223" s="103"/>
      <c r="IF3223" s="6"/>
      <c r="IG3223" s="6"/>
      <c r="IH3223" s="6"/>
      <c r="II3223" s="6"/>
      <c r="IJ3223" s="6"/>
      <c r="IK3223" s="6"/>
      <c r="IL3223" s="6"/>
      <c r="IM3223" s="6"/>
    </row>
    <row r="3224" s="35" customFormat="1" ht="15.75" customHeight="1" spans="3:247">
      <c r="C3224" s="102"/>
      <c r="D3224" s="103"/>
      <c r="E3224" s="98"/>
      <c r="F3224" s="104"/>
      <c r="G3224" s="103"/>
      <c r="IF3224" s="6"/>
      <c r="IG3224" s="6"/>
      <c r="IH3224" s="6"/>
      <c r="II3224" s="6"/>
      <c r="IJ3224" s="6"/>
      <c r="IK3224" s="6"/>
      <c r="IL3224" s="6"/>
      <c r="IM3224" s="6"/>
    </row>
    <row r="3225" s="35" customFormat="1" ht="15.75" customHeight="1" spans="3:247">
      <c r="C3225" s="102"/>
      <c r="D3225" s="103"/>
      <c r="E3225" s="98"/>
      <c r="F3225" s="104"/>
      <c r="G3225" s="103"/>
      <c r="IF3225" s="6"/>
      <c r="IG3225" s="6"/>
      <c r="IH3225" s="6"/>
      <c r="II3225" s="6"/>
      <c r="IJ3225" s="6"/>
      <c r="IK3225" s="6"/>
      <c r="IL3225" s="6"/>
      <c r="IM3225" s="6"/>
    </row>
    <row r="3226" s="35" customFormat="1" ht="15.75" customHeight="1" spans="3:247">
      <c r="C3226" s="102"/>
      <c r="D3226" s="103"/>
      <c r="E3226" s="98"/>
      <c r="F3226" s="104"/>
      <c r="G3226" s="103"/>
      <c r="IF3226" s="6"/>
      <c r="IG3226" s="6"/>
      <c r="IH3226" s="6"/>
      <c r="II3226" s="6"/>
      <c r="IJ3226" s="6"/>
      <c r="IK3226" s="6"/>
      <c r="IL3226" s="6"/>
      <c r="IM3226" s="6"/>
    </row>
    <row r="3227" s="35" customFormat="1" ht="15.75" customHeight="1" spans="3:247">
      <c r="C3227" s="102"/>
      <c r="D3227" s="103"/>
      <c r="E3227" s="98"/>
      <c r="F3227" s="104"/>
      <c r="G3227" s="103"/>
      <c r="IF3227" s="6"/>
      <c r="IG3227" s="6"/>
      <c r="IH3227" s="6"/>
      <c r="II3227" s="6"/>
      <c r="IJ3227" s="6"/>
      <c r="IK3227" s="6"/>
      <c r="IL3227" s="6"/>
      <c r="IM3227" s="6"/>
    </row>
    <row r="3228" s="35" customFormat="1" ht="15.75" customHeight="1" spans="3:247">
      <c r="C3228" s="102"/>
      <c r="D3228" s="103"/>
      <c r="E3228" s="98"/>
      <c r="F3228" s="104"/>
      <c r="G3228" s="103"/>
      <c r="IF3228" s="6"/>
      <c r="IG3228" s="6"/>
      <c r="IH3228" s="6"/>
      <c r="II3228" s="6"/>
      <c r="IJ3228" s="6"/>
      <c r="IK3228" s="6"/>
      <c r="IL3228" s="6"/>
      <c r="IM3228" s="6"/>
    </row>
    <row r="3229" s="35" customFormat="1" ht="15.75" customHeight="1" spans="3:247">
      <c r="C3229" s="102"/>
      <c r="D3229" s="103"/>
      <c r="E3229" s="98"/>
      <c r="F3229" s="104"/>
      <c r="G3229" s="103"/>
      <c r="IF3229" s="6"/>
      <c r="IG3229" s="6"/>
      <c r="IH3229" s="6"/>
      <c r="II3229" s="6"/>
      <c r="IJ3229" s="6"/>
      <c r="IK3229" s="6"/>
      <c r="IL3229" s="6"/>
      <c r="IM3229" s="6"/>
    </row>
    <row r="3230" s="35" customFormat="1" ht="15.75" customHeight="1" spans="3:247">
      <c r="C3230" s="102"/>
      <c r="D3230" s="103"/>
      <c r="E3230" s="98"/>
      <c r="F3230" s="104"/>
      <c r="G3230" s="103"/>
      <c r="IF3230" s="6"/>
      <c r="IG3230" s="6"/>
      <c r="IH3230" s="6"/>
      <c r="II3230" s="6"/>
      <c r="IJ3230" s="6"/>
      <c r="IK3230" s="6"/>
      <c r="IL3230" s="6"/>
      <c r="IM3230" s="6"/>
    </row>
    <row r="3231" s="35" customFormat="1" ht="15.75" customHeight="1" spans="3:247">
      <c r="C3231" s="102"/>
      <c r="D3231" s="103"/>
      <c r="E3231" s="98"/>
      <c r="F3231" s="104"/>
      <c r="G3231" s="103"/>
      <c r="IF3231" s="6"/>
      <c r="IG3231" s="6"/>
      <c r="IH3231" s="6"/>
      <c r="II3231" s="6"/>
      <c r="IJ3231" s="6"/>
      <c r="IK3231" s="6"/>
      <c r="IL3231" s="6"/>
      <c r="IM3231" s="6"/>
    </row>
    <row r="3232" s="35" customFormat="1" ht="15.75" customHeight="1" spans="3:247">
      <c r="C3232" s="102"/>
      <c r="D3232" s="103"/>
      <c r="E3232" s="98"/>
      <c r="F3232" s="104"/>
      <c r="G3232" s="103"/>
      <c r="IF3232" s="6"/>
      <c r="IG3232" s="6"/>
      <c r="IH3232" s="6"/>
      <c r="II3232" s="6"/>
      <c r="IJ3232" s="6"/>
      <c r="IK3232" s="6"/>
      <c r="IL3232" s="6"/>
      <c r="IM3232" s="6"/>
    </row>
    <row r="3233" s="35" customFormat="1" ht="15.75" customHeight="1" spans="3:247">
      <c r="C3233" s="102"/>
      <c r="D3233" s="103"/>
      <c r="E3233" s="98"/>
      <c r="F3233" s="104"/>
      <c r="G3233" s="103"/>
      <c r="IF3233" s="6"/>
      <c r="IG3233" s="6"/>
      <c r="IH3233" s="6"/>
      <c r="II3233" s="6"/>
      <c r="IJ3233" s="6"/>
      <c r="IK3233" s="6"/>
      <c r="IL3233" s="6"/>
      <c r="IM3233" s="6"/>
    </row>
    <row r="3234" s="35" customFormat="1" ht="15.75" customHeight="1" spans="3:247">
      <c r="C3234" s="102"/>
      <c r="D3234" s="103"/>
      <c r="E3234" s="98"/>
      <c r="F3234" s="104"/>
      <c r="G3234" s="103"/>
      <c r="IF3234" s="6"/>
      <c r="IG3234" s="6"/>
      <c r="IH3234" s="6"/>
      <c r="II3234" s="6"/>
      <c r="IJ3234" s="6"/>
      <c r="IK3234" s="6"/>
      <c r="IL3234" s="6"/>
      <c r="IM3234" s="6"/>
    </row>
    <row r="3235" s="35" customFormat="1" ht="15.75" customHeight="1" spans="3:247">
      <c r="C3235" s="102"/>
      <c r="D3235" s="103"/>
      <c r="E3235" s="98"/>
      <c r="F3235" s="104"/>
      <c r="G3235" s="103"/>
      <c r="IF3235" s="6"/>
      <c r="IG3235" s="6"/>
      <c r="IH3235" s="6"/>
      <c r="II3235" s="6"/>
      <c r="IJ3235" s="6"/>
      <c r="IK3235" s="6"/>
      <c r="IL3235" s="6"/>
      <c r="IM3235" s="6"/>
    </row>
    <row r="3236" s="35" customFormat="1" ht="15.75" customHeight="1" spans="3:247">
      <c r="C3236" s="102"/>
      <c r="D3236" s="103"/>
      <c r="E3236" s="98"/>
      <c r="F3236" s="104"/>
      <c r="G3236" s="103"/>
      <c r="IF3236" s="6"/>
      <c r="IG3236" s="6"/>
      <c r="IH3236" s="6"/>
      <c r="II3236" s="6"/>
      <c r="IJ3236" s="6"/>
      <c r="IK3236" s="6"/>
      <c r="IL3236" s="6"/>
      <c r="IM3236" s="6"/>
    </row>
    <row r="3237" s="35" customFormat="1" ht="15.75" customHeight="1" spans="3:247">
      <c r="C3237" s="102"/>
      <c r="D3237" s="103"/>
      <c r="E3237" s="98"/>
      <c r="F3237" s="104"/>
      <c r="G3237" s="103"/>
      <c r="IF3237" s="6"/>
      <c r="IG3237" s="6"/>
      <c r="IH3237" s="6"/>
      <c r="II3237" s="6"/>
      <c r="IJ3237" s="6"/>
      <c r="IK3237" s="6"/>
      <c r="IL3237" s="6"/>
      <c r="IM3237" s="6"/>
    </row>
    <row r="3238" s="35" customFormat="1" ht="15.75" customHeight="1" spans="3:247">
      <c r="C3238" s="102"/>
      <c r="D3238" s="103"/>
      <c r="E3238" s="98"/>
      <c r="F3238" s="104"/>
      <c r="G3238" s="103"/>
      <c r="IF3238" s="6"/>
      <c r="IG3238" s="6"/>
      <c r="IH3238" s="6"/>
      <c r="II3238" s="6"/>
      <c r="IJ3238" s="6"/>
      <c r="IK3238" s="6"/>
      <c r="IL3238" s="6"/>
      <c r="IM3238" s="6"/>
    </row>
    <row r="3239" s="35" customFormat="1" ht="15.75" customHeight="1" spans="3:247">
      <c r="C3239" s="102"/>
      <c r="D3239" s="103"/>
      <c r="E3239" s="98"/>
      <c r="F3239" s="104"/>
      <c r="G3239" s="103"/>
      <c r="IF3239" s="6"/>
      <c r="IG3239" s="6"/>
      <c r="IH3239" s="6"/>
      <c r="II3239" s="6"/>
      <c r="IJ3239" s="6"/>
      <c r="IK3239" s="6"/>
      <c r="IL3239" s="6"/>
      <c r="IM3239" s="6"/>
    </row>
    <row r="3240" s="35" customFormat="1" ht="15.75" customHeight="1" spans="3:247">
      <c r="C3240" s="102"/>
      <c r="D3240" s="103"/>
      <c r="E3240" s="98"/>
      <c r="F3240" s="104"/>
      <c r="G3240" s="103"/>
      <c r="IF3240" s="6"/>
      <c r="IG3240" s="6"/>
      <c r="IH3240" s="6"/>
      <c r="II3240" s="6"/>
      <c r="IJ3240" s="6"/>
      <c r="IK3240" s="6"/>
      <c r="IL3240" s="6"/>
      <c r="IM3240" s="6"/>
    </row>
    <row r="3241" s="35" customFormat="1" ht="15.75" customHeight="1" spans="3:247">
      <c r="C3241" s="102"/>
      <c r="D3241" s="103"/>
      <c r="E3241" s="98"/>
      <c r="F3241" s="104"/>
      <c r="G3241" s="103"/>
      <c r="IF3241" s="6"/>
      <c r="IG3241" s="6"/>
      <c r="IH3241" s="6"/>
      <c r="II3241" s="6"/>
      <c r="IJ3241" s="6"/>
      <c r="IK3241" s="6"/>
      <c r="IL3241" s="6"/>
      <c r="IM3241" s="6"/>
    </row>
    <row r="3242" s="35" customFormat="1" ht="15.75" customHeight="1" spans="3:247">
      <c r="C3242" s="102"/>
      <c r="D3242" s="103"/>
      <c r="E3242" s="98"/>
      <c r="F3242" s="104"/>
      <c r="G3242" s="103"/>
      <c r="IF3242" s="6"/>
      <c r="IG3242" s="6"/>
      <c r="IH3242" s="6"/>
      <c r="II3242" s="6"/>
      <c r="IJ3242" s="6"/>
      <c r="IK3242" s="6"/>
      <c r="IL3242" s="6"/>
      <c r="IM3242" s="6"/>
    </row>
    <row r="3243" s="35" customFormat="1" ht="15.75" customHeight="1" spans="3:247">
      <c r="C3243" s="102"/>
      <c r="D3243" s="103"/>
      <c r="E3243" s="98"/>
      <c r="F3243" s="104"/>
      <c r="G3243" s="103"/>
      <c r="IF3243" s="6"/>
      <c r="IG3243" s="6"/>
      <c r="IH3243" s="6"/>
      <c r="II3243" s="6"/>
      <c r="IJ3243" s="6"/>
      <c r="IK3243" s="6"/>
      <c r="IL3243" s="6"/>
      <c r="IM3243" s="6"/>
    </row>
    <row r="3244" s="35" customFormat="1" ht="15.75" customHeight="1" spans="3:247">
      <c r="C3244" s="102"/>
      <c r="D3244" s="103"/>
      <c r="E3244" s="98"/>
      <c r="F3244" s="104"/>
      <c r="G3244" s="103"/>
      <c r="IF3244" s="6"/>
      <c r="IG3244" s="6"/>
      <c r="IH3244" s="6"/>
      <c r="II3244" s="6"/>
      <c r="IJ3244" s="6"/>
      <c r="IK3244" s="6"/>
      <c r="IL3244" s="6"/>
      <c r="IM3244" s="6"/>
    </row>
    <row r="3245" s="35" customFormat="1" ht="15.75" customHeight="1" spans="3:247">
      <c r="C3245" s="102"/>
      <c r="D3245" s="103"/>
      <c r="E3245" s="98"/>
      <c r="F3245" s="104"/>
      <c r="G3245" s="103"/>
      <c r="IF3245" s="6"/>
      <c r="IG3245" s="6"/>
      <c r="IH3245" s="6"/>
      <c r="II3245" s="6"/>
      <c r="IJ3245" s="6"/>
      <c r="IK3245" s="6"/>
      <c r="IL3245" s="6"/>
      <c r="IM3245" s="6"/>
    </row>
    <row r="3246" s="35" customFormat="1" ht="15.75" customHeight="1" spans="3:247">
      <c r="C3246" s="102"/>
      <c r="D3246" s="103"/>
      <c r="E3246" s="98"/>
      <c r="F3246" s="104"/>
      <c r="G3246" s="103"/>
      <c r="IF3246" s="6"/>
      <c r="IG3246" s="6"/>
      <c r="IH3246" s="6"/>
      <c r="II3246" s="6"/>
      <c r="IJ3246" s="6"/>
      <c r="IK3246" s="6"/>
      <c r="IL3246" s="6"/>
      <c r="IM3246" s="6"/>
    </row>
    <row r="3247" s="35" customFormat="1" ht="15.75" customHeight="1" spans="3:247">
      <c r="C3247" s="102"/>
      <c r="D3247" s="103"/>
      <c r="E3247" s="98"/>
      <c r="F3247" s="104"/>
      <c r="G3247" s="103"/>
      <c r="IF3247" s="6"/>
      <c r="IG3247" s="6"/>
      <c r="IH3247" s="6"/>
      <c r="II3247" s="6"/>
      <c r="IJ3247" s="6"/>
      <c r="IK3247" s="6"/>
      <c r="IL3247" s="6"/>
      <c r="IM3247" s="6"/>
    </row>
    <row r="3248" s="35" customFormat="1" ht="15.75" customHeight="1" spans="3:247">
      <c r="C3248" s="102"/>
      <c r="D3248" s="103"/>
      <c r="E3248" s="98"/>
      <c r="F3248" s="104"/>
      <c r="G3248" s="103"/>
      <c r="IF3248" s="6"/>
      <c r="IG3248" s="6"/>
      <c r="IH3248" s="6"/>
      <c r="II3248" s="6"/>
      <c r="IJ3248" s="6"/>
      <c r="IK3248" s="6"/>
      <c r="IL3248" s="6"/>
      <c r="IM3248" s="6"/>
    </row>
    <row r="3249" s="35" customFormat="1" ht="15.75" customHeight="1" spans="3:247">
      <c r="C3249" s="102"/>
      <c r="D3249" s="103"/>
      <c r="E3249" s="98"/>
      <c r="F3249" s="104"/>
      <c r="G3249" s="103"/>
      <c r="IF3249" s="6"/>
      <c r="IG3249" s="6"/>
      <c r="IH3249" s="6"/>
      <c r="II3249" s="6"/>
      <c r="IJ3249" s="6"/>
      <c r="IK3249" s="6"/>
      <c r="IL3249" s="6"/>
      <c r="IM3249" s="6"/>
    </row>
    <row r="3250" s="35" customFormat="1" ht="15.75" customHeight="1" spans="3:247">
      <c r="C3250" s="102"/>
      <c r="D3250" s="103"/>
      <c r="E3250" s="98"/>
      <c r="F3250" s="104"/>
      <c r="G3250" s="103"/>
      <c r="IF3250" s="6"/>
      <c r="IG3250" s="6"/>
      <c r="IH3250" s="6"/>
      <c r="II3250" s="6"/>
      <c r="IJ3250" s="6"/>
      <c r="IK3250" s="6"/>
      <c r="IL3250" s="6"/>
      <c r="IM3250" s="6"/>
    </row>
    <row r="3251" s="35" customFormat="1" ht="15.75" customHeight="1" spans="3:247">
      <c r="C3251" s="102"/>
      <c r="D3251" s="103"/>
      <c r="E3251" s="98"/>
      <c r="F3251" s="104"/>
      <c r="G3251" s="103"/>
      <c r="IF3251" s="6"/>
      <c r="IG3251" s="6"/>
      <c r="IH3251" s="6"/>
      <c r="II3251" s="6"/>
      <c r="IJ3251" s="6"/>
      <c r="IK3251" s="6"/>
      <c r="IL3251" s="6"/>
      <c r="IM3251" s="6"/>
    </row>
    <row r="3252" s="35" customFormat="1" ht="15.75" customHeight="1" spans="3:247">
      <c r="C3252" s="102"/>
      <c r="D3252" s="103"/>
      <c r="E3252" s="98"/>
      <c r="F3252" s="104"/>
      <c r="G3252" s="103"/>
      <c r="IF3252" s="6"/>
      <c r="IG3252" s="6"/>
      <c r="IH3252" s="6"/>
      <c r="II3252" s="6"/>
      <c r="IJ3252" s="6"/>
      <c r="IK3252" s="6"/>
      <c r="IL3252" s="6"/>
      <c r="IM3252" s="6"/>
    </row>
    <row r="3253" s="35" customFormat="1" ht="15.75" customHeight="1" spans="3:247">
      <c r="C3253" s="102"/>
      <c r="D3253" s="103"/>
      <c r="E3253" s="98"/>
      <c r="F3253" s="104"/>
      <c r="G3253" s="103"/>
      <c r="IF3253" s="6"/>
      <c r="IG3253" s="6"/>
      <c r="IH3253" s="6"/>
      <c r="II3253" s="6"/>
      <c r="IJ3253" s="6"/>
      <c r="IK3253" s="6"/>
      <c r="IL3253" s="6"/>
      <c r="IM3253" s="6"/>
    </row>
    <row r="3254" s="35" customFormat="1" ht="15.75" customHeight="1" spans="3:247">
      <c r="C3254" s="102"/>
      <c r="D3254" s="103"/>
      <c r="E3254" s="98"/>
      <c r="F3254" s="104"/>
      <c r="G3254" s="103"/>
      <c r="IF3254" s="6"/>
      <c r="IG3254" s="6"/>
      <c r="IH3254" s="6"/>
      <c r="II3254" s="6"/>
      <c r="IJ3254" s="6"/>
      <c r="IK3254" s="6"/>
      <c r="IL3254" s="6"/>
      <c r="IM3254" s="6"/>
    </row>
    <row r="3255" s="35" customFormat="1" ht="15.75" customHeight="1" spans="3:247">
      <c r="C3255" s="102"/>
      <c r="D3255" s="103"/>
      <c r="E3255" s="98"/>
      <c r="F3255" s="104"/>
      <c r="G3255" s="103"/>
      <c r="IF3255" s="6"/>
      <c r="IG3255" s="6"/>
      <c r="IH3255" s="6"/>
      <c r="II3255" s="6"/>
      <c r="IJ3255" s="6"/>
      <c r="IK3255" s="6"/>
      <c r="IL3255" s="6"/>
      <c r="IM3255" s="6"/>
    </row>
    <row r="3256" s="35" customFormat="1" ht="15.75" customHeight="1" spans="3:247">
      <c r="C3256" s="102"/>
      <c r="D3256" s="103"/>
      <c r="E3256" s="98"/>
      <c r="F3256" s="104"/>
      <c r="G3256" s="103"/>
      <c r="IF3256" s="6"/>
      <c r="IG3256" s="6"/>
      <c r="IH3256" s="6"/>
      <c r="II3256" s="6"/>
      <c r="IJ3256" s="6"/>
      <c r="IK3256" s="6"/>
      <c r="IL3256" s="6"/>
      <c r="IM3256" s="6"/>
    </row>
    <row r="3257" s="35" customFormat="1" ht="15.75" customHeight="1" spans="3:247">
      <c r="C3257" s="102"/>
      <c r="D3257" s="103"/>
      <c r="E3257" s="98"/>
      <c r="F3257" s="104"/>
      <c r="G3257" s="103"/>
      <c r="IF3257" s="6"/>
      <c r="IG3257" s="6"/>
      <c r="IH3257" s="6"/>
      <c r="II3257" s="6"/>
      <c r="IJ3257" s="6"/>
      <c r="IK3257" s="6"/>
      <c r="IL3257" s="6"/>
      <c r="IM3257" s="6"/>
    </row>
    <row r="3258" s="35" customFormat="1" ht="15.75" customHeight="1" spans="3:247">
      <c r="C3258" s="102"/>
      <c r="D3258" s="103"/>
      <c r="E3258" s="98"/>
      <c r="F3258" s="104"/>
      <c r="G3258" s="103"/>
      <c r="IF3258" s="6"/>
      <c r="IG3258" s="6"/>
      <c r="IH3258" s="6"/>
      <c r="II3258" s="6"/>
      <c r="IJ3258" s="6"/>
      <c r="IK3258" s="6"/>
      <c r="IL3258" s="6"/>
      <c r="IM3258" s="6"/>
    </row>
    <row r="3259" s="35" customFormat="1" ht="15.75" customHeight="1" spans="3:247">
      <c r="C3259" s="102"/>
      <c r="D3259" s="103"/>
      <c r="E3259" s="98"/>
      <c r="F3259" s="104"/>
      <c r="G3259" s="103"/>
      <c r="IF3259" s="6"/>
      <c r="IG3259" s="6"/>
      <c r="IH3259" s="6"/>
      <c r="II3259" s="6"/>
      <c r="IJ3259" s="6"/>
      <c r="IK3259" s="6"/>
      <c r="IL3259" s="6"/>
      <c r="IM3259" s="6"/>
    </row>
    <row r="3260" s="35" customFormat="1" ht="15.75" customHeight="1" spans="3:247">
      <c r="C3260" s="102"/>
      <c r="D3260" s="103"/>
      <c r="E3260" s="98"/>
      <c r="F3260" s="104"/>
      <c r="G3260" s="103"/>
      <c r="IF3260" s="6"/>
      <c r="IG3260" s="6"/>
      <c r="IH3260" s="6"/>
      <c r="II3260" s="6"/>
      <c r="IJ3260" s="6"/>
      <c r="IK3260" s="6"/>
      <c r="IL3260" s="6"/>
      <c r="IM3260" s="6"/>
    </row>
    <row r="3261" s="35" customFormat="1" ht="15.75" customHeight="1" spans="3:247">
      <c r="C3261" s="102"/>
      <c r="D3261" s="103"/>
      <c r="E3261" s="98"/>
      <c r="F3261" s="104"/>
      <c r="G3261" s="103"/>
      <c r="IF3261" s="6"/>
      <c r="IG3261" s="6"/>
      <c r="IH3261" s="6"/>
      <c r="II3261" s="6"/>
      <c r="IJ3261" s="6"/>
      <c r="IK3261" s="6"/>
      <c r="IL3261" s="6"/>
      <c r="IM3261" s="6"/>
    </row>
    <row r="3262" s="35" customFormat="1" ht="15.75" customHeight="1" spans="3:247">
      <c r="C3262" s="102"/>
      <c r="D3262" s="103"/>
      <c r="E3262" s="98"/>
      <c r="F3262" s="104"/>
      <c r="G3262" s="103"/>
      <c r="IF3262" s="6"/>
      <c r="IG3262" s="6"/>
      <c r="IH3262" s="6"/>
      <c r="II3262" s="6"/>
      <c r="IJ3262" s="6"/>
      <c r="IK3262" s="6"/>
      <c r="IL3262" s="6"/>
      <c r="IM3262" s="6"/>
    </row>
    <row r="3263" s="35" customFormat="1" ht="15.75" customHeight="1" spans="3:247">
      <c r="C3263" s="102"/>
      <c r="D3263" s="103"/>
      <c r="E3263" s="98"/>
      <c r="F3263" s="104"/>
      <c r="G3263" s="103"/>
      <c r="IF3263" s="6"/>
      <c r="IG3263" s="6"/>
      <c r="IH3263" s="6"/>
      <c r="II3263" s="6"/>
      <c r="IJ3263" s="6"/>
      <c r="IK3263" s="6"/>
      <c r="IL3263" s="6"/>
      <c r="IM3263" s="6"/>
    </row>
    <row r="3264" s="35" customFormat="1" ht="15.75" customHeight="1" spans="3:247">
      <c r="C3264" s="102"/>
      <c r="D3264" s="103"/>
      <c r="E3264" s="98"/>
      <c r="F3264" s="104"/>
      <c r="G3264" s="103"/>
      <c r="IF3264" s="6"/>
      <c r="IG3264" s="6"/>
      <c r="IH3264" s="6"/>
      <c r="II3264" s="6"/>
      <c r="IJ3264" s="6"/>
      <c r="IK3264" s="6"/>
      <c r="IL3264" s="6"/>
      <c r="IM3264" s="6"/>
    </row>
    <row r="3265" s="35" customFormat="1" ht="15.75" customHeight="1" spans="3:247">
      <c r="C3265" s="102"/>
      <c r="D3265" s="103"/>
      <c r="E3265" s="98"/>
      <c r="F3265" s="104"/>
      <c r="G3265" s="103"/>
      <c r="IF3265" s="6"/>
      <c r="IG3265" s="6"/>
      <c r="IH3265" s="6"/>
      <c r="II3265" s="6"/>
      <c r="IJ3265" s="6"/>
      <c r="IK3265" s="6"/>
      <c r="IL3265" s="6"/>
      <c r="IM3265" s="6"/>
    </row>
    <row r="3266" s="35" customFormat="1" ht="15.75" customHeight="1" spans="3:247">
      <c r="C3266" s="102"/>
      <c r="D3266" s="103"/>
      <c r="E3266" s="98"/>
      <c r="F3266" s="104"/>
      <c r="G3266" s="103"/>
      <c r="IF3266" s="6"/>
      <c r="IG3266" s="6"/>
      <c r="IH3266" s="6"/>
      <c r="II3266" s="6"/>
      <c r="IJ3266" s="6"/>
      <c r="IK3266" s="6"/>
      <c r="IL3266" s="6"/>
      <c r="IM3266" s="6"/>
    </row>
    <row r="3267" s="35" customFormat="1" ht="15.75" customHeight="1" spans="3:247">
      <c r="C3267" s="102"/>
      <c r="D3267" s="103"/>
      <c r="E3267" s="98"/>
      <c r="F3267" s="104"/>
      <c r="G3267" s="103"/>
      <c r="IF3267" s="6"/>
      <c r="IG3267" s="6"/>
      <c r="IH3267" s="6"/>
      <c r="II3267" s="6"/>
      <c r="IJ3267" s="6"/>
      <c r="IK3267" s="6"/>
      <c r="IL3267" s="6"/>
      <c r="IM3267" s="6"/>
    </row>
    <row r="3268" s="35" customFormat="1" ht="15.75" customHeight="1" spans="3:247">
      <c r="C3268" s="102"/>
      <c r="D3268" s="103"/>
      <c r="E3268" s="98"/>
      <c r="F3268" s="104"/>
      <c r="G3268" s="103"/>
      <c r="IF3268" s="6"/>
      <c r="IG3268" s="6"/>
      <c r="IH3268" s="6"/>
      <c r="II3268" s="6"/>
      <c r="IJ3268" s="6"/>
      <c r="IK3268" s="6"/>
      <c r="IL3268" s="6"/>
      <c r="IM3268" s="6"/>
    </row>
    <row r="3269" s="35" customFormat="1" ht="15.75" customHeight="1" spans="3:247">
      <c r="C3269" s="102"/>
      <c r="D3269" s="103"/>
      <c r="E3269" s="98"/>
      <c r="F3269" s="104"/>
      <c r="G3269" s="103"/>
      <c r="IF3269" s="6"/>
      <c r="IG3269" s="6"/>
      <c r="IH3269" s="6"/>
      <c r="II3269" s="6"/>
      <c r="IJ3269" s="6"/>
      <c r="IK3269" s="6"/>
      <c r="IL3269" s="6"/>
      <c r="IM3269" s="6"/>
    </row>
    <row r="3270" s="35" customFormat="1" ht="15.75" customHeight="1" spans="3:247">
      <c r="C3270" s="102"/>
      <c r="D3270" s="103"/>
      <c r="E3270" s="98"/>
      <c r="F3270" s="104"/>
      <c r="G3270" s="103"/>
      <c r="IF3270" s="6"/>
      <c r="IG3270" s="6"/>
      <c r="IH3270" s="6"/>
      <c r="II3270" s="6"/>
      <c r="IJ3270" s="6"/>
      <c r="IK3270" s="6"/>
      <c r="IL3270" s="6"/>
      <c r="IM3270" s="6"/>
    </row>
    <row r="3271" s="35" customFormat="1" ht="15.75" customHeight="1" spans="3:247">
      <c r="C3271" s="102"/>
      <c r="D3271" s="103"/>
      <c r="E3271" s="98"/>
      <c r="F3271" s="104"/>
      <c r="G3271" s="103"/>
      <c r="IF3271" s="6"/>
      <c r="IG3271" s="6"/>
      <c r="IH3271" s="6"/>
      <c r="II3271" s="6"/>
      <c r="IJ3271" s="6"/>
      <c r="IK3271" s="6"/>
      <c r="IL3271" s="6"/>
      <c r="IM3271" s="6"/>
    </row>
    <row r="3272" s="35" customFormat="1" ht="15.75" customHeight="1" spans="3:247">
      <c r="C3272" s="102"/>
      <c r="D3272" s="103"/>
      <c r="E3272" s="98"/>
      <c r="F3272" s="104"/>
      <c r="G3272" s="103"/>
      <c r="IF3272" s="6"/>
      <c r="IG3272" s="6"/>
      <c r="IH3272" s="6"/>
      <c r="II3272" s="6"/>
      <c r="IJ3272" s="6"/>
      <c r="IK3272" s="6"/>
      <c r="IL3272" s="6"/>
      <c r="IM3272" s="6"/>
    </row>
    <row r="3273" s="35" customFormat="1" ht="15.75" customHeight="1" spans="3:247">
      <c r="C3273" s="102"/>
      <c r="D3273" s="103"/>
      <c r="E3273" s="98"/>
      <c r="F3273" s="104"/>
      <c r="G3273" s="103"/>
      <c r="IF3273" s="6"/>
      <c r="IG3273" s="6"/>
      <c r="IH3273" s="6"/>
      <c r="II3273" s="6"/>
      <c r="IJ3273" s="6"/>
      <c r="IK3273" s="6"/>
      <c r="IL3273" s="6"/>
      <c r="IM3273" s="6"/>
    </row>
    <row r="3274" s="35" customFormat="1" ht="15.75" customHeight="1" spans="3:247">
      <c r="C3274" s="102"/>
      <c r="D3274" s="103"/>
      <c r="E3274" s="98"/>
      <c r="F3274" s="104"/>
      <c r="G3274" s="103"/>
      <c r="IF3274" s="6"/>
      <c r="IG3274" s="6"/>
      <c r="IH3274" s="6"/>
      <c r="II3274" s="6"/>
      <c r="IJ3274" s="6"/>
      <c r="IK3274" s="6"/>
      <c r="IL3274" s="6"/>
      <c r="IM3274" s="6"/>
    </row>
    <row r="3275" s="35" customFormat="1" ht="15.75" customHeight="1" spans="3:247">
      <c r="C3275" s="102"/>
      <c r="D3275" s="103"/>
      <c r="E3275" s="98"/>
      <c r="F3275" s="104"/>
      <c r="G3275" s="103"/>
      <c r="IF3275" s="6"/>
      <c r="IG3275" s="6"/>
      <c r="IH3275" s="6"/>
      <c r="II3275" s="6"/>
      <c r="IJ3275" s="6"/>
      <c r="IK3275" s="6"/>
      <c r="IL3275" s="6"/>
      <c r="IM3275" s="6"/>
    </row>
    <row r="3276" s="35" customFormat="1" ht="15.75" customHeight="1" spans="3:247">
      <c r="C3276" s="102"/>
      <c r="D3276" s="103"/>
      <c r="E3276" s="98"/>
      <c r="F3276" s="104"/>
      <c r="G3276" s="103"/>
      <c r="IF3276" s="6"/>
      <c r="IG3276" s="6"/>
      <c r="IH3276" s="6"/>
      <c r="II3276" s="6"/>
      <c r="IJ3276" s="6"/>
      <c r="IK3276" s="6"/>
      <c r="IL3276" s="6"/>
      <c r="IM3276" s="6"/>
    </row>
    <row r="3277" s="35" customFormat="1" ht="15.75" customHeight="1" spans="3:247">
      <c r="C3277" s="102"/>
      <c r="D3277" s="103"/>
      <c r="E3277" s="98"/>
      <c r="F3277" s="104"/>
      <c r="G3277" s="103"/>
      <c r="IF3277" s="6"/>
      <c r="IG3277" s="6"/>
      <c r="IH3277" s="6"/>
      <c r="II3277" s="6"/>
      <c r="IJ3277" s="6"/>
      <c r="IK3277" s="6"/>
      <c r="IL3277" s="6"/>
      <c r="IM3277" s="6"/>
    </row>
    <row r="3278" s="35" customFormat="1" ht="15.75" customHeight="1" spans="3:247">
      <c r="C3278" s="102"/>
      <c r="D3278" s="103"/>
      <c r="E3278" s="98"/>
      <c r="F3278" s="104"/>
      <c r="G3278" s="103"/>
      <c r="IF3278" s="6"/>
      <c r="IG3278" s="6"/>
      <c r="IH3278" s="6"/>
      <c r="II3278" s="6"/>
      <c r="IJ3278" s="6"/>
      <c r="IK3278" s="6"/>
      <c r="IL3278" s="6"/>
      <c r="IM3278" s="6"/>
    </row>
    <row r="3279" s="35" customFormat="1" ht="15.75" customHeight="1" spans="3:247">
      <c r="C3279" s="102"/>
      <c r="D3279" s="103"/>
      <c r="E3279" s="98"/>
      <c r="F3279" s="104"/>
      <c r="G3279" s="103"/>
      <c r="IF3279" s="6"/>
      <c r="IG3279" s="6"/>
      <c r="IH3279" s="6"/>
      <c r="II3279" s="6"/>
      <c r="IJ3279" s="6"/>
      <c r="IK3279" s="6"/>
      <c r="IL3279" s="6"/>
      <c r="IM3279" s="6"/>
    </row>
    <row r="3280" s="35" customFormat="1" ht="15.75" customHeight="1" spans="3:247">
      <c r="C3280" s="102"/>
      <c r="D3280" s="103"/>
      <c r="E3280" s="98"/>
      <c r="F3280" s="104"/>
      <c r="G3280" s="103"/>
      <c r="IF3280" s="6"/>
      <c r="IG3280" s="6"/>
      <c r="IH3280" s="6"/>
      <c r="II3280" s="6"/>
      <c r="IJ3280" s="6"/>
      <c r="IK3280" s="6"/>
      <c r="IL3280" s="6"/>
      <c r="IM3280" s="6"/>
    </row>
    <row r="3281" s="35" customFormat="1" ht="15.75" customHeight="1" spans="3:247">
      <c r="C3281" s="102"/>
      <c r="D3281" s="103"/>
      <c r="E3281" s="98"/>
      <c r="F3281" s="104"/>
      <c r="G3281" s="103"/>
      <c r="IF3281" s="6"/>
      <c r="IG3281" s="6"/>
      <c r="IH3281" s="6"/>
      <c r="II3281" s="6"/>
      <c r="IJ3281" s="6"/>
      <c r="IK3281" s="6"/>
      <c r="IL3281" s="6"/>
      <c r="IM3281" s="6"/>
    </row>
    <row r="3282" s="35" customFormat="1" ht="15.75" customHeight="1" spans="3:247">
      <c r="C3282" s="102"/>
      <c r="D3282" s="103"/>
      <c r="E3282" s="98"/>
      <c r="F3282" s="104"/>
      <c r="G3282" s="103"/>
      <c r="IF3282" s="6"/>
      <c r="IG3282" s="6"/>
      <c r="IH3282" s="6"/>
      <c r="II3282" s="6"/>
      <c r="IJ3282" s="6"/>
      <c r="IK3282" s="6"/>
      <c r="IL3282" s="6"/>
      <c r="IM3282" s="6"/>
    </row>
    <row r="3283" s="35" customFormat="1" ht="15.75" customHeight="1" spans="3:247">
      <c r="C3283" s="102"/>
      <c r="D3283" s="103"/>
      <c r="E3283" s="98"/>
      <c r="F3283" s="104"/>
      <c r="G3283" s="103"/>
      <c r="IF3283" s="6"/>
      <c r="IG3283" s="6"/>
      <c r="IH3283" s="6"/>
      <c r="II3283" s="6"/>
      <c r="IJ3283" s="6"/>
      <c r="IK3283" s="6"/>
      <c r="IL3283" s="6"/>
      <c r="IM3283" s="6"/>
    </row>
    <row r="3284" s="35" customFormat="1" ht="15.75" customHeight="1" spans="3:247">
      <c r="C3284" s="102"/>
      <c r="D3284" s="103"/>
      <c r="E3284" s="98"/>
      <c r="F3284" s="104"/>
      <c r="G3284" s="103"/>
      <c r="IF3284" s="6"/>
      <c r="IG3284" s="6"/>
      <c r="IH3284" s="6"/>
      <c r="II3284" s="6"/>
      <c r="IJ3284" s="6"/>
      <c r="IK3284" s="6"/>
      <c r="IL3284" s="6"/>
      <c r="IM3284" s="6"/>
    </row>
    <row r="3285" s="35" customFormat="1" ht="15.75" customHeight="1" spans="3:247">
      <c r="C3285" s="102"/>
      <c r="D3285" s="103"/>
      <c r="E3285" s="98"/>
      <c r="F3285" s="104"/>
      <c r="G3285" s="103"/>
      <c r="IF3285" s="6"/>
      <c r="IG3285" s="6"/>
      <c r="IH3285" s="6"/>
      <c r="II3285" s="6"/>
      <c r="IJ3285" s="6"/>
      <c r="IK3285" s="6"/>
      <c r="IL3285" s="6"/>
      <c r="IM3285" s="6"/>
    </row>
    <row r="3286" s="35" customFormat="1" ht="15.75" customHeight="1" spans="3:247">
      <c r="C3286" s="102"/>
      <c r="D3286" s="103"/>
      <c r="E3286" s="98"/>
      <c r="F3286" s="104"/>
      <c r="G3286" s="103"/>
      <c r="IF3286" s="6"/>
      <c r="IG3286" s="6"/>
      <c r="IH3286" s="6"/>
      <c r="II3286" s="6"/>
      <c r="IJ3286" s="6"/>
      <c r="IK3286" s="6"/>
      <c r="IL3286" s="6"/>
      <c r="IM3286" s="6"/>
    </row>
    <row r="3287" s="35" customFormat="1" ht="15.75" customHeight="1" spans="3:247">
      <c r="C3287" s="102"/>
      <c r="D3287" s="103"/>
      <c r="E3287" s="98"/>
      <c r="F3287" s="104"/>
      <c r="G3287" s="103"/>
      <c r="IF3287" s="6"/>
      <c r="IG3287" s="6"/>
      <c r="IH3287" s="6"/>
      <c r="II3287" s="6"/>
      <c r="IJ3287" s="6"/>
      <c r="IK3287" s="6"/>
      <c r="IL3287" s="6"/>
      <c r="IM3287" s="6"/>
    </row>
    <row r="3288" s="35" customFormat="1" ht="15.75" customHeight="1" spans="3:247">
      <c r="C3288" s="102"/>
      <c r="D3288" s="103"/>
      <c r="E3288" s="98"/>
      <c r="F3288" s="104"/>
      <c r="G3288" s="103"/>
      <c r="IF3288" s="6"/>
      <c r="IG3288" s="6"/>
      <c r="IH3288" s="6"/>
      <c r="II3288" s="6"/>
      <c r="IJ3288" s="6"/>
      <c r="IK3288" s="6"/>
      <c r="IL3288" s="6"/>
      <c r="IM3288" s="6"/>
    </row>
    <row r="3289" s="35" customFormat="1" ht="15.75" customHeight="1" spans="3:247">
      <c r="C3289" s="102"/>
      <c r="D3289" s="103"/>
      <c r="E3289" s="98"/>
      <c r="F3289" s="104"/>
      <c r="G3289" s="103"/>
      <c r="IF3289" s="6"/>
      <c r="IG3289" s="6"/>
      <c r="IH3289" s="6"/>
      <c r="II3289" s="6"/>
      <c r="IJ3289" s="6"/>
      <c r="IK3289" s="6"/>
      <c r="IL3289" s="6"/>
      <c r="IM3289" s="6"/>
    </row>
    <row r="3290" s="35" customFormat="1" ht="15.75" customHeight="1" spans="3:247">
      <c r="C3290" s="102"/>
      <c r="D3290" s="103"/>
      <c r="E3290" s="98"/>
      <c r="F3290" s="104"/>
      <c r="G3290" s="103"/>
      <c r="IF3290" s="6"/>
      <c r="IG3290" s="6"/>
      <c r="IH3290" s="6"/>
      <c r="II3290" s="6"/>
      <c r="IJ3290" s="6"/>
      <c r="IK3290" s="6"/>
      <c r="IL3290" s="6"/>
      <c r="IM3290" s="6"/>
    </row>
    <row r="3291" s="35" customFormat="1" ht="15.75" customHeight="1" spans="3:247">
      <c r="C3291" s="102"/>
      <c r="D3291" s="103"/>
      <c r="E3291" s="98"/>
      <c r="F3291" s="104"/>
      <c r="G3291" s="103"/>
      <c r="IF3291" s="6"/>
      <c r="IG3291" s="6"/>
      <c r="IH3291" s="6"/>
      <c r="II3291" s="6"/>
      <c r="IJ3291" s="6"/>
      <c r="IK3291" s="6"/>
      <c r="IL3291" s="6"/>
      <c r="IM3291" s="6"/>
    </row>
    <row r="3292" s="35" customFormat="1" ht="15.75" customHeight="1" spans="3:247">
      <c r="C3292" s="102"/>
      <c r="D3292" s="103"/>
      <c r="E3292" s="98"/>
      <c r="F3292" s="104"/>
      <c r="G3292" s="103"/>
      <c r="IF3292" s="6"/>
      <c r="IG3292" s="6"/>
      <c r="IH3292" s="6"/>
      <c r="II3292" s="6"/>
      <c r="IJ3292" s="6"/>
      <c r="IK3292" s="6"/>
      <c r="IL3292" s="6"/>
      <c r="IM3292" s="6"/>
    </row>
    <row r="3293" s="35" customFormat="1" ht="15.75" customHeight="1" spans="3:247">
      <c r="C3293" s="102"/>
      <c r="D3293" s="103"/>
      <c r="E3293" s="98"/>
      <c r="F3293" s="104"/>
      <c r="G3293" s="103"/>
      <c r="IF3293" s="6"/>
      <c r="IG3293" s="6"/>
      <c r="IH3293" s="6"/>
      <c r="II3293" s="6"/>
      <c r="IJ3293" s="6"/>
      <c r="IK3293" s="6"/>
      <c r="IL3293" s="6"/>
      <c r="IM3293" s="6"/>
    </row>
    <row r="3294" s="35" customFormat="1" ht="15.75" customHeight="1" spans="3:247">
      <c r="C3294" s="102"/>
      <c r="D3294" s="103"/>
      <c r="E3294" s="98"/>
      <c r="F3294" s="104"/>
      <c r="G3294" s="103"/>
      <c r="IF3294" s="6"/>
      <c r="IG3294" s="6"/>
      <c r="IH3294" s="6"/>
      <c r="II3294" s="6"/>
      <c r="IJ3294" s="6"/>
      <c r="IK3294" s="6"/>
      <c r="IL3294" s="6"/>
      <c r="IM3294" s="6"/>
    </row>
    <row r="3295" s="35" customFormat="1" ht="15.75" customHeight="1" spans="3:247">
      <c r="C3295" s="102"/>
      <c r="D3295" s="103"/>
      <c r="E3295" s="98"/>
      <c r="F3295" s="104"/>
      <c r="G3295" s="103"/>
      <c r="IF3295" s="6"/>
      <c r="IG3295" s="6"/>
      <c r="IH3295" s="6"/>
      <c r="II3295" s="6"/>
      <c r="IJ3295" s="6"/>
      <c r="IK3295" s="6"/>
      <c r="IL3295" s="6"/>
      <c r="IM3295" s="6"/>
    </row>
    <row r="3296" s="35" customFormat="1" ht="15.75" customHeight="1" spans="3:247">
      <c r="C3296" s="102"/>
      <c r="D3296" s="103"/>
      <c r="E3296" s="98"/>
      <c r="F3296" s="104"/>
      <c r="G3296" s="103"/>
      <c r="IF3296" s="6"/>
      <c r="IG3296" s="6"/>
      <c r="IH3296" s="6"/>
      <c r="II3296" s="6"/>
      <c r="IJ3296" s="6"/>
      <c r="IK3296" s="6"/>
      <c r="IL3296" s="6"/>
      <c r="IM3296" s="6"/>
    </row>
    <row r="3297" s="35" customFormat="1" ht="15.75" customHeight="1" spans="3:247">
      <c r="C3297" s="102"/>
      <c r="D3297" s="103"/>
      <c r="E3297" s="98"/>
      <c r="F3297" s="104"/>
      <c r="G3297" s="103"/>
      <c r="IF3297" s="6"/>
      <c r="IG3297" s="6"/>
      <c r="IH3297" s="6"/>
      <c r="II3297" s="6"/>
      <c r="IJ3297" s="6"/>
      <c r="IK3297" s="6"/>
      <c r="IL3297" s="6"/>
      <c r="IM3297" s="6"/>
    </row>
    <row r="3298" s="35" customFormat="1" ht="15.75" customHeight="1" spans="3:247">
      <c r="C3298" s="102"/>
      <c r="D3298" s="103"/>
      <c r="E3298" s="98"/>
      <c r="F3298" s="104"/>
      <c r="G3298" s="103"/>
      <c r="IF3298" s="6"/>
      <c r="IG3298" s="6"/>
      <c r="IH3298" s="6"/>
      <c r="II3298" s="6"/>
      <c r="IJ3298" s="6"/>
      <c r="IK3298" s="6"/>
      <c r="IL3298" s="6"/>
      <c r="IM3298" s="6"/>
    </row>
    <row r="3299" s="35" customFormat="1" ht="15.75" customHeight="1" spans="3:247">
      <c r="C3299" s="102"/>
      <c r="D3299" s="103"/>
      <c r="E3299" s="98"/>
      <c r="F3299" s="104"/>
      <c r="G3299" s="103"/>
      <c r="IF3299" s="6"/>
      <c r="IG3299" s="6"/>
      <c r="IH3299" s="6"/>
      <c r="II3299" s="6"/>
      <c r="IJ3299" s="6"/>
      <c r="IK3299" s="6"/>
      <c r="IL3299" s="6"/>
      <c r="IM3299" s="6"/>
    </row>
    <row r="3300" s="35" customFormat="1" ht="15.75" customHeight="1" spans="3:247">
      <c r="C3300" s="102"/>
      <c r="D3300" s="103"/>
      <c r="E3300" s="98"/>
      <c r="F3300" s="104"/>
      <c r="G3300" s="103"/>
      <c r="IF3300" s="6"/>
      <c r="IG3300" s="6"/>
      <c r="IH3300" s="6"/>
      <c r="II3300" s="6"/>
      <c r="IJ3300" s="6"/>
      <c r="IK3300" s="6"/>
      <c r="IL3300" s="6"/>
      <c r="IM3300" s="6"/>
    </row>
    <row r="3301" s="35" customFormat="1" ht="15.75" customHeight="1" spans="3:247">
      <c r="C3301" s="102"/>
      <c r="D3301" s="103"/>
      <c r="E3301" s="98"/>
      <c r="F3301" s="104"/>
      <c r="G3301" s="103"/>
      <c r="IF3301" s="6"/>
      <c r="IG3301" s="6"/>
      <c r="IH3301" s="6"/>
      <c r="II3301" s="6"/>
      <c r="IJ3301" s="6"/>
      <c r="IK3301" s="6"/>
      <c r="IL3301" s="6"/>
      <c r="IM3301" s="6"/>
    </row>
    <row r="3302" s="35" customFormat="1" ht="15.75" customHeight="1" spans="3:247">
      <c r="C3302" s="102"/>
      <c r="D3302" s="103"/>
      <c r="E3302" s="98"/>
      <c r="F3302" s="104"/>
      <c r="G3302" s="103"/>
      <c r="IF3302" s="6"/>
      <c r="IG3302" s="6"/>
      <c r="IH3302" s="6"/>
      <c r="II3302" s="6"/>
      <c r="IJ3302" s="6"/>
      <c r="IK3302" s="6"/>
      <c r="IL3302" s="6"/>
      <c r="IM3302" s="6"/>
    </row>
    <row r="3303" s="35" customFormat="1" ht="15.75" customHeight="1" spans="3:247">
      <c r="C3303" s="102"/>
      <c r="D3303" s="103"/>
      <c r="E3303" s="98"/>
      <c r="F3303" s="104"/>
      <c r="G3303" s="103"/>
      <c r="IF3303" s="6"/>
      <c r="IG3303" s="6"/>
      <c r="IH3303" s="6"/>
      <c r="II3303" s="6"/>
      <c r="IJ3303" s="6"/>
      <c r="IK3303" s="6"/>
      <c r="IL3303" s="6"/>
      <c r="IM3303" s="6"/>
    </row>
    <row r="3304" s="35" customFormat="1" ht="15.75" customHeight="1" spans="3:247">
      <c r="C3304" s="102"/>
      <c r="D3304" s="103"/>
      <c r="E3304" s="98"/>
      <c r="F3304" s="104"/>
      <c r="G3304" s="103"/>
      <c r="IF3304" s="6"/>
      <c r="IG3304" s="6"/>
      <c r="IH3304" s="6"/>
      <c r="II3304" s="6"/>
      <c r="IJ3304" s="6"/>
      <c r="IK3304" s="6"/>
      <c r="IL3304" s="6"/>
      <c r="IM3304" s="6"/>
    </row>
    <row r="3305" s="35" customFormat="1" ht="15.75" customHeight="1" spans="3:247">
      <c r="C3305" s="102"/>
      <c r="D3305" s="103"/>
      <c r="E3305" s="98"/>
      <c r="F3305" s="104"/>
      <c r="G3305" s="103"/>
      <c r="IF3305" s="6"/>
      <c r="IG3305" s="6"/>
      <c r="IH3305" s="6"/>
      <c r="II3305" s="6"/>
      <c r="IJ3305" s="6"/>
      <c r="IK3305" s="6"/>
      <c r="IL3305" s="6"/>
      <c r="IM3305" s="6"/>
    </row>
    <row r="3306" s="35" customFormat="1" ht="15.75" customHeight="1" spans="3:247">
      <c r="C3306" s="102"/>
      <c r="D3306" s="103"/>
      <c r="E3306" s="98"/>
      <c r="F3306" s="104"/>
      <c r="G3306" s="103"/>
      <c r="IF3306" s="6"/>
      <c r="IG3306" s="6"/>
      <c r="IH3306" s="6"/>
      <c r="II3306" s="6"/>
      <c r="IJ3306" s="6"/>
      <c r="IK3306" s="6"/>
      <c r="IL3306" s="6"/>
      <c r="IM3306" s="6"/>
    </row>
    <row r="3307" s="35" customFormat="1" ht="15.75" customHeight="1" spans="3:247">
      <c r="C3307" s="102"/>
      <c r="D3307" s="103"/>
      <c r="E3307" s="98"/>
      <c r="F3307" s="104"/>
      <c r="G3307" s="103"/>
      <c r="IF3307" s="6"/>
      <c r="IG3307" s="6"/>
      <c r="IH3307" s="6"/>
      <c r="II3307" s="6"/>
      <c r="IJ3307" s="6"/>
      <c r="IK3307" s="6"/>
      <c r="IL3307" s="6"/>
      <c r="IM3307" s="6"/>
    </row>
    <row r="3308" s="35" customFormat="1" ht="15.75" customHeight="1" spans="3:247">
      <c r="C3308" s="102"/>
      <c r="D3308" s="103"/>
      <c r="E3308" s="98"/>
      <c r="F3308" s="104"/>
      <c r="G3308" s="103"/>
      <c r="IF3308" s="6"/>
      <c r="IG3308" s="6"/>
      <c r="IH3308" s="6"/>
      <c r="II3308" s="6"/>
      <c r="IJ3308" s="6"/>
      <c r="IK3308" s="6"/>
      <c r="IL3308" s="6"/>
      <c r="IM3308" s="6"/>
    </row>
    <row r="3309" s="35" customFormat="1" ht="15.75" customHeight="1" spans="3:247">
      <c r="C3309" s="102"/>
      <c r="D3309" s="103"/>
      <c r="E3309" s="98"/>
      <c r="F3309" s="104"/>
      <c r="G3309" s="103"/>
      <c r="IF3309" s="6"/>
      <c r="IG3309" s="6"/>
      <c r="IH3309" s="6"/>
      <c r="II3309" s="6"/>
      <c r="IJ3309" s="6"/>
      <c r="IK3309" s="6"/>
      <c r="IL3309" s="6"/>
      <c r="IM3309" s="6"/>
    </row>
    <row r="3310" s="35" customFormat="1" ht="15.75" customHeight="1" spans="3:247">
      <c r="C3310" s="102"/>
      <c r="D3310" s="103"/>
      <c r="E3310" s="98"/>
      <c r="F3310" s="104"/>
      <c r="G3310" s="103"/>
      <c r="IF3310" s="6"/>
      <c r="IG3310" s="6"/>
      <c r="IH3310" s="6"/>
      <c r="II3310" s="6"/>
      <c r="IJ3310" s="6"/>
      <c r="IK3310" s="6"/>
      <c r="IL3310" s="6"/>
      <c r="IM3310" s="6"/>
    </row>
    <row r="3311" s="35" customFormat="1" ht="15.75" customHeight="1" spans="3:247">
      <c r="C3311" s="102"/>
      <c r="D3311" s="103"/>
      <c r="E3311" s="98"/>
      <c r="F3311" s="104"/>
      <c r="G3311" s="103"/>
      <c r="IF3311" s="6"/>
      <c r="IG3311" s="6"/>
      <c r="IH3311" s="6"/>
      <c r="II3311" s="6"/>
      <c r="IJ3311" s="6"/>
      <c r="IK3311" s="6"/>
      <c r="IL3311" s="6"/>
      <c r="IM3311" s="6"/>
    </row>
    <row r="3312" s="35" customFormat="1" ht="15.75" customHeight="1" spans="3:247">
      <c r="C3312" s="102"/>
      <c r="D3312" s="103"/>
      <c r="E3312" s="98"/>
      <c r="F3312" s="104"/>
      <c r="G3312" s="103"/>
      <c r="IF3312" s="6"/>
      <c r="IG3312" s="6"/>
      <c r="IH3312" s="6"/>
      <c r="II3312" s="6"/>
      <c r="IJ3312" s="6"/>
      <c r="IK3312" s="6"/>
      <c r="IL3312" s="6"/>
      <c r="IM3312" s="6"/>
    </row>
    <row r="3313" s="35" customFormat="1" ht="15.75" customHeight="1" spans="3:247">
      <c r="C3313" s="102"/>
      <c r="D3313" s="103"/>
      <c r="E3313" s="98"/>
      <c r="F3313" s="104"/>
      <c r="G3313" s="103"/>
      <c r="IF3313" s="6"/>
      <c r="IG3313" s="6"/>
      <c r="IH3313" s="6"/>
      <c r="II3313" s="6"/>
      <c r="IJ3313" s="6"/>
      <c r="IK3313" s="6"/>
      <c r="IL3313" s="6"/>
      <c r="IM3313" s="6"/>
    </row>
    <row r="3314" s="35" customFormat="1" ht="15.75" customHeight="1" spans="3:247">
      <c r="C3314" s="102"/>
      <c r="D3314" s="103"/>
      <c r="E3314" s="98"/>
      <c r="F3314" s="104"/>
      <c r="G3314" s="103"/>
      <c r="IF3314" s="6"/>
      <c r="IG3314" s="6"/>
      <c r="IH3314" s="6"/>
      <c r="II3314" s="6"/>
      <c r="IJ3314" s="6"/>
      <c r="IK3314" s="6"/>
      <c r="IL3314" s="6"/>
      <c r="IM3314" s="6"/>
    </row>
    <row r="3315" s="35" customFormat="1" ht="15.75" customHeight="1" spans="3:247">
      <c r="C3315" s="102"/>
      <c r="D3315" s="103"/>
      <c r="E3315" s="98"/>
      <c r="F3315" s="104"/>
      <c r="G3315" s="103"/>
      <c r="IF3315" s="6"/>
      <c r="IG3315" s="6"/>
      <c r="IH3315" s="6"/>
      <c r="II3315" s="6"/>
      <c r="IJ3315" s="6"/>
      <c r="IK3315" s="6"/>
      <c r="IL3315" s="6"/>
      <c r="IM3315" s="6"/>
    </row>
    <row r="3316" s="35" customFormat="1" ht="15.75" customHeight="1" spans="3:247">
      <c r="C3316" s="102"/>
      <c r="D3316" s="103"/>
      <c r="E3316" s="98"/>
      <c r="F3316" s="104"/>
      <c r="G3316" s="103"/>
      <c r="IF3316" s="6"/>
      <c r="IG3316" s="6"/>
      <c r="IH3316" s="6"/>
      <c r="II3316" s="6"/>
      <c r="IJ3316" s="6"/>
      <c r="IK3316" s="6"/>
      <c r="IL3316" s="6"/>
      <c r="IM3316" s="6"/>
    </row>
    <row r="3317" s="35" customFormat="1" ht="15.75" customHeight="1" spans="3:247">
      <c r="C3317" s="102"/>
      <c r="D3317" s="103"/>
      <c r="E3317" s="98"/>
      <c r="F3317" s="104"/>
      <c r="G3317" s="103"/>
      <c r="IF3317" s="6"/>
      <c r="IG3317" s="6"/>
      <c r="IH3317" s="6"/>
      <c r="II3317" s="6"/>
      <c r="IJ3317" s="6"/>
      <c r="IK3317" s="6"/>
      <c r="IL3317" s="6"/>
      <c r="IM3317" s="6"/>
    </row>
    <row r="3318" s="35" customFormat="1" ht="15.75" customHeight="1" spans="3:247">
      <c r="C3318" s="102"/>
      <c r="D3318" s="103"/>
      <c r="E3318" s="98"/>
      <c r="F3318" s="104"/>
      <c r="G3318" s="103"/>
      <c r="IF3318" s="6"/>
      <c r="IG3318" s="6"/>
      <c r="IH3318" s="6"/>
      <c r="II3318" s="6"/>
      <c r="IJ3318" s="6"/>
      <c r="IK3318" s="6"/>
      <c r="IL3318" s="6"/>
      <c r="IM3318" s="6"/>
    </row>
    <row r="3319" s="35" customFormat="1" ht="15.75" customHeight="1" spans="3:247">
      <c r="C3319" s="102"/>
      <c r="D3319" s="103"/>
      <c r="E3319" s="98"/>
      <c r="F3319" s="104"/>
      <c r="G3319" s="103"/>
      <c r="IF3319" s="6"/>
      <c r="IG3319" s="6"/>
      <c r="IH3319" s="6"/>
      <c r="II3319" s="6"/>
      <c r="IJ3319" s="6"/>
      <c r="IK3319" s="6"/>
      <c r="IL3319" s="6"/>
      <c r="IM3319" s="6"/>
    </row>
    <row r="3320" s="35" customFormat="1" ht="15.75" customHeight="1" spans="3:247">
      <c r="C3320" s="102"/>
      <c r="D3320" s="103"/>
      <c r="E3320" s="98"/>
      <c r="F3320" s="104"/>
      <c r="G3320" s="103"/>
      <c r="IF3320" s="6"/>
      <c r="IG3320" s="6"/>
      <c r="IH3320" s="6"/>
      <c r="II3320" s="6"/>
      <c r="IJ3320" s="6"/>
      <c r="IK3320" s="6"/>
      <c r="IL3320" s="6"/>
      <c r="IM3320" s="6"/>
    </row>
    <row r="3321" s="35" customFormat="1" ht="15.75" customHeight="1" spans="3:247">
      <c r="C3321" s="102"/>
      <c r="D3321" s="103"/>
      <c r="E3321" s="98"/>
      <c r="F3321" s="104"/>
      <c r="G3321" s="103"/>
      <c r="IF3321" s="6"/>
      <c r="IG3321" s="6"/>
      <c r="IH3321" s="6"/>
      <c r="II3321" s="6"/>
      <c r="IJ3321" s="6"/>
      <c r="IK3321" s="6"/>
      <c r="IL3321" s="6"/>
      <c r="IM3321" s="6"/>
    </row>
    <row r="3322" s="35" customFormat="1" ht="15.75" customHeight="1" spans="3:247">
      <c r="C3322" s="102"/>
      <c r="D3322" s="103"/>
      <c r="E3322" s="98"/>
      <c r="F3322" s="104"/>
      <c r="G3322" s="103"/>
      <c r="IF3322" s="6"/>
      <c r="IG3322" s="6"/>
      <c r="IH3322" s="6"/>
      <c r="II3322" s="6"/>
      <c r="IJ3322" s="6"/>
      <c r="IK3322" s="6"/>
      <c r="IL3322" s="6"/>
      <c r="IM3322" s="6"/>
    </row>
    <row r="3323" s="35" customFormat="1" ht="15.75" customHeight="1" spans="3:247">
      <c r="C3323" s="102"/>
      <c r="D3323" s="103"/>
      <c r="E3323" s="98"/>
      <c r="F3323" s="104"/>
      <c r="G3323" s="103"/>
      <c r="IF3323" s="6"/>
      <c r="IG3323" s="6"/>
      <c r="IH3323" s="6"/>
      <c r="II3323" s="6"/>
      <c r="IJ3323" s="6"/>
      <c r="IK3323" s="6"/>
      <c r="IL3323" s="6"/>
      <c r="IM3323" s="6"/>
    </row>
    <row r="3324" s="35" customFormat="1" ht="15.75" customHeight="1" spans="3:247">
      <c r="C3324" s="102"/>
      <c r="D3324" s="103"/>
      <c r="E3324" s="98"/>
      <c r="F3324" s="104"/>
      <c r="G3324" s="103"/>
      <c r="IF3324" s="6"/>
      <c r="IG3324" s="6"/>
      <c r="IH3324" s="6"/>
      <c r="II3324" s="6"/>
      <c r="IJ3324" s="6"/>
      <c r="IK3324" s="6"/>
      <c r="IL3324" s="6"/>
      <c r="IM3324" s="6"/>
    </row>
    <row r="3325" s="35" customFormat="1" ht="15.75" customHeight="1" spans="3:247">
      <c r="C3325" s="102"/>
      <c r="D3325" s="103"/>
      <c r="E3325" s="98"/>
      <c r="F3325" s="104"/>
      <c r="G3325" s="103"/>
      <c r="IF3325" s="6"/>
      <c r="IG3325" s="6"/>
      <c r="IH3325" s="6"/>
      <c r="II3325" s="6"/>
      <c r="IJ3325" s="6"/>
      <c r="IK3325" s="6"/>
      <c r="IL3325" s="6"/>
      <c r="IM3325" s="6"/>
    </row>
    <row r="3326" s="35" customFormat="1" ht="15.75" customHeight="1" spans="3:247">
      <c r="C3326" s="102"/>
      <c r="D3326" s="103"/>
      <c r="E3326" s="98"/>
      <c r="F3326" s="104"/>
      <c r="G3326" s="103"/>
      <c r="IF3326" s="6"/>
      <c r="IG3326" s="6"/>
      <c r="IH3326" s="6"/>
      <c r="II3326" s="6"/>
      <c r="IJ3326" s="6"/>
      <c r="IK3326" s="6"/>
      <c r="IL3326" s="6"/>
      <c r="IM3326" s="6"/>
    </row>
    <row r="3327" s="35" customFormat="1" ht="15.75" customHeight="1" spans="3:247">
      <c r="C3327" s="102"/>
      <c r="D3327" s="103"/>
      <c r="E3327" s="98"/>
      <c r="F3327" s="104"/>
      <c r="G3327" s="103"/>
      <c r="IF3327" s="6"/>
      <c r="IG3327" s="6"/>
      <c r="IH3327" s="6"/>
      <c r="II3327" s="6"/>
      <c r="IJ3327" s="6"/>
      <c r="IK3327" s="6"/>
      <c r="IL3327" s="6"/>
      <c r="IM3327" s="6"/>
    </row>
    <row r="3328" s="35" customFormat="1" ht="15.75" customHeight="1" spans="3:247">
      <c r="C3328" s="102"/>
      <c r="D3328" s="103"/>
      <c r="E3328" s="98"/>
      <c r="F3328" s="104"/>
      <c r="G3328" s="103"/>
      <c r="IF3328" s="6"/>
      <c r="IG3328" s="6"/>
      <c r="IH3328" s="6"/>
      <c r="II3328" s="6"/>
      <c r="IJ3328" s="6"/>
      <c r="IK3328" s="6"/>
      <c r="IL3328" s="6"/>
      <c r="IM3328" s="6"/>
    </row>
    <row r="3329" s="35" customFormat="1" ht="15.75" customHeight="1" spans="3:247">
      <c r="C3329" s="102"/>
      <c r="D3329" s="103"/>
      <c r="E3329" s="98"/>
      <c r="F3329" s="104"/>
      <c r="G3329" s="103"/>
      <c r="IF3329" s="6"/>
      <c r="IG3329" s="6"/>
      <c r="IH3329" s="6"/>
      <c r="II3329" s="6"/>
      <c r="IJ3329" s="6"/>
      <c r="IK3329" s="6"/>
      <c r="IL3329" s="6"/>
      <c r="IM3329" s="6"/>
    </row>
    <row r="3330" s="35" customFormat="1" ht="15.75" customHeight="1" spans="3:247">
      <c r="C3330" s="102"/>
      <c r="D3330" s="103"/>
      <c r="E3330" s="98"/>
      <c r="F3330" s="104"/>
      <c r="G3330" s="103"/>
      <c r="IF3330" s="6"/>
      <c r="IG3330" s="6"/>
      <c r="IH3330" s="6"/>
      <c r="II3330" s="6"/>
      <c r="IJ3330" s="6"/>
      <c r="IK3330" s="6"/>
      <c r="IL3330" s="6"/>
      <c r="IM3330" s="6"/>
    </row>
    <row r="3331" s="35" customFormat="1" ht="15.75" customHeight="1" spans="3:247">
      <c r="C3331" s="102"/>
      <c r="D3331" s="103"/>
      <c r="E3331" s="98"/>
      <c r="F3331" s="104"/>
      <c r="G3331" s="103"/>
      <c r="IF3331" s="6"/>
      <c r="IG3331" s="6"/>
      <c r="IH3331" s="6"/>
      <c r="II3331" s="6"/>
      <c r="IJ3331" s="6"/>
      <c r="IK3331" s="6"/>
      <c r="IL3331" s="6"/>
      <c r="IM3331" s="6"/>
    </row>
    <row r="3332" s="35" customFormat="1" ht="15.75" customHeight="1" spans="3:247">
      <c r="C3332" s="102"/>
      <c r="D3332" s="103"/>
      <c r="E3332" s="98"/>
      <c r="F3332" s="104"/>
      <c r="G3332" s="103"/>
      <c r="IF3332" s="6"/>
      <c r="IG3332" s="6"/>
      <c r="IH3332" s="6"/>
      <c r="II3332" s="6"/>
      <c r="IJ3332" s="6"/>
      <c r="IK3332" s="6"/>
      <c r="IL3332" s="6"/>
      <c r="IM3332" s="6"/>
    </row>
    <row r="3333" s="35" customFormat="1" ht="15.75" customHeight="1" spans="3:247">
      <c r="C3333" s="102"/>
      <c r="D3333" s="103"/>
      <c r="E3333" s="98"/>
      <c r="F3333" s="104"/>
      <c r="G3333" s="103"/>
      <c r="IF3333" s="6"/>
      <c r="IG3333" s="6"/>
      <c r="IH3333" s="6"/>
      <c r="II3333" s="6"/>
      <c r="IJ3333" s="6"/>
      <c r="IK3333" s="6"/>
      <c r="IL3333" s="6"/>
      <c r="IM3333" s="6"/>
    </row>
    <row r="3334" s="35" customFormat="1" ht="15.75" customHeight="1" spans="3:247">
      <c r="C3334" s="102"/>
      <c r="D3334" s="103"/>
      <c r="E3334" s="98"/>
      <c r="F3334" s="104"/>
      <c r="G3334" s="103"/>
      <c r="IF3334" s="6"/>
      <c r="IG3334" s="6"/>
      <c r="IH3334" s="6"/>
      <c r="II3334" s="6"/>
      <c r="IJ3334" s="6"/>
      <c r="IK3334" s="6"/>
      <c r="IL3334" s="6"/>
      <c r="IM3334" s="6"/>
    </row>
    <row r="3335" s="35" customFormat="1" ht="15.75" customHeight="1" spans="3:247">
      <c r="C3335" s="102"/>
      <c r="D3335" s="103"/>
      <c r="E3335" s="98"/>
      <c r="F3335" s="104"/>
      <c r="G3335" s="103"/>
      <c r="IF3335" s="6"/>
      <c r="IG3335" s="6"/>
      <c r="IH3335" s="6"/>
      <c r="II3335" s="6"/>
      <c r="IJ3335" s="6"/>
      <c r="IK3335" s="6"/>
      <c r="IL3335" s="6"/>
      <c r="IM3335" s="6"/>
    </row>
    <row r="3336" s="35" customFormat="1" ht="15.75" customHeight="1" spans="3:247">
      <c r="C3336" s="102"/>
      <c r="D3336" s="103"/>
      <c r="E3336" s="98"/>
      <c r="F3336" s="104"/>
      <c r="G3336" s="103"/>
      <c r="IF3336" s="6"/>
      <c r="IG3336" s="6"/>
      <c r="IH3336" s="6"/>
      <c r="II3336" s="6"/>
      <c r="IJ3336" s="6"/>
      <c r="IK3336" s="6"/>
      <c r="IL3336" s="6"/>
      <c r="IM3336" s="6"/>
    </row>
    <row r="3337" s="35" customFormat="1" ht="15.75" customHeight="1" spans="3:247">
      <c r="C3337" s="102"/>
      <c r="D3337" s="103"/>
      <c r="E3337" s="98"/>
      <c r="F3337" s="104"/>
      <c r="G3337" s="103"/>
      <c r="IF3337" s="6"/>
      <c r="IG3337" s="6"/>
      <c r="IH3337" s="6"/>
      <c r="II3337" s="6"/>
      <c r="IJ3337" s="6"/>
      <c r="IK3337" s="6"/>
      <c r="IL3337" s="6"/>
      <c r="IM3337" s="6"/>
    </row>
    <row r="3338" s="35" customFormat="1" ht="15.75" customHeight="1" spans="3:247">
      <c r="C3338" s="102"/>
      <c r="D3338" s="103"/>
      <c r="E3338" s="98"/>
      <c r="F3338" s="104"/>
      <c r="G3338" s="103"/>
      <c r="IF3338" s="6"/>
      <c r="IG3338" s="6"/>
      <c r="IH3338" s="6"/>
      <c r="II3338" s="6"/>
      <c r="IJ3338" s="6"/>
      <c r="IK3338" s="6"/>
      <c r="IL3338" s="6"/>
      <c r="IM3338" s="6"/>
    </row>
    <row r="3339" s="35" customFormat="1" ht="15.75" customHeight="1" spans="3:247">
      <c r="C3339" s="102"/>
      <c r="D3339" s="103"/>
      <c r="E3339" s="98"/>
      <c r="F3339" s="104"/>
      <c r="G3339" s="103"/>
      <c r="IF3339" s="6"/>
      <c r="IG3339" s="6"/>
      <c r="IH3339" s="6"/>
      <c r="II3339" s="6"/>
      <c r="IJ3339" s="6"/>
      <c r="IK3339" s="6"/>
      <c r="IL3339" s="6"/>
      <c r="IM3339" s="6"/>
    </row>
    <row r="3340" s="35" customFormat="1" ht="15.75" customHeight="1" spans="3:247">
      <c r="C3340" s="102"/>
      <c r="D3340" s="103"/>
      <c r="E3340" s="98"/>
      <c r="F3340" s="104"/>
      <c r="G3340" s="103"/>
      <c r="IF3340" s="6"/>
      <c r="IG3340" s="6"/>
      <c r="IH3340" s="6"/>
      <c r="II3340" s="6"/>
      <c r="IJ3340" s="6"/>
      <c r="IK3340" s="6"/>
      <c r="IL3340" s="6"/>
      <c r="IM3340" s="6"/>
    </row>
    <row r="3341" s="35" customFormat="1" ht="15.75" customHeight="1" spans="3:247">
      <c r="C3341" s="102"/>
      <c r="D3341" s="103"/>
      <c r="E3341" s="98"/>
      <c r="F3341" s="104"/>
      <c r="G3341" s="103"/>
      <c r="IF3341" s="6"/>
      <c r="IG3341" s="6"/>
      <c r="IH3341" s="6"/>
      <c r="II3341" s="6"/>
      <c r="IJ3341" s="6"/>
      <c r="IK3341" s="6"/>
      <c r="IL3341" s="6"/>
      <c r="IM3341" s="6"/>
    </row>
    <row r="3342" s="35" customFormat="1" ht="15.75" customHeight="1" spans="3:247">
      <c r="C3342" s="102"/>
      <c r="D3342" s="103"/>
      <c r="E3342" s="98"/>
      <c r="F3342" s="104"/>
      <c r="G3342" s="103"/>
      <c r="IF3342" s="6"/>
      <c r="IG3342" s="6"/>
      <c r="IH3342" s="6"/>
      <c r="II3342" s="6"/>
      <c r="IJ3342" s="6"/>
      <c r="IK3342" s="6"/>
      <c r="IL3342" s="6"/>
      <c r="IM3342" s="6"/>
    </row>
    <row r="3343" s="35" customFormat="1" ht="15.75" customHeight="1" spans="3:247">
      <c r="C3343" s="102"/>
      <c r="D3343" s="103"/>
      <c r="E3343" s="98"/>
      <c r="F3343" s="104"/>
      <c r="G3343" s="103"/>
      <c r="IF3343" s="6"/>
      <c r="IG3343" s="6"/>
      <c r="IH3343" s="6"/>
      <c r="II3343" s="6"/>
      <c r="IJ3343" s="6"/>
      <c r="IK3343" s="6"/>
      <c r="IL3343" s="6"/>
      <c r="IM3343" s="6"/>
    </row>
    <row r="3344" s="35" customFormat="1" ht="15.75" customHeight="1" spans="3:247">
      <c r="C3344" s="102"/>
      <c r="D3344" s="103"/>
      <c r="E3344" s="98"/>
      <c r="F3344" s="104"/>
      <c r="G3344" s="103"/>
      <c r="IF3344" s="6"/>
      <c r="IG3344" s="6"/>
      <c r="IH3344" s="6"/>
      <c r="II3344" s="6"/>
      <c r="IJ3344" s="6"/>
      <c r="IK3344" s="6"/>
      <c r="IL3344" s="6"/>
      <c r="IM3344" s="6"/>
    </row>
    <row r="3345" s="35" customFormat="1" ht="15.75" customHeight="1" spans="3:247">
      <c r="C3345" s="102"/>
      <c r="D3345" s="103"/>
      <c r="E3345" s="98"/>
      <c r="F3345" s="104"/>
      <c r="G3345" s="103"/>
      <c r="IF3345" s="6"/>
      <c r="IG3345" s="6"/>
      <c r="IH3345" s="6"/>
      <c r="II3345" s="6"/>
      <c r="IJ3345" s="6"/>
      <c r="IK3345" s="6"/>
      <c r="IL3345" s="6"/>
      <c r="IM3345" s="6"/>
    </row>
    <row r="3346" s="35" customFormat="1" ht="15.75" customHeight="1" spans="3:247">
      <c r="C3346" s="102"/>
      <c r="D3346" s="103"/>
      <c r="E3346" s="98"/>
      <c r="F3346" s="104"/>
      <c r="G3346" s="103"/>
      <c r="IF3346" s="6"/>
      <c r="IG3346" s="6"/>
      <c r="IH3346" s="6"/>
      <c r="II3346" s="6"/>
      <c r="IJ3346" s="6"/>
      <c r="IK3346" s="6"/>
      <c r="IL3346" s="6"/>
      <c r="IM3346" s="6"/>
    </row>
    <row r="3347" s="35" customFormat="1" ht="15.75" customHeight="1" spans="3:247">
      <c r="C3347" s="102"/>
      <c r="D3347" s="103"/>
      <c r="E3347" s="98"/>
      <c r="F3347" s="104"/>
      <c r="G3347" s="103"/>
      <c r="IF3347" s="6"/>
      <c r="IG3347" s="6"/>
      <c r="IH3347" s="6"/>
      <c r="II3347" s="6"/>
      <c r="IJ3347" s="6"/>
      <c r="IK3347" s="6"/>
      <c r="IL3347" s="6"/>
      <c r="IM3347" s="6"/>
    </row>
    <row r="3348" s="35" customFormat="1" ht="15.75" customHeight="1" spans="3:247">
      <c r="C3348" s="102"/>
      <c r="D3348" s="103"/>
      <c r="E3348" s="98"/>
      <c r="F3348" s="104"/>
      <c r="G3348" s="103"/>
      <c r="IF3348" s="6"/>
      <c r="IG3348" s="6"/>
      <c r="IH3348" s="6"/>
      <c r="II3348" s="6"/>
      <c r="IJ3348" s="6"/>
      <c r="IK3348" s="6"/>
      <c r="IL3348" s="6"/>
      <c r="IM3348" s="6"/>
    </row>
    <row r="3349" s="35" customFormat="1" ht="15.75" customHeight="1" spans="3:247">
      <c r="C3349" s="102"/>
      <c r="D3349" s="103"/>
      <c r="E3349" s="98"/>
      <c r="F3349" s="104"/>
      <c r="G3349" s="103"/>
      <c r="IF3349" s="6"/>
      <c r="IG3349" s="6"/>
      <c r="IH3349" s="6"/>
      <c r="II3349" s="6"/>
      <c r="IJ3349" s="6"/>
      <c r="IK3349" s="6"/>
      <c r="IL3349" s="6"/>
      <c r="IM3349" s="6"/>
    </row>
    <row r="3350" s="35" customFormat="1" ht="15.75" customHeight="1" spans="3:247">
      <c r="C3350" s="102"/>
      <c r="D3350" s="103"/>
      <c r="E3350" s="98"/>
      <c r="F3350" s="104"/>
      <c r="G3350" s="103"/>
      <c r="IF3350" s="6"/>
      <c r="IG3350" s="6"/>
      <c r="IH3350" s="6"/>
      <c r="II3350" s="6"/>
      <c r="IJ3350" s="6"/>
      <c r="IK3350" s="6"/>
      <c r="IL3350" s="6"/>
      <c r="IM3350" s="6"/>
    </row>
    <row r="3351" s="35" customFormat="1" ht="15.75" customHeight="1" spans="3:247">
      <c r="C3351" s="102"/>
      <c r="D3351" s="103"/>
      <c r="E3351" s="98"/>
      <c r="F3351" s="104"/>
      <c r="G3351" s="103"/>
      <c r="IF3351" s="6"/>
      <c r="IG3351" s="6"/>
      <c r="IH3351" s="6"/>
      <c r="II3351" s="6"/>
      <c r="IJ3351" s="6"/>
      <c r="IK3351" s="6"/>
      <c r="IL3351" s="6"/>
      <c r="IM3351" s="6"/>
    </row>
    <row r="3352" s="35" customFormat="1" ht="15.75" customHeight="1" spans="3:247">
      <c r="C3352" s="102"/>
      <c r="D3352" s="103"/>
      <c r="E3352" s="98"/>
      <c r="F3352" s="104"/>
      <c r="G3352" s="103"/>
      <c r="IF3352" s="6"/>
      <c r="IG3352" s="6"/>
      <c r="IH3352" s="6"/>
      <c r="II3352" s="6"/>
      <c r="IJ3352" s="6"/>
      <c r="IK3352" s="6"/>
      <c r="IL3352" s="6"/>
      <c r="IM3352" s="6"/>
    </row>
    <row r="3353" s="35" customFormat="1" ht="15.75" customHeight="1" spans="3:247">
      <c r="C3353" s="102"/>
      <c r="D3353" s="103"/>
      <c r="E3353" s="98"/>
      <c r="F3353" s="104"/>
      <c r="G3353" s="103"/>
      <c r="IF3353" s="6"/>
      <c r="IG3353" s="6"/>
      <c r="IH3353" s="6"/>
      <c r="II3353" s="6"/>
      <c r="IJ3353" s="6"/>
      <c r="IK3353" s="6"/>
      <c r="IL3353" s="6"/>
      <c r="IM3353" s="6"/>
    </row>
    <row r="3354" s="35" customFormat="1" ht="15.75" customHeight="1" spans="3:247">
      <c r="C3354" s="102"/>
      <c r="D3354" s="103"/>
      <c r="E3354" s="98"/>
      <c r="F3354" s="104"/>
      <c r="G3354" s="103"/>
      <c r="IF3354" s="6"/>
      <c r="IG3354" s="6"/>
      <c r="IH3354" s="6"/>
      <c r="II3354" s="6"/>
      <c r="IJ3354" s="6"/>
      <c r="IK3354" s="6"/>
      <c r="IL3354" s="6"/>
      <c r="IM3354" s="6"/>
    </row>
    <row r="3355" s="35" customFormat="1" ht="15.75" customHeight="1" spans="3:247">
      <c r="C3355" s="102"/>
      <c r="D3355" s="103"/>
      <c r="E3355" s="98"/>
      <c r="F3355" s="104"/>
      <c r="G3355" s="103"/>
      <c r="IF3355" s="6"/>
      <c r="IG3355" s="6"/>
      <c r="IH3355" s="6"/>
      <c r="II3355" s="6"/>
      <c r="IJ3355" s="6"/>
      <c r="IK3355" s="6"/>
      <c r="IL3355" s="6"/>
      <c r="IM3355" s="6"/>
    </row>
    <row r="3356" s="35" customFormat="1" ht="15.75" customHeight="1" spans="3:247">
      <c r="C3356" s="102"/>
      <c r="D3356" s="103"/>
      <c r="E3356" s="98"/>
      <c r="F3356" s="104"/>
      <c r="G3356" s="103"/>
      <c r="IF3356" s="6"/>
      <c r="IG3356" s="6"/>
      <c r="IH3356" s="6"/>
      <c r="II3356" s="6"/>
      <c r="IJ3356" s="6"/>
      <c r="IK3356" s="6"/>
      <c r="IL3356" s="6"/>
      <c r="IM3356" s="6"/>
    </row>
    <row r="3357" s="35" customFormat="1" ht="15.75" customHeight="1" spans="3:247">
      <c r="C3357" s="102"/>
      <c r="D3357" s="103"/>
      <c r="E3357" s="98"/>
      <c r="F3357" s="104"/>
      <c r="G3357" s="103"/>
      <c r="IF3357" s="6"/>
      <c r="IG3357" s="6"/>
      <c r="IH3357" s="6"/>
      <c r="II3357" s="6"/>
      <c r="IJ3357" s="6"/>
      <c r="IK3357" s="6"/>
      <c r="IL3357" s="6"/>
      <c r="IM3357" s="6"/>
    </row>
    <row r="3358" s="35" customFormat="1" ht="15.75" customHeight="1" spans="3:247">
      <c r="C3358" s="102"/>
      <c r="D3358" s="103"/>
      <c r="E3358" s="98"/>
      <c r="F3358" s="104"/>
      <c r="G3358" s="103"/>
      <c r="IF3358" s="6"/>
      <c r="IG3358" s="6"/>
      <c r="IH3358" s="6"/>
      <c r="II3358" s="6"/>
      <c r="IJ3358" s="6"/>
      <c r="IK3358" s="6"/>
      <c r="IL3358" s="6"/>
      <c r="IM3358" s="6"/>
    </row>
    <row r="3359" s="35" customFormat="1" ht="15.75" customHeight="1" spans="3:247">
      <c r="C3359" s="102"/>
      <c r="D3359" s="103"/>
      <c r="E3359" s="98"/>
      <c r="F3359" s="104"/>
      <c r="G3359" s="103"/>
      <c r="IF3359" s="6"/>
      <c r="IG3359" s="6"/>
      <c r="IH3359" s="6"/>
      <c r="II3359" s="6"/>
      <c r="IJ3359" s="6"/>
      <c r="IK3359" s="6"/>
      <c r="IL3359" s="6"/>
      <c r="IM3359" s="6"/>
    </row>
    <row r="3360" s="35" customFormat="1" ht="15.75" customHeight="1" spans="3:247">
      <c r="C3360" s="102"/>
      <c r="D3360" s="103"/>
      <c r="E3360" s="98"/>
      <c r="F3360" s="104"/>
      <c r="G3360" s="103"/>
      <c r="IF3360" s="6"/>
      <c r="IG3360" s="6"/>
      <c r="IH3360" s="6"/>
      <c r="II3360" s="6"/>
      <c r="IJ3360" s="6"/>
      <c r="IK3360" s="6"/>
      <c r="IL3360" s="6"/>
      <c r="IM3360" s="6"/>
    </row>
    <row r="3361" s="35" customFormat="1" ht="15.75" customHeight="1" spans="3:247">
      <c r="C3361" s="102"/>
      <c r="D3361" s="103"/>
      <c r="E3361" s="98"/>
      <c r="F3361" s="104"/>
      <c r="G3361" s="103"/>
      <c r="IF3361" s="6"/>
      <c r="IG3361" s="6"/>
      <c r="IH3361" s="6"/>
      <c r="II3361" s="6"/>
      <c r="IJ3361" s="6"/>
      <c r="IK3361" s="6"/>
      <c r="IL3361" s="6"/>
      <c r="IM3361" s="6"/>
    </row>
    <row r="3362" s="35" customFormat="1" ht="15.75" customHeight="1" spans="3:247">
      <c r="C3362" s="102"/>
      <c r="D3362" s="103"/>
      <c r="E3362" s="98"/>
      <c r="F3362" s="104"/>
      <c r="G3362" s="103"/>
      <c r="IF3362" s="6"/>
      <c r="IG3362" s="6"/>
      <c r="IH3362" s="6"/>
      <c r="II3362" s="6"/>
      <c r="IJ3362" s="6"/>
      <c r="IK3362" s="6"/>
      <c r="IL3362" s="6"/>
      <c r="IM3362" s="6"/>
    </row>
    <row r="3363" s="35" customFormat="1" ht="15.75" customHeight="1" spans="3:247">
      <c r="C3363" s="102"/>
      <c r="D3363" s="103"/>
      <c r="E3363" s="98"/>
      <c r="F3363" s="104"/>
      <c r="G3363" s="103"/>
      <c r="IF3363" s="6"/>
      <c r="IG3363" s="6"/>
      <c r="IH3363" s="6"/>
      <c r="II3363" s="6"/>
      <c r="IJ3363" s="6"/>
      <c r="IK3363" s="6"/>
      <c r="IL3363" s="6"/>
      <c r="IM3363" s="6"/>
    </row>
    <row r="3364" s="35" customFormat="1" ht="15.75" customHeight="1" spans="3:247">
      <c r="C3364" s="102"/>
      <c r="D3364" s="103"/>
      <c r="E3364" s="98"/>
      <c r="F3364" s="104"/>
      <c r="G3364" s="103"/>
      <c r="IF3364" s="6"/>
      <c r="IG3364" s="6"/>
      <c r="IH3364" s="6"/>
      <c r="II3364" s="6"/>
      <c r="IJ3364" s="6"/>
      <c r="IK3364" s="6"/>
      <c r="IL3364" s="6"/>
      <c r="IM3364" s="6"/>
    </row>
    <row r="3365" s="35" customFormat="1" ht="15.75" customHeight="1" spans="3:247">
      <c r="C3365" s="102"/>
      <c r="D3365" s="103"/>
      <c r="E3365" s="98"/>
      <c r="F3365" s="104"/>
      <c r="G3365" s="103"/>
      <c r="IF3365" s="6"/>
      <c r="IG3365" s="6"/>
      <c r="IH3365" s="6"/>
      <c r="II3365" s="6"/>
      <c r="IJ3365" s="6"/>
      <c r="IK3365" s="6"/>
      <c r="IL3365" s="6"/>
      <c r="IM3365" s="6"/>
    </row>
    <row r="3366" s="35" customFormat="1" ht="15.75" customHeight="1" spans="3:247">
      <c r="C3366" s="102"/>
      <c r="D3366" s="103"/>
      <c r="E3366" s="98"/>
      <c r="F3366" s="104"/>
      <c r="G3366" s="103"/>
      <c r="IF3366" s="6"/>
      <c r="IG3366" s="6"/>
      <c r="IH3366" s="6"/>
      <c r="II3366" s="6"/>
      <c r="IJ3366" s="6"/>
      <c r="IK3366" s="6"/>
      <c r="IL3366" s="6"/>
      <c r="IM3366" s="6"/>
    </row>
    <row r="3367" s="35" customFormat="1" ht="15.75" customHeight="1" spans="3:247">
      <c r="C3367" s="102"/>
      <c r="D3367" s="103"/>
      <c r="E3367" s="98"/>
      <c r="F3367" s="104"/>
      <c r="G3367" s="103"/>
      <c r="IF3367" s="6"/>
      <c r="IG3367" s="6"/>
      <c r="IH3367" s="6"/>
      <c r="II3367" s="6"/>
      <c r="IJ3367" s="6"/>
      <c r="IK3367" s="6"/>
      <c r="IL3367" s="6"/>
      <c r="IM3367" s="6"/>
    </row>
    <row r="3368" s="35" customFormat="1" ht="15.75" customHeight="1" spans="3:247">
      <c r="C3368" s="102"/>
      <c r="D3368" s="103"/>
      <c r="E3368" s="98"/>
      <c r="F3368" s="104"/>
      <c r="G3368" s="103"/>
      <c r="IF3368" s="6"/>
      <c r="IG3368" s="6"/>
      <c r="IH3368" s="6"/>
      <c r="II3368" s="6"/>
      <c r="IJ3368" s="6"/>
      <c r="IK3368" s="6"/>
      <c r="IL3368" s="6"/>
      <c r="IM3368" s="6"/>
    </row>
    <row r="3369" s="35" customFormat="1" ht="15.75" customHeight="1" spans="3:247">
      <c r="C3369" s="102"/>
      <c r="D3369" s="103"/>
      <c r="E3369" s="98"/>
      <c r="F3369" s="104"/>
      <c r="G3369" s="103"/>
      <c r="IF3369" s="6"/>
      <c r="IG3369" s="6"/>
      <c r="IH3369" s="6"/>
      <c r="II3369" s="6"/>
      <c r="IJ3369" s="6"/>
      <c r="IK3369" s="6"/>
      <c r="IL3369" s="6"/>
      <c r="IM3369" s="6"/>
    </row>
    <row r="3370" s="35" customFormat="1" ht="15.75" customHeight="1" spans="3:247">
      <c r="C3370" s="102"/>
      <c r="D3370" s="103"/>
      <c r="E3370" s="98"/>
      <c r="F3370" s="104"/>
      <c r="G3370" s="103"/>
      <c r="IF3370" s="6"/>
      <c r="IG3370" s="6"/>
      <c r="IH3370" s="6"/>
      <c r="II3370" s="6"/>
      <c r="IJ3370" s="6"/>
      <c r="IK3370" s="6"/>
      <c r="IL3370" s="6"/>
      <c r="IM3370" s="6"/>
    </row>
    <row r="3371" s="35" customFormat="1" ht="15.75" customHeight="1" spans="3:247">
      <c r="C3371" s="102"/>
      <c r="D3371" s="103"/>
      <c r="E3371" s="98"/>
      <c r="F3371" s="104"/>
      <c r="G3371" s="103"/>
      <c r="IF3371" s="6"/>
      <c r="IG3371" s="6"/>
      <c r="IH3371" s="6"/>
      <c r="II3371" s="6"/>
      <c r="IJ3371" s="6"/>
      <c r="IK3371" s="6"/>
      <c r="IL3371" s="6"/>
      <c r="IM3371" s="6"/>
    </row>
    <row r="3372" s="35" customFormat="1" ht="15.75" customHeight="1" spans="3:247">
      <c r="C3372" s="102"/>
      <c r="D3372" s="103"/>
      <c r="E3372" s="98"/>
      <c r="F3372" s="104"/>
      <c r="G3372" s="103"/>
      <c r="IF3372" s="6"/>
      <c r="IG3372" s="6"/>
      <c r="IH3372" s="6"/>
      <c r="II3372" s="6"/>
      <c r="IJ3372" s="6"/>
      <c r="IK3372" s="6"/>
      <c r="IL3372" s="6"/>
      <c r="IM3372" s="6"/>
    </row>
    <row r="3373" s="35" customFormat="1" ht="15.75" customHeight="1" spans="3:247">
      <c r="C3373" s="102"/>
      <c r="D3373" s="103"/>
      <c r="E3373" s="98"/>
      <c r="F3373" s="104"/>
      <c r="G3373" s="103"/>
      <c r="IF3373" s="6"/>
      <c r="IG3373" s="6"/>
      <c r="IH3373" s="6"/>
      <c r="II3373" s="6"/>
      <c r="IJ3373" s="6"/>
      <c r="IK3373" s="6"/>
      <c r="IL3373" s="6"/>
      <c r="IM3373" s="6"/>
    </row>
    <row r="3374" s="35" customFormat="1" ht="15.75" customHeight="1" spans="3:247">
      <c r="C3374" s="102"/>
      <c r="D3374" s="103"/>
      <c r="E3374" s="98"/>
      <c r="F3374" s="104"/>
      <c r="G3374" s="103"/>
      <c r="IF3374" s="6"/>
      <c r="IG3374" s="6"/>
      <c r="IH3374" s="6"/>
      <c r="II3374" s="6"/>
      <c r="IJ3374" s="6"/>
      <c r="IK3374" s="6"/>
      <c r="IL3374" s="6"/>
      <c r="IM3374" s="6"/>
    </row>
    <row r="3375" s="35" customFormat="1" ht="15.75" customHeight="1" spans="3:247">
      <c r="C3375" s="102"/>
      <c r="D3375" s="103"/>
      <c r="E3375" s="98"/>
      <c r="F3375" s="104"/>
      <c r="G3375" s="103"/>
      <c r="IF3375" s="6"/>
      <c r="IG3375" s="6"/>
      <c r="IH3375" s="6"/>
      <c r="II3375" s="6"/>
      <c r="IJ3375" s="6"/>
      <c r="IK3375" s="6"/>
      <c r="IL3375" s="6"/>
      <c r="IM3375" s="6"/>
    </row>
    <row r="3376" s="35" customFormat="1" ht="15.75" customHeight="1" spans="3:247">
      <c r="C3376" s="102"/>
      <c r="D3376" s="103"/>
      <c r="E3376" s="98"/>
      <c r="F3376" s="104"/>
      <c r="G3376" s="103"/>
      <c r="IF3376" s="6"/>
      <c r="IG3376" s="6"/>
      <c r="IH3376" s="6"/>
      <c r="II3376" s="6"/>
      <c r="IJ3376" s="6"/>
      <c r="IK3376" s="6"/>
      <c r="IL3376" s="6"/>
      <c r="IM3376" s="6"/>
    </row>
    <row r="3377" s="35" customFormat="1" ht="15.75" customHeight="1" spans="3:247">
      <c r="C3377" s="102"/>
      <c r="D3377" s="103"/>
      <c r="E3377" s="98"/>
      <c r="F3377" s="104"/>
      <c r="G3377" s="103"/>
      <c r="IF3377" s="6"/>
      <c r="IG3377" s="6"/>
      <c r="IH3377" s="6"/>
      <c r="II3377" s="6"/>
      <c r="IJ3377" s="6"/>
      <c r="IK3377" s="6"/>
      <c r="IL3377" s="6"/>
      <c r="IM3377" s="6"/>
    </row>
    <row r="3378" s="35" customFormat="1" ht="15.75" customHeight="1" spans="3:247">
      <c r="C3378" s="102"/>
      <c r="D3378" s="103"/>
      <c r="E3378" s="98"/>
      <c r="F3378" s="104"/>
      <c r="G3378" s="103"/>
      <c r="IF3378" s="6"/>
      <c r="IG3378" s="6"/>
      <c r="IH3378" s="6"/>
      <c r="II3378" s="6"/>
      <c r="IJ3378" s="6"/>
      <c r="IK3378" s="6"/>
      <c r="IL3378" s="6"/>
      <c r="IM3378" s="6"/>
    </row>
    <row r="3379" s="35" customFormat="1" ht="15.75" customHeight="1" spans="3:247">
      <c r="C3379" s="102"/>
      <c r="D3379" s="103"/>
      <c r="E3379" s="98"/>
      <c r="F3379" s="104"/>
      <c r="G3379" s="103"/>
      <c r="IF3379" s="6"/>
      <c r="IG3379" s="6"/>
      <c r="IH3379" s="6"/>
      <c r="II3379" s="6"/>
      <c r="IJ3379" s="6"/>
      <c r="IK3379" s="6"/>
      <c r="IL3379" s="6"/>
      <c r="IM3379" s="6"/>
    </row>
    <row r="3380" s="35" customFormat="1" ht="15.75" customHeight="1" spans="3:247">
      <c r="C3380" s="102"/>
      <c r="D3380" s="103"/>
      <c r="E3380" s="98"/>
      <c r="F3380" s="104"/>
      <c r="G3380" s="103"/>
      <c r="IF3380" s="6"/>
      <c r="IG3380" s="6"/>
      <c r="IH3380" s="6"/>
      <c r="II3380" s="6"/>
      <c r="IJ3380" s="6"/>
      <c r="IK3380" s="6"/>
      <c r="IL3380" s="6"/>
      <c r="IM3380" s="6"/>
    </row>
    <row r="3381" s="35" customFormat="1" ht="15.75" customHeight="1" spans="3:247">
      <c r="C3381" s="102"/>
      <c r="D3381" s="103"/>
      <c r="E3381" s="98"/>
      <c r="F3381" s="104"/>
      <c r="G3381" s="103"/>
      <c r="IF3381" s="6"/>
      <c r="IG3381" s="6"/>
      <c r="IH3381" s="6"/>
      <c r="II3381" s="6"/>
      <c r="IJ3381" s="6"/>
      <c r="IK3381" s="6"/>
      <c r="IL3381" s="6"/>
      <c r="IM3381" s="6"/>
    </row>
    <row r="3382" s="35" customFormat="1" ht="15.75" customHeight="1" spans="3:247">
      <c r="C3382" s="102"/>
      <c r="D3382" s="103"/>
      <c r="E3382" s="98"/>
      <c r="F3382" s="104"/>
      <c r="G3382" s="103"/>
      <c r="IF3382" s="6"/>
      <c r="IG3382" s="6"/>
      <c r="IH3382" s="6"/>
      <c r="II3382" s="6"/>
      <c r="IJ3382" s="6"/>
      <c r="IK3382" s="6"/>
      <c r="IL3382" s="6"/>
      <c r="IM3382" s="6"/>
    </row>
    <row r="3383" s="35" customFormat="1" ht="15.75" customHeight="1" spans="3:247">
      <c r="C3383" s="102"/>
      <c r="D3383" s="103"/>
      <c r="E3383" s="98"/>
      <c r="F3383" s="104"/>
      <c r="G3383" s="103"/>
      <c r="IF3383" s="6"/>
      <c r="IG3383" s="6"/>
      <c r="IH3383" s="6"/>
      <c r="II3383" s="6"/>
      <c r="IJ3383" s="6"/>
      <c r="IK3383" s="6"/>
      <c r="IL3383" s="6"/>
      <c r="IM3383" s="6"/>
    </row>
    <row r="3384" s="35" customFormat="1" ht="15.75" customHeight="1" spans="3:247">
      <c r="C3384" s="102"/>
      <c r="D3384" s="103"/>
      <c r="E3384" s="98"/>
      <c r="F3384" s="104"/>
      <c r="G3384" s="103"/>
      <c r="IF3384" s="6"/>
      <c r="IG3384" s="6"/>
      <c r="IH3384" s="6"/>
      <c r="II3384" s="6"/>
      <c r="IJ3384" s="6"/>
      <c r="IK3384" s="6"/>
      <c r="IL3384" s="6"/>
      <c r="IM3384" s="6"/>
    </row>
    <row r="3385" s="35" customFormat="1" ht="15.75" customHeight="1" spans="3:247">
      <c r="C3385" s="102"/>
      <c r="D3385" s="103"/>
      <c r="E3385" s="98"/>
      <c r="F3385" s="104"/>
      <c r="G3385" s="103"/>
      <c r="IF3385" s="6"/>
      <c r="IG3385" s="6"/>
      <c r="IH3385" s="6"/>
      <c r="II3385" s="6"/>
      <c r="IJ3385" s="6"/>
      <c r="IK3385" s="6"/>
      <c r="IL3385" s="6"/>
      <c r="IM3385" s="6"/>
    </row>
    <row r="3386" s="35" customFormat="1" ht="15.75" customHeight="1" spans="3:247">
      <c r="C3386" s="102"/>
      <c r="D3386" s="103"/>
      <c r="E3386" s="98"/>
      <c r="F3386" s="104"/>
      <c r="G3386" s="103"/>
      <c r="IF3386" s="6"/>
      <c r="IG3386" s="6"/>
      <c r="IH3386" s="6"/>
      <c r="II3386" s="6"/>
      <c r="IJ3386" s="6"/>
      <c r="IK3386" s="6"/>
      <c r="IL3386" s="6"/>
      <c r="IM3386" s="6"/>
    </row>
    <row r="3387" s="35" customFormat="1" ht="15.75" customHeight="1" spans="3:247">
      <c r="C3387" s="102"/>
      <c r="D3387" s="103"/>
      <c r="E3387" s="98"/>
      <c r="F3387" s="104"/>
      <c r="G3387" s="103"/>
      <c r="IF3387" s="6"/>
      <c r="IG3387" s="6"/>
      <c r="IH3387" s="6"/>
      <c r="II3387" s="6"/>
      <c r="IJ3387" s="6"/>
      <c r="IK3387" s="6"/>
      <c r="IL3387" s="6"/>
      <c r="IM3387" s="6"/>
    </row>
    <row r="3388" s="35" customFormat="1" ht="15.75" customHeight="1" spans="3:247">
      <c r="C3388" s="102"/>
      <c r="D3388" s="103"/>
      <c r="E3388" s="98"/>
      <c r="F3388" s="104"/>
      <c r="G3388" s="103"/>
      <c r="IF3388" s="6"/>
      <c r="IG3388" s="6"/>
      <c r="IH3388" s="6"/>
      <c r="II3388" s="6"/>
      <c r="IJ3388" s="6"/>
      <c r="IK3388" s="6"/>
      <c r="IL3388" s="6"/>
      <c r="IM3388" s="6"/>
    </row>
    <row r="3389" s="35" customFormat="1" ht="15.75" customHeight="1" spans="3:247">
      <c r="C3389" s="102"/>
      <c r="D3389" s="103"/>
      <c r="E3389" s="98"/>
      <c r="F3389" s="104"/>
      <c r="G3389" s="103"/>
      <c r="IF3389" s="6"/>
      <c r="IG3389" s="6"/>
      <c r="IH3389" s="6"/>
      <c r="II3389" s="6"/>
      <c r="IJ3389" s="6"/>
      <c r="IK3389" s="6"/>
      <c r="IL3389" s="6"/>
      <c r="IM3389" s="6"/>
    </row>
    <row r="3390" s="35" customFormat="1" ht="15.75" customHeight="1" spans="3:247">
      <c r="C3390" s="102"/>
      <c r="D3390" s="103"/>
      <c r="E3390" s="98"/>
      <c r="F3390" s="104"/>
      <c r="G3390" s="103"/>
      <c r="IF3390" s="6"/>
      <c r="IG3390" s="6"/>
      <c r="IH3390" s="6"/>
      <c r="II3390" s="6"/>
      <c r="IJ3390" s="6"/>
      <c r="IK3390" s="6"/>
      <c r="IL3390" s="6"/>
      <c r="IM3390" s="6"/>
    </row>
    <row r="3391" s="35" customFormat="1" ht="15.75" customHeight="1" spans="3:247">
      <c r="C3391" s="102"/>
      <c r="D3391" s="103"/>
      <c r="E3391" s="98"/>
      <c r="F3391" s="104"/>
      <c r="G3391" s="103"/>
      <c r="IF3391" s="6"/>
      <c r="IG3391" s="6"/>
      <c r="IH3391" s="6"/>
      <c r="II3391" s="6"/>
      <c r="IJ3391" s="6"/>
      <c r="IK3391" s="6"/>
      <c r="IL3391" s="6"/>
      <c r="IM3391" s="6"/>
    </row>
    <row r="3392" s="35" customFormat="1" ht="15.75" customHeight="1" spans="3:247">
      <c r="C3392" s="102"/>
      <c r="D3392" s="103"/>
      <c r="E3392" s="98"/>
      <c r="F3392" s="104"/>
      <c r="G3392" s="103"/>
      <c r="IF3392" s="6"/>
      <c r="IG3392" s="6"/>
      <c r="IH3392" s="6"/>
      <c r="II3392" s="6"/>
      <c r="IJ3392" s="6"/>
      <c r="IK3392" s="6"/>
      <c r="IL3392" s="6"/>
      <c r="IM3392" s="6"/>
    </row>
    <row r="3393" s="35" customFormat="1" ht="15.75" customHeight="1" spans="3:247">
      <c r="C3393" s="102"/>
      <c r="D3393" s="103"/>
      <c r="E3393" s="98"/>
      <c r="F3393" s="104"/>
      <c r="G3393" s="103"/>
      <c r="IF3393" s="6"/>
      <c r="IG3393" s="6"/>
      <c r="IH3393" s="6"/>
      <c r="II3393" s="6"/>
      <c r="IJ3393" s="6"/>
      <c r="IK3393" s="6"/>
      <c r="IL3393" s="6"/>
      <c r="IM3393" s="6"/>
    </row>
    <row r="3394" s="35" customFormat="1" ht="15.75" customHeight="1" spans="3:247">
      <c r="C3394" s="102"/>
      <c r="D3394" s="103"/>
      <c r="E3394" s="98"/>
      <c r="F3394" s="104"/>
      <c r="G3394" s="103"/>
      <c r="IF3394" s="6"/>
      <c r="IG3394" s="6"/>
      <c r="IH3394" s="6"/>
      <c r="II3394" s="6"/>
      <c r="IJ3394" s="6"/>
      <c r="IK3394" s="6"/>
      <c r="IL3394" s="6"/>
      <c r="IM3394" s="6"/>
    </row>
    <row r="3395" s="35" customFormat="1" ht="15.75" customHeight="1" spans="3:247">
      <c r="C3395" s="102"/>
      <c r="D3395" s="103"/>
      <c r="E3395" s="98"/>
      <c r="F3395" s="104"/>
      <c r="G3395" s="103"/>
      <c r="IF3395" s="6"/>
      <c r="IG3395" s="6"/>
      <c r="IH3395" s="6"/>
      <c r="II3395" s="6"/>
      <c r="IJ3395" s="6"/>
      <c r="IK3395" s="6"/>
      <c r="IL3395" s="6"/>
      <c r="IM3395" s="6"/>
    </row>
    <row r="3396" s="35" customFormat="1" ht="15.75" customHeight="1" spans="3:247">
      <c r="C3396" s="102"/>
      <c r="D3396" s="103"/>
      <c r="E3396" s="98"/>
      <c r="F3396" s="104"/>
      <c r="G3396" s="103"/>
      <c r="IF3396" s="6"/>
      <c r="IG3396" s="6"/>
      <c r="IH3396" s="6"/>
      <c r="II3396" s="6"/>
      <c r="IJ3396" s="6"/>
      <c r="IK3396" s="6"/>
      <c r="IL3396" s="6"/>
      <c r="IM3396" s="6"/>
    </row>
    <row r="3397" s="35" customFormat="1" ht="15.75" customHeight="1" spans="3:247">
      <c r="C3397" s="102"/>
      <c r="D3397" s="103"/>
      <c r="E3397" s="98"/>
      <c r="F3397" s="104"/>
      <c r="G3397" s="103"/>
      <c r="IF3397" s="6"/>
      <c r="IG3397" s="6"/>
      <c r="IH3397" s="6"/>
      <c r="II3397" s="6"/>
      <c r="IJ3397" s="6"/>
      <c r="IK3397" s="6"/>
      <c r="IL3397" s="6"/>
      <c r="IM3397" s="6"/>
    </row>
    <row r="3398" s="35" customFormat="1" ht="15.75" customHeight="1" spans="3:247">
      <c r="C3398" s="102"/>
      <c r="D3398" s="103"/>
      <c r="E3398" s="98"/>
      <c r="F3398" s="104"/>
      <c r="G3398" s="103"/>
      <c r="IF3398" s="6"/>
      <c r="IG3398" s="6"/>
      <c r="IH3398" s="6"/>
      <c r="II3398" s="6"/>
      <c r="IJ3398" s="6"/>
      <c r="IK3398" s="6"/>
      <c r="IL3398" s="6"/>
      <c r="IM3398" s="6"/>
    </row>
    <row r="3399" s="35" customFormat="1" ht="15.75" customHeight="1" spans="3:247">
      <c r="C3399" s="102"/>
      <c r="D3399" s="103"/>
      <c r="E3399" s="98"/>
      <c r="F3399" s="104"/>
      <c r="G3399" s="103"/>
      <c r="IF3399" s="6"/>
      <c r="IG3399" s="6"/>
      <c r="IH3399" s="6"/>
      <c r="II3399" s="6"/>
      <c r="IJ3399" s="6"/>
      <c r="IK3399" s="6"/>
      <c r="IL3399" s="6"/>
      <c r="IM3399" s="6"/>
    </row>
    <row r="3400" s="35" customFormat="1" ht="15.75" customHeight="1" spans="3:247">
      <c r="C3400" s="102"/>
      <c r="D3400" s="103"/>
      <c r="E3400" s="98"/>
      <c r="F3400" s="104"/>
      <c r="G3400" s="103"/>
      <c r="IF3400" s="6"/>
      <c r="IG3400" s="6"/>
      <c r="IH3400" s="6"/>
      <c r="II3400" s="6"/>
      <c r="IJ3400" s="6"/>
      <c r="IK3400" s="6"/>
      <c r="IL3400" s="6"/>
      <c r="IM3400" s="6"/>
    </row>
    <row r="3401" s="35" customFormat="1" ht="15.75" customHeight="1" spans="3:247">
      <c r="C3401" s="102"/>
      <c r="D3401" s="103"/>
      <c r="E3401" s="98"/>
      <c r="F3401" s="104"/>
      <c r="G3401" s="103"/>
      <c r="IF3401" s="6"/>
      <c r="IG3401" s="6"/>
      <c r="IH3401" s="6"/>
      <c r="II3401" s="6"/>
      <c r="IJ3401" s="6"/>
      <c r="IK3401" s="6"/>
      <c r="IL3401" s="6"/>
      <c r="IM3401" s="6"/>
    </row>
    <row r="3402" s="35" customFormat="1" ht="15.75" customHeight="1" spans="3:247">
      <c r="C3402" s="102"/>
      <c r="D3402" s="103"/>
      <c r="E3402" s="98"/>
      <c r="F3402" s="104"/>
      <c r="G3402" s="103"/>
      <c r="IF3402" s="6"/>
      <c r="IG3402" s="6"/>
      <c r="IH3402" s="6"/>
      <c r="II3402" s="6"/>
      <c r="IJ3402" s="6"/>
      <c r="IK3402" s="6"/>
      <c r="IL3402" s="6"/>
      <c r="IM3402" s="6"/>
    </row>
    <row r="3403" s="35" customFormat="1" ht="15.75" customHeight="1" spans="3:247">
      <c r="C3403" s="102"/>
      <c r="D3403" s="103"/>
      <c r="E3403" s="98"/>
      <c r="F3403" s="104"/>
      <c r="G3403" s="103"/>
      <c r="IF3403" s="6"/>
      <c r="IG3403" s="6"/>
      <c r="IH3403" s="6"/>
      <c r="II3403" s="6"/>
      <c r="IJ3403" s="6"/>
      <c r="IK3403" s="6"/>
      <c r="IL3403" s="6"/>
      <c r="IM3403" s="6"/>
    </row>
    <row r="3404" s="35" customFormat="1" ht="15.75" customHeight="1" spans="3:247">
      <c r="C3404" s="102"/>
      <c r="D3404" s="103"/>
      <c r="E3404" s="98"/>
      <c r="F3404" s="104"/>
      <c r="G3404" s="103"/>
      <c r="IF3404" s="6"/>
      <c r="IG3404" s="6"/>
      <c r="IH3404" s="6"/>
      <c r="II3404" s="6"/>
      <c r="IJ3404" s="6"/>
      <c r="IK3404" s="6"/>
      <c r="IL3404" s="6"/>
      <c r="IM3404" s="6"/>
    </row>
    <row r="3405" s="35" customFormat="1" ht="15.75" customHeight="1" spans="3:247">
      <c r="C3405" s="102"/>
      <c r="D3405" s="103"/>
      <c r="E3405" s="98"/>
      <c r="F3405" s="104"/>
      <c r="G3405" s="103"/>
      <c r="IF3405" s="6"/>
      <c r="IG3405" s="6"/>
      <c r="IH3405" s="6"/>
      <c r="II3405" s="6"/>
      <c r="IJ3405" s="6"/>
      <c r="IK3405" s="6"/>
      <c r="IL3405" s="6"/>
      <c r="IM3405" s="6"/>
    </row>
    <row r="3406" s="35" customFormat="1" ht="15.75" customHeight="1" spans="3:247">
      <c r="C3406" s="102"/>
      <c r="D3406" s="103"/>
      <c r="E3406" s="98"/>
      <c r="F3406" s="104"/>
      <c r="G3406" s="103"/>
      <c r="IF3406" s="6"/>
      <c r="IG3406" s="6"/>
      <c r="IH3406" s="6"/>
      <c r="II3406" s="6"/>
      <c r="IJ3406" s="6"/>
      <c r="IK3406" s="6"/>
      <c r="IL3406" s="6"/>
      <c r="IM3406" s="6"/>
    </row>
    <row r="3407" s="35" customFormat="1" ht="15.75" customHeight="1" spans="3:247">
      <c r="C3407" s="102"/>
      <c r="D3407" s="103"/>
      <c r="E3407" s="98"/>
      <c r="F3407" s="104"/>
      <c r="G3407" s="103"/>
      <c r="IF3407" s="6"/>
      <c r="IG3407" s="6"/>
      <c r="IH3407" s="6"/>
      <c r="II3407" s="6"/>
      <c r="IJ3407" s="6"/>
      <c r="IK3407" s="6"/>
      <c r="IL3407" s="6"/>
      <c r="IM3407" s="6"/>
    </row>
    <row r="3408" s="35" customFormat="1" ht="15.75" customHeight="1" spans="3:247">
      <c r="C3408" s="102"/>
      <c r="D3408" s="103"/>
      <c r="E3408" s="98"/>
      <c r="F3408" s="104"/>
      <c r="G3408" s="103"/>
      <c r="IF3408" s="6"/>
      <c r="IG3408" s="6"/>
      <c r="IH3408" s="6"/>
      <c r="II3408" s="6"/>
      <c r="IJ3408" s="6"/>
      <c r="IK3408" s="6"/>
      <c r="IL3408" s="6"/>
      <c r="IM3408" s="6"/>
    </row>
    <row r="3409" s="35" customFormat="1" ht="15.75" customHeight="1" spans="3:247">
      <c r="C3409" s="102"/>
      <c r="D3409" s="103"/>
      <c r="E3409" s="98"/>
      <c r="F3409" s="104"/>
      <c r="G3409" s="103"/>
      <c r="IF3409" s="6"/>
      <c r="IG3409" s="6"/>
      <c r="IH3409" s="6"/>
      <c r="II3409" s="6"/>
      <c r="IJ3409" s="6"/>
      <c r="IK3409" s="6"/>
      <c r="IL3409" s="6"/>
      <c r="IM3409" s="6"/>
    </row>
    <row r="3410" s="35" customFormat="1" ht="15.75" customHeight="1" spans="3:247">
      <c r="C3410" s="102"/>
      <c r="D3410" s="103"/>
      <c r="E3410" s="98"/>
      <c r="F3410" s="104"/>
      <c r="G3410" s="103"/>
      <c r="IF3410" s="6"/>
      <c r="IG3410" s="6"/>
      <c r="IH3410" s="6"/>
      <c r="II3410" s="6"/>
      <c r="IJ3410" s="6"/>
      <c r="IK3410" s="6"/>
      <c r="IL3410" s="6"/>
      <c r="IM3410" s="6"/>
    </row>
    <row r="3411" s="35" customFormat="1" ht="15.75" customHeight="1" spans="3:247">
      <c r="C3411" s="102"/>
      <c r="D3411" s="103"/>
      <c r="E3411" s="98"/>
      <c r="F3411" s="104"/>
      <c r="G3411" s="103"/>
      <c r="IF3411" s="6"/>
      <c r="IG3411" s="6"/>
      <c r="IH3411" s="6"/>
      <c r="II3411" s="6"/>
      <c r="IJ3411" s="6"/>
      <c r="IK3411" s="6"/>
      <c r="IL3411" s="6"/>
      <c r="IM3411" s="6"/>
    </row>
    <row r="3412" s="35" customFormat="1" ht="15.75" customHeight="1" spans="3:247">
      <c r="C3412" s="102"/>
      <c r="D3412" s="103"/>
      <c r="E3412" s="98"/>
      <c r="F3412" s="104"/>
      <c r="G3412" s="103"/>
      <c r="IF3412" s="6"/>
      <c r="IG3412" s="6"/>
      <c r="IH3412" s="6"/>
      <c r="II3412" s="6"/>
      <c r="IJ3412" s="6"/>
      <c r="IK3412" s="6"/>
      <c r="IL3412" s="6"/>
      <c r="IM3412" s="6"/>
    </row>
    <row r="3413" s="35" customFormat="1" ht="15.75" customHeight="1" spans="3:247">
      <c r="C3413" s="102"/>
      <c r="D3413" s="103"/>
      <c r="E3413" s="98"/>
      <c r="F3413" s="104"/>
      <c r="G3413" s="103"/>
      <c r="IF3413" s="6"/>
      <c r="IG3413" s="6"/>
      <c r="IH3413" s="6"/>
      <c r="II3413" s="6"/>
      <c r="IJ3413" s="6"/>
      <c r="IK3413" s="6"/>
      <c r="IL3413" s="6"/>
      <c r="IM3413" s="6"/>
    </row>
    <row r="3414" s="35" customFormat="1" ht="15.75" customHeight="1" spans="3:247">
      <c r="C3414" s="102"/>
      <c r="D3414" s="103"/>
      <c r="E3414" s="98"/>
      <c r="F3414" s="104"/>
      <c r="G3414" s="103"/>
      <c r="IF3414" s="6"/>
      <c r="IG3414" s="6"/>
      <c r="IH3414" s="6"/>
      <c r="II3414" s="6"/>
      <c r="IJ3414" s="6"/>
      <c r="IK3414" s="6"/>
      <c r="IL3414" s="6"/>
      <c r="IM3414" s="6"/>
    </row>
    <row r="3415" s="35" customFormat="1" ht="15.75" customHeight="1" spans="3:247">
      <c r="C3415" s="102"/>
      <c r="D3415" s="103"/>
      <c r="E3415" s="98"/>
      <c r="F3415" s="104"/>
      <c r="G3415" s="103"/>
      <c r="IF3415" s="6"/>
      <c r="IG3415" s="6"/>
      <c r="IH3415" s="6"/>
      <c r="II3415" s="6"/>
      <c r="IJ3415" s="6"/>
      <c r="IK3415" s="6"/>
      <c r="IL3415" s="6"/>
      <c r="IM3415" s="6"/>
    </row>
    <row r="3416" s="35" customFormat="1" ht="15.75" customHeight="1" spans="3:247">
      <c r="C3416" s="102"/>
      <c r="D3416" s="103"/>
      <c r="E3416" s="98"/>
      <c r="F3416" s="104"/>
      <c r="G3416" s="103"/>
      <c r="IF3416" s="6"/>
      <c r="IG3416" s="6"/>
      <c r="IH3416" s="6"/>
      <c r="II3416" s="6"/>
      <c r="IJ3416" s="6"/>
      <c r="IK3416" s="6"/>
      <c r="IL3416" s="6"/>
      <c r="IM3416" s="6"/>
    </row>
    <row r="3417" s="35" customFormat="1" ht="15.75" customHeight="1" spans="3:247">
      <c r="C3417" s="102"/>
      <c r="D3417" s="103"/>
      <c r="E3417" s="98"/>
      <c r="F3417" s="104"/>
      <c r="G3417" s="103"/>
      <c r="IF3417" s="6"/>
      <c r="IG3417" s="6"/>
      <c r="IH3417" s="6"/>
      <c r="II3417" s="6"/>
      <c r="IJ3417" s="6"/>
      <c r="IK3417" s="6"/>
      <c r="IL3417" s="6"/>
      <c r="IM3417" s="6"/>
    </row>
    <row r="3418" s="35" customFormat="1" ht="15.75" customHeight="1" spans="3:247">
      <c r="C3418" s="102"/>
      <c r="D3418" s="103"/>
      <c r="E3418" s="98"/>
      <c r="F3418" s="104"/>
      <c r="G3418" s="103"/>
      <c r="IF3418" s="6"/>
      <c r="IG3418" s="6"/>
      <c r="IH3418" s="6"/>
      <c r="II3418" s="6"/>
      <c r="IJ3418" s="6"/>
      <c r="IK3418" s="6"/>
      <c r="IL3418" s="6"/>
      <c r="IM3418" s="6"/>
    </row>
    <row r="3419" s="35" customFormat="1" ht="15.75" customHeight="1" spans="3:247">
      <c r="C3419" s="102"/>
      <c r="D3419" s="103"/>
      <c r="E3419" s="98"/>
      <c r="F3419" s="104"/>
      <c r="G3419" s="103"/>
      <c r="IF3419" s="6"/>
      <c r="IG3419" s="6"/>
      <c r="IH3419" s="6"/>
      <c r="II3419" s="6"/>
      <c r="IJ3419" s="6"/>
      <c r="IK3419" s="6"/>
      <c r="IL3419" s="6"/>
      <c r="IM3419" s="6"/>
    </row>
    <row r="3420" s="35" customFormat="1" ht="15.75" customHeight="1" spans="3:247">
      <c r="C3420" s="102"/>
      <c r="D3420" s="103"/>
      <c r="E3420" s="98"/>
      <c r="F3420" s="104"/>
      <c r="G3420" s="103"/>
      <c r="IF3420" s="6"/>
      <c r="IG3420" s="6"/>
      <c r="IH3420" s="6"/>
      <c r="II3420" s="6"/>
      <c r="IJ3420" s="6"/>
      <c r="IK3420" s="6"/>
      <c r="IL3420" s="6"/>
      <c r="IM3420" s="6"/>
    </row>
    <row r="3421" s="35" customFormat="1" ht="15.75" customHeight="1" spans="3:247">
      <c r="C3421" s="102"/>
      <c r="D3421" s="103"/>
      <c r="E3421" s="98"/>
      <c r="F3421" s="104"/>
      <c r="G3421" s="103"/>
      <c r="IF3421" s="6"/>
      <c r="IG3421" s="6"/>
      <c r="IH3421" s="6"/>
      <c r="II3421" s="6"/>
      <c r="IJ3421" s="6"/>
      <c r="IK3421" s="6"/>
      <c r="IL3421" s="6"/>
      <c r="IM3421" s="6"/>
    </row>
    <row r="3422" s="35" customFormat="1" ht="15.75" customHeight="1" spans="3:247">
      <c r="C3422" s="102"/>
      <c r="D3422" s="103"/>
      <c r="E3422" s="98"/>
      <c r="F3422" s="104"/>
      <c r="G3422" s="103"/>
      <c r="IF3422" s="6"/>
      <c r="IG3422" s="6"/>
      <c r="IH3422" s="6"/>
      <c r="II3422" s="6"/>
      <c r="IJ3422" s="6"/>
      <c r="IK3422" s="6"/>
      <c r="IL3422" s="6"/>
      <c r="IM3422" s="6"/>
    </row>
    <row r="3423" s="35" customFormat="1" ht="15.75" customHeight="1" spans="3:247">
      <c r="C3423" s="102"/>
      <c r="D3423" s="103"/>
      <c r="E3423" s="98"/>
      <c r="F3423" s="104"/>
      <c r="G3423" s="103"/>
      <c r="IF3423" s="6"/>
      <c r="IG3423" s="6"/>
      <c r="IH3423" s="6"/>
      <c r="II3423" s="6"/>
      <c r="IJ3423" s="6"/>
      <c r="IK3423" s="6"/>
      <c r="IL3423" s="6"/>
      <c r="IM3423" s="6"/>
    </row>
    <row r="3424" s="35" customFormat="1" ht="15.75" customHeight="1" spans="3:247">
      <c r="C3424" s="102"/>
      <c r="D3424" s="103"/>
      <c r="E3424" s="98"/>
      <c r="F3424" s="104"/>
      <c r="G3424" s="103"/>
      <c r="IF3424" s="6"/>
      <c r="IG3424" s="6"/>
      <c r="IH3424" s="6"/>
      <c r="II3424" s="6"/>
      <c r="IJ3424" s="6"/>
      <c r="IK3424" s="6"/>
      <c r="IL3424" s="6"/>
      <c r="IM3424" s="6"/>
    </row>
    <row r="3425" s="35" customFormat="1" ht="15.75" customHeight="1" spans="3:247">
      <c r="C3425" s="102"/>
      <c r="D3425" s="103"/>
      <c r="E3425" s="98"/>
      <c r="F3425" s="104"/>
      <c r="G3425" s="103"/>
      <c r="IF3425" s="6"/>
      <c r="IG3425" s="6"/>
      <c r="IH3425" s="6"/>
      <c r="II3425" s="6"/>
      <c r="IJ3425" s="6"/>
      <c r="IK3425" s="6"/>
      <c r="IL3425" s="6"/>
      <c r="IM3425" s="6"/>
    </row>
    <row r="3426" s="35" customFormat="1" ht="15.75" customHeight="1" spans="3:247">
      <c r="C3426" s="102"/>
      <c r="D3426" s="103"/>
      <c r="E3426" s="98"/>
      <c r="F3426" s="104"/>
      <c r="G3426" s="103"/>
      <c r="IF3426" s="6"/>
      <c r="IG3426" s="6"/>
      <c r="IH3426" s="6"/>
      <c r="II3426" s="6"/>
      <c r="IJ3426" s="6"/>
      <c r="IK3426" s="6"/>
      <c r="IL3426" s="6"/>
      <c r="IM3426" s="6"/>
    </row>
    <row r="3427" s="35" customFormat="1" ht="15.75" customHeight="1" spans="3:247">
      <c r="C3427" s="102"/>
      <c r="D3427" s="103"/>
      <c r="E3427" s="98"/>
      <c r="F3427" s="104"/>
      <c r="G3427" s="103"/>
      <c r="IF3427" s="6"/>
      <c r="IG3427" s="6"/>
      <c r="IH3427" s="6"/>
      <c r="II3427" s="6"/>
      <c r="IJ3427" s="6"/>
      <c r="IK3427" s="6"/>
      <c r="IL3427" s="6"/>
      <c r="IM3427" s="6"/>
    </row>
    <row r="3428" s="35" customFormat="1" ht="15.75" customHeight="1" spans="3:247">
      <c r="C3428" s="102"/>
      <c r="D3428" s="103"/>
      <c r="E3428" s="98"/>
      <c r="F3428" s="104"/>
      <c r="G3428" s="103"/>
      <c r="IF3428" s="6"/>
      <c r="IG3428" s="6"/>
      <c r="IH3428" s="6"/>
      <c r="II3428" s="6"/>
      <c r="IJ3428" s="6"/>
      <c r="IK3428" s="6"/>
      <c r="IL3428" s="6"/>
      <c r="IM3428" s="6"/>
    </row>
    <row r="3429" s="35" customFormat="1" ht="15.75" customHeight="1" spans="3:247">
      <c r="C3429" s="102"/>
      <c r="D3429" s="103"/>
      <c r="E3429" s="98"/>
      <c r="F3429" s="104"/>
      <c r="G3429" s="103"/>
      <c r="IF3429" s="6"/>
      <c r="IG3429" s="6"/>
      <c r="IH3429" s="6"/>
      <c r="II3429" s="6"/>
      <c r="IJ3429" s="6"/>
      <c r="IK3429" s="6"/>
      <c r="IL3429" s="6"/>
      <c r="IM3429" s="6"/>
    </row>
    <row r="3430" s="35" customFormat="1" ht="15.75" customHeight="1" spans="3:247">
      <c r="C3430" s="102"/>
      <c r="D3430" s="103"/>
      <c r="E3430" s="98"/>
      <c r="F3430" s="104"/>
      <c r="G3430" s="103"/>
      <c r="IF3430" s="6"/>
      <c r="IG3430" s="6"/>
      <c r="IH3430" s="6"/>
      <c r="II3430" s="6"/>
      <c r="IJ3430" s="6"/>
      <c r="IK3430" s="6"/>
      <c r="IL3430" s="6"/>
      <c r="IM3430" s="6"/>
    </row>
    <row r="3431" s="35" customFormat="1" ht="15.75" customHeight="1" spans="3:247">
      <c r="C3431" s="102"/>
      <c r="D3431" s="103"/>
      <c r="E3431" s="98"/>
      <c r="F3431" s="104"/>
      <c r="G3431" s="103"/>
      <c r="IF3431" s="6"/>
      <c r="IG3431" s="6"/>
      <c r="IH3431" s="6"/>
      <c r="II3431" s="6"/>
      <c r="IJ3431" s="6"/>
      <c r="IK3431" s="6"/>
      <c r="IL3431" s="6"/>
      <c r="IM3431" s="6"/>
    </row>
    <row r="3432" s="35" customFormat="1" ht="15.75" customHeight="1" spans="3:247">
      <c r="C3432" s="102"/>
      <c r="D3432" s="103"/>
      <c r="E3432" s="98"/>
      <c r="F3432" s="104"/>
      <c r="G3432" s="103"/>
      <c r="IF3432" s="6"/>
      <c r="IG3432" s="6"/>
      <c r="IH3432" s="6"/>
      <c r="II3432" s="6"/>
      <c r="IJ3432" s="6"/>
      <c r="IK3432" s="6"/>
      <c r="IL3432" s="6"/>
      <c r="IM3432" s="6"/>
    </row>
    <row r="3433" s="35" customFormat="1" ht="15.75" customHeight="1" spans="3:247">
      <c r="C3433" s="102"/>
      <c r="D3433" s="103"/>
      <c r="E3433" s="98"/>
      <c r="F3433" s="104"/>
      <c r="G3433" s="103"/>
      <c r="IF3433" s="6"/>
      <c r="IG3433" s="6"/>
      <c r="IH3433" s="6"/>
      <c r="II3433" s="6"/>
      <c r="IJ3433" s="6"/>
      <c r="IK3433" s="6"/>
      <c r="IL3433" s="6"/>
      <c r="IM3433" s="6"/>
    </row>
    <row r="3434" s="35" customFormat="1" ht="15.75" customHeight="1" spans="3:247">
      <c r="C3434" s="102"/>
      <c r="D3434" s="103"/>
      <c r="E3434" s="98"/>
      <c r="F3434" s="104"/>
      <c r="G3434" s="103"/>
      <c r="IF3434" s="6"/>
      <c r="IG3434" s="6"/>
      <c r="IH3434" s="6"/>
      <c r="II3434" s="6"/>
      <c r="IJ3434" s="6"/>
      <c r="IK3434" s="6"/>
      <c r="IL3434" s="6"/>
      <c r="IM3434" s="6"/>
    </row>
    <row r="3435" s="35" customFormat="1" ht="15.75" customHeight="1" spans="3:247">
      <c r="C3435" s="102"/>
      <c r="D3435" s="103"/>
      <c r="E3435" s="98"/>
      <c r="F3435" s="104"/>
      <c r="G3435" s="103"/>
      <c r="IF3435" s="6"/>
      <c r="IG3435" s="6"/>
      <c r="IH3435" s="6"/>
      <c r="II3435" s="6"/>
      <c r="IJ3435" s="6"/>
      <c r="IK3435" s="6"/>
      <c r="IL3435" s="6"/>
      <c r="IM3435" s="6"/>
    </row>
    <row r="3436" s="35" customFormat="1" ht="15.75" customHeight="1" spans="3:247">
      <c r="C3436" s="102"/>
      <c r="D3436" s="103"/>
      <c r="E3436" s="98"/>
      <c r="F3436" s="104"/>
      <c r="G3436" s="103"/>
      <c r="IF3436" s="6"/>
      <c r="IG3436" s="6"/>
      <c r="IH3436" s="6"/>
      <c r="II3436" s="6"/>
      <c r="IJ3436" s="6"/>
      <c r="IK3436" s="6"/>
      <c r="IL3436" s="6"/>
      <c r="IM3436" s="6"/>
    </row>
    <row r="3437" s="35" customFormat="1" ht="15.75" customHeight="1" spans="3:247">
      <c r="C3437" s="102"/>
      <c r="D3437" s="103"/>
      <c r="E3437" s="98"/>
      <c r="F3437" s="104"/>
      <c r="G3437" s="103"/>
      <c r="IF3437" s="6"/>
      <c r="IG3437" s="6"/>
      <c r="IH3437" s="6"/>
      <c r="II3437" s="6"/>
      <c r="IJ3437" s="6"/>
      <c r="IK3437" s="6"/>
      <c r="IL3437" s="6"/>
      <c r="IM3437" s="6"/>
    </row>
    <row r="3438" s="35" customFormat="1" ht="15.75" customHeight="1" spans="3:247">
      <c r="C3438" s="102"/>
      <c r="D3438" s="103"/>
      <c r="E3438" s="98"/>
      <c r="F3438" s="104"/>
      <c r="G3438" s="103"/>
      <c r="IF3438" s="6"/>
      <c r="IG3438" s="6"/>
      <c r="IH3438" s="6"/>
      <c r="II3438" s="6"/>
      <c r="IJ3438" s="6"/>
      <c r="IK3438" s="6"/>
      <c r="IL3438" s="6"/>
      <c r="IM3438" s="6"/>
    </row>
    <row r="3439" s="35" customFormat="1" ht="15.75" customHeight="1" spans="3:247">
      <c r="C3439" s="102"/>
      <c r="D3439" s="103"/>
      <c r="E3439" s="98"/>
      <c r="F3439" s="104"/>
      <c r="G3439" s="103"/>
      <c r="IF3439" s="6"/>
      <c r="IG3439" s="6"/>
      <c r="IH3439" s="6"/>
      <c r="II3439" s="6"/>
      <c r="IJ3439" s="6"/>
      <c r="IK3439" s="6"/>
      <c r="IL3439" s="6"/>
      <c r="IM3439" s="6"/>
    </row>
    <row r="3440" s="35" customFormat="1" ht="15.75" customHeight="1" spans="3:247">
      <c r="C3440" s="102"/>
      <c r="D3440" s="103"/>
      <c r="E3440" s="98"/>
      <c r="F3440" s="104"/>
      <c r="G3440" s="103"/>
      <c r="IF3440" s="6"/>
      <c r="IG3440" s="6"/>
      <c r="IH3440" s="6"/>
      <c r="II3440" s="6"/>
      <c r="IJ3440" s="6"/>
      <c r="IK3440" s="6"/>
      <c r="IL3440" s="6"/>
      <c r="IM3440" s="6"/>
    </row>
    <row r="3441" s="35" customFormat="1" ht="15.75" customHeight="1" spans="3:247">
      <c r="C3441" s="102"/>
      <c r="D3441" s="103"/>
      <c r="E3441" s="98"/>
      <c r="F3441" s="104"/>
      <c r="G3441" s="103"/>
      <c r="IF3441" s="6"/>
      <c r="IG3441" s="6"/>
      <c r="IH3441" s="6"/>
      <c r="II3441" s="6"/>
      <c r="IJ3441" s="6"/>
      <c r="IK3441" s="6"/>
      <c r="IL3441" s="6"/>
      <c r="IM3441" s="6"/>
    </row>
    <row r="3442" s="35" customFormat="1" ht="15.75" customHeight="1" spans="3:247">
      <c r="C3442" s="102"/>
      <c r="D3442" s="103"/>
      <c r="E3442" s="98"/>
      <c r="F3442" s="104"/>
      <c r="G3442" s="103"/>
      <c r="IF3442" s="6"/>
      <c r="IG3442" s="6"/>
      <c r="IH3442" s="6"/>
      <c r="II3442" s="6"/>
      <c r="IJ3442" s="6"/>
      <c r="IK3442" s="6"/>
      <c r="IL3442" s="6"/>
      <c r="IM3442" s="6"/>
    </row>
    <row r="3443" s="35" customFormat="1" ht="15.75" customHeight="1" spans="3:247">
      <c r="C3443" s="102"/>
      <c r="D3443" s="103"/>
      <c r="E3443" s="98"/>
      <c r="F3443" s="104"/>
      <c r="G3443" s="103"/>
      <c r="IF3443" s="6"/>
      <c r="IG3443" s="6"/>
      <c r="IH3443" s="6"/>
      <c r="II3443" s="6"/>
      <c r="IJ3443" s="6"/>
      <c r="IK3443" s="6"/>
      <c r="IL3443" s="6"/>
      <c r="IM3443" s="6"/>
    </row>
    <row r="3444" s="35" customFormat="1" ht="15.75" customHeight="1" spans="3:247">
      <c r="C3444" s="102"/>
      <c r="D3444" s="103"/>
      <c r="E3444" s="98"/>
      <c r="F3444" s="104"/>
      <c r="G3444" s="103"/>
      <c r="IF3444" s="6"/>
      <c r="IG3444" s="6"/>
      <c r="IH3444" s="6"/>
      <c r="II3444" s="6"/>
      <c r="IJ3444" s="6"/>
      <c r="IK3444" s="6"/>
      <c r="IL3444" s="6"/>
      <c r="IM3444" s="6"/>
    </row>
    <row r="3445" s="35" customFormat="1" ht="15.75" customHeight="1" spans="3:247">
      <c r="C3445" s="102"/>
      <c r="D3445" s="103"/>
      <c r="E3445" s="98"/>
      <c r="F3445" s="104"/>
      <c r="G3445" s="103"/>
      <c r="IF3445" s="6"/>
      <c r="IG3445" s="6"/>
      <c r="IH3445" s="6"/>
      <c r="II3445" s="6"/>
      <c r="IJ3445" s="6"/>
      <c r="IK3445" s="6"/>
      <c r="IL3445" s="6"/>
      <c r="IM3445" s="6"/>
    </row>
    <row r="3446" s="35" customFormat="1" ht="15.75" customHeight="1" spans="3:247">
      <c r="C3446" s="102"/>
      <c r="D3446" s="103"/>
      <c r="E3446" s="98"/>
      <c r="F3446" s="104"/>
      <c r="G3446" s="103"/>
      <c r="IF3446" s="6"/>
      <c r="IG3446" s="6"/>
      <c r="IH3446" s="6"/>
      <c r="II3446" s="6"/>
      <c r="IJ3446" s="6"/>
      <c r="IK3446" s="6"/>
      <c r="IL3446" s="6"/>
      <c r="IM3446" s="6"/>
    </row>
    <row r="3447" s="35" customFormat="1" ht="15.75" customHeight="1" spans="3:247">
      <c r="C3447" s="102"/>
      <c r="D3447" s="103"/>
      <c r="E3447" s="98"/>
      <c r="F3447" s="104"/>
      <c r="G3447" s="103"/>
      <c r="IF3447" s="6"/>
      <c r="IG3447" s="6"/>
      <c r="IH3447" s="6"/>
      <c r="II3447" s="6"/>
      <c r="IJ3447" s="6"/>
      <c r="IK3447" s="6"/>
      <c r="IL3447" s="6"/>
      <c r="IM3447" s="6"/>
    </row>
    <row r="3448" s="35" customFormat="1" ht="15.75" customHeight="1" spans="3:247">
      <c r="C3448" s="102"/>
      <c r="D3448" s="103"/>
      <c r="E3448" s="98"/>
      <c r="F3448" s="104"/>
      <c r="G3448" s="103"/>
      <c r="IF3448" s="6"/>
      <c r="IG3448" s="6"/>
      <c r="IH3448" s="6"/>
      <c r="II3448" s="6"/>
      <c r="IJ3448" s="6"/>
      <c r="IK3448" s="6"/>
      <c r="IL3448" s="6"/>
      <c r="IM3448" s="6"/>
    </row>
    <row r="3449" s="35" customFormat="1" ht="15.75" customHeight="1" spans="3:247">
      <c r="C3449" s="102"/>
      <c r="D3449" s="103"/>
      <c r="E3449" s="98"/>
      <c r="F3449" s="104"/>
      <c r="G3449" s="103"/>
      <c r="IF3449" s="6"/>
      <c r="IG3449" s="6"/>
      <c r="IH3449" s="6"/>
      <c r="II3449" s="6"/>
      <c r="IJ3449" s="6"/>
      <c r="IK3449" s="6"/>
      <c r="IL3449" s="6"/>
      <c r="IM3449" s="6"/>
    </row>
    <row r="3450" s="35" customFormat="1" ht="15.75" customHeight="1" spans="3:247">
      <c r="C3450" s="102"/>
      <c r="D3450" s="103"/>
      <c r="E3450" s="98"/>
      <c r="F3450" s="104"/>
      <c r="G3450" s="103"/>
      <c r="IF3450" s="6"/>
      <c r="IG3450" s="6"/>
      <c r="IH3450" s="6"/>
      <c r="II3450" s="6"/>
      <c r="IJ3450" s="6"/>
      <c r="IK3450" s="6"/>
      <c r="IL3450" s="6"/>
      <c r="IM3450" s="6"/>
    </row>
    <row r="3451" s="35" customFormat="1" ht="15.75" customHeight="1" spans="3:247">
      <c r="C3451" s="102"/>
      <c r="D3451" s="103"/>
      <c r="E3451" s="98"/>
      <c r="F3451" s="104"/>
      <c r="G3451" s="103"/>
      <c r="IF3451" s="6"/>
      <c r="IG3451" s="6"/>
      <c r="IH3451" s="6"/>
      <c r="II3451" s="6"/>
      <c r="IJ3451" s="6"/>
      <c r="IK3451" s="6"/>
      <c r="IL3451" s="6"/>
      <c r="IM3451" s="6"/>
    </row>
    <row r="3452" s="35" customFormat="1" ht="15.75" customHeight="1" spans="3:247">
      <c r="C3452" s="102"/>
      <c r="D3452" s="103"/>
      <c r="E3452" s="98"/>
      <c r="F3452" s="104"/>
      <c r="G3452" s="103"/>
      <c r="IF3452" s="6"/>
      <c r="IG3452" s="6"/>
      <c r="IH3452" s="6"/>
      <c r="II3452" s="6"/>
      <c r="IJ3452" s="6"/>
      <c r="IK3452" s="6"/>
      <c r="IL3452" s="6"/>
      <c r="IM3452" s="6"/>
    </row>
    <row r="3453" s="35" customFormat="1" ht="15.75" customHeight="1" spans="3:247">
      <c r="C3453" s="102"/>
      <c r="D3453" s="103"/>
      <c r="E3453" s="98"/>
      <c r="F3453" s="104"/>
      <c r="G3453" s="103"/>
      <c r="IF3453" s="6"/>
      <c r="IG3453" s="6"/>
      <c r="IH3453" s="6"/>
      <c r="II3453" s="6"/>
      <c r="IJ3453" s="6"/>
      <c r="IK3453" s="6"/>
      <c r="IL3453" s="6"/>
      <c r="IM3453" s="6"/>
    </row>
    <row r="3454" s="35" customFormat="1" ht="15.75" customHeight="1" spans="3:247">
      <c r="C3454" s="102"/>
      <c r="D3454" s="103"/>
      <c r="E3454" s="98"/>
      <c r="F3454" s="104"/>
      <c r="G3454" s="103"/>
      <c r="IF3454" s="6"/>
      <c r="IG3454" s="6"/>
      <c r="IH3454" s="6"/>
      <c r="II3454" s="6"/>
      <c r="IJ3454" s="6"/>
      <c r="IK3454" s="6"/>
      <c r="IL3454" s="6"/>
      <c r="IM3454" s="6"/>
    </row>
    <row r="3455" s="35" customFormat="1" ht="15.75" customHeight="1" spans="3:247">
      <c r="C3455" s="102"/>
      <c r="D3455" s="103"/>
      <c r="E3455" s="98"/>
      <c r="F3455" s="104"/>
      <c r="G3455" s="103"/>
      <c r="IF3455" s="6"/>
      <c r="IG3455" s="6"/>
      <c r="IH3455" s="6"/>
      <c r="II3455" s="6"/>
      <c r="IJ3455" s="6"/>
      <c r="IK3455" s="6"/>
      <c r="IL3455" s="6"/>
      <c r="IM3455" s="6"/>
    </row>
    <row r="3456" s="35" customFormat="1" ht="15.75" customHeight="1" spans="3:247">
      <c r="C3456" s="102"/>
      <c r="D3456" s="103"/>
      <c r="E3456" s="98"/>
      <c r="F3456" s="104"/>
      <c r="G3456" s="103"/>
      <c r="IF3456" s="6"/>
      <c r="IG3456" s="6"/>
      <c r="IH3456" s="6"/>
      <c r="II3456" s="6"/>
      <c r="IJ3456" s="6"/>
      <c r="IK3456" s="6"/>
      <c r="IL3456" s="6"/>
      <c r="IM3456" s="6"/>
    </row>
    <row r="3457" s="35" customFormat="1" ht="15.75" customHeight="1" spans="3:247">
      <c r="C3457" s="102"/>
      <c r="D3457" s="103"/>
      <c r="E3457" s="98"/>
      <c r="F3457" s="104"/>
      <c r="G3457" s="103"/>
      <c r="IF3457" s="6"/>
      <c r="IG3457" s="6"/>
      <c r="IH3457" s="6"/>
      <c r="II3457" s="6"/>
      <c r="IJ3457" s="6"/>
      <c r="IK3457" s="6"/>
      <c r="IL3457" s="6"/>
      <c r="IM3457" s="6"/>
    </row>
    <row r="3458" s="35" customFormat="1" ht="15.75" customHeight="1" spans="3:247">
      <c r="C3458" s="102"/>
      <c r="D3458" s="103"/>
      <c r="E3458" s="98"/>
      <c r="F3458" s="104"/>
      <c r="G3458" s="103"/>
      <c r="IF3458" s="6"/>
      <c r="IG3458" s="6"/>
      <c r="IH3458" s="6"/>
      <c r="II3458" s="6"/>
      <c r="IJ3458" s="6"/>
      <c r="IK3458" s="6"/>
      <c r="IL3458" s="6"/>
      <c r="IM3458" s="6"/>
    </row>
    <row r="3459" s="35" customFormat="1" ht="15.75" customHeight="1" spans="3:247">
      <c r="C3459" s="102"/>
      <c r="D3459" s="103"/>
      <c r="E3459" s="98"/>
      <c r="F3459" s="104"/>
      <c r="G3459" s="103"/>
      <c r="IF3459" s="6"/>
      <c r="IG3459" s="6"/>
      <c r="IH3459" s="6"/>
      <c r="II3459" s="6"/>
      <c r="IJ3459" s="6"/>
      <c r="IK3459" s="6"/>
      <c r="IL3459" s="6"/>
      <c r="IM3459" s="6"/>
    </row>
    <row r="3460" s="35" customFormat="1" ht="15.75" customHeight="1" spans="3:247">
      <c r="C3460" s="102"/>
      <c r="D3460" s="103"/>
      <c r="E3460" s="98"/>
      <c r="F3460" s="104"/>
      <c r="G3460" s="103"/>
      <c r="IF3460" s="6"/>
      <c r="IG3460" s="6"/>
      <c r="IH3460" s="6"/>
      <c r="II3460" s="6"/>
      <c r="IJ3460" s="6"/>
      <c r="IK3460" s="6"/>
      <c r="IL3460" s="6"/>
      <c r="IM3460" s="6"/>
    </row>
    <row r="3461" s="35" customFormat="1" ht="15.75" customHeight="1" spans="3:247">
      <c r="C3461" s="102"/>
      <c r="D3461" s="103"/>
      <c r="E3461" s="98"/>
      <c r="F3461" s="104"/>
      <c r="G3461" s="103"/>
      <c r="IF3461" s="6"/>
      <c r="IG3461" s="6"/>
      <c r="IH3461" s="6"/>
      <c r="II3461" s="6"/>
      <c r="IJ3461" s="6"/>
      <c r="IK3461" s="6"/>
      <c r="IL3461" s="6"/>
      <c r="IM3461" s="6"/>
    </row>
    <row r="3462" s="35" customFormat="1" ht="15.75" customHeight="1" spans="3:247">
      <c r="C3462" s="102"/>
      <c r="D3462" s="103"/>
      <c r="E3462" s="98"/>
      <c r="F3462" s="104"/>
      <c r="G3462" s="103"/>
      <c r="IF3462" s="6"/>
      <c r="IG3462" s="6"/>
      <c r="IH3462" s="6"/>
      <c r="II3462" s="6"/>
      <c r="IJ3462" s="6"/>
      <c r="IK3462" s="6"/>
      <c r="IL3462" s="6"/>
      <c r="IM3462" s="6"/>
    </row>
    <row r="3463" s="35" customFormat="1" ht="15.75" customHeight="1" spans="3:247">
      <c r="C3463" s="102"/>
      <c r="D3463" s="103"/>
      <c r="E3463" s="98"/>
      <c r="F3463" s="104"/>
      <c r="G3463" s="103"/>
      <c r="IF3463" s="6"/>
      <c r="IG3463" s="6"/>
      <c r="IH3463" s="6"/>
      <c r="II3463" s="6"/>
      <c r="IJ3463" s="6"/>
      <c r="IK3463" s="6"/>
      <c r="IL3463" s="6"/>
      <c r="IM3463" s="6"/>
    </row>
    <row r="3464" s="35" customFormat="1" ht="15.75" customHeight="1" spans="3:247">
      <c r="C3464" s="102"/>
      <c r="D3464" s="103"/>
      <c r="E3464" s="98"/>
      <c r="F3464" s="104"/>
      <c r="G3464" s="103"/>
      <c r="IF3464" s="6"/>
      <c r="IG3464" s="6"/>
      <c r="IH3464" s="6"/>
      <c r="II3464" s="6"/>
      <c r="IJ3464" s="6"/>
      <c r="IK3464" s="6"/>
      <c r="IL3464" s="6"/>
      <c r="IM3464" s="6"/>
    </row>
    <row r="3465" s="35" customFormat="1" ht="15.75" customHeight="1" spans="3:247">
      <c r="C3465" s="102"/>
      <c r="D3465" s="103"/>
      <c r="E3465" s="98"/>
      <c r="F3465" s="104"/>
      <c r="G3465" s="103"/>
      <c r="IF3465" s="6"/>
      <c r="IG3465" s="6"/>
      <c r="IH3465" s="6"/>
      <c r="II3465" s="6"/>
      <c r="IJ3465" s="6"/>
      <c r="IK3465" s="6"/>
      <c r="IL3465" s="6"/>
      <c r="IM3465" s="6"/>
    </row>
    <row r="3466" s="35" customFormat="1" ht="15.75" customHeight="1" spans="3:247">
      <c r="C3466" s="102"/>
      <c r="D3466" s="103"/>
      <c r="E3466" s="98"/>
      <c r="F3466" s="104"/>
      <c r="G3466" s="103"/>
      <c r="IF3466" s="6"/>
      <c r="IG3466" s="6"/>
      <c r="IH3466" s="6"/>
      <c r="II3466" s="6"/>
      <c r="IJ3466" s="6"/>
      <c r="IK3466" s="6"/>
      <c r="IL3466" s="6"/>
      <c r="IM3466" s="6"/>
    </row>
    <row r="3467" s="35" customFormat="1" ht="15.75" customHeight="1" spans="3:247">
      <c r="C3467" s="102"/>
      <c r="D3467" s="103"/>
      <c r="E3467" s="98"/>
      <c r="F3467" s="104"/>
      <c r="G3467" s="103"/>
      <c r="IF3467" s="6"/>
      <c r="IG3467" s="6"/>
      <c r="IH3467" s="6"/>
      <c r="II3467" s="6"/>
      <c r="IJ3467" s="6"/>
      <c r="IK3467" s="6"/>
      <c r="IL3467" s="6"/>
      <c r="IM3467" s="6"/>
    </row>
    <row r="3468" s="35" customFormat="1" ht="15.75" customHeight="1" spans="3:247">
      <c r="C3468" s="102"/>
      <c r="D3468" s="103"/>
      <c r="E3468" s="98"/>
      <c r="F3468" s="104"/>
      <c r="G3468" s="103"/>
      <c r="IF3468" s="6"/>
      <c r="IG3468" s="6"/>
      <c r="IH3468" s="6"/>
      <c r="II3468" s="6"/>
      <c r="IJ3468" s="6"/>
      <c r="IK3468" s="6"/>
      <c r="IL3468" s="6"/>
      <c r="IM3468" s="6"/>
    </row>
    <row r="3469" s="35" customFormat="1" ht="15.75" customHeight="1" spans="3:247">
      <c r="C3469" s="102"/>
      <c r="D3469" s="103"/>
      <c r="E3469" s="98"/>
      <c r="F3469" s="104"/>
      <c r="G3469" s="103"/>
      <c r="IF3469" s="6"/>
      <c r="IG3469" s="6"/>
      <c r="IH3469" s="6"/>
      <c r="II3469" s="6"/>
      <c r="IJ3469" s="6"/>
      <c r="IK3469" s="6"/>
      <c r="IL3469" s="6"/>
      <c r="IM3469" s="6"/>
    </row>
    <row r="3470" s="35" customFormat="1" ht="15.75" customHeight="1" spans="3:247">
      <c r="C3470" s="102"/>
      <c r="D3470" s="103"/>
      <c r="E3470" s="98"/>
      <c r="F3470" s="104"/>
      <c r="G3470" s="103"/>
      <c r="IF3470" s="6"/>
      <c r="IG3470" s="6"/>
      <c r="IH3470" s="6"/>
      <c r="II3470" s="6"/>
      <c r="IJ3470" s="6"/>
      <c r="IK3470" s="6"/>
      <c r="IL3470" s="6"/>
      <c r="IM3470" s="6"/>
    </row>
    <row r="3471" s="35" customFormat="1" ht="15.75" customHeight="1" spans="3:247">
      <c r="C3471" s="102"/>
      <c r="D3471" s="103"/>
      <c r="E3471" s="98"/>
      <c r="F3471" s="104"/>
      <c r="G3471" s="103"/>
      <c r="IF3471" s="6"/>
      <c r="IG3471" s="6"/>
      <c r="IH3471" s="6"/>
      <c r="II3471" s="6"/>
      <c r="IJ3471" s="6"/>
      <c r="IK3471" s="6"/>
      <c r="IL3471" s="6"/>
      <c r="IM3471" s="6"/>
    </row>
    <row r="3472" s="35" customFormat="1" ht="15.75" customHeight="1" spans="3:247">
      <c r="C3472" s="102"/>
      <c r="D3472" s="103"/>
      <c r="E3472" s="98"/>
      <c r="F3472" s="104"/>
      <c r="G3472" s="103"/>
      <c r="IF3472" s="6"/>
      <c r="IG3472" s="6"/>
      <c r="IH3472" s="6"/>
      <c r="II3472" s="6"/>
      <c r="IJ3472" s="6"/>
      <c r="IK3472" s="6"/>
      <c r="IL3472" s="6"/>
      <c r="IM3472" s="6"/>
    </row>
    <row r="3473" s="35" customFormat="1" ht="15.75" customHeight="1" spans="3:247">
      <c r="C3473" s="102"/>
      <c r="D3473" s="103"/>
      <c r="E3473" s="98"/>
      <c r="F3473" s="104"/>
      <c r="G3473" s="103"/>
      <c r="IF3473" s="6"/>
      <c r="IG3473" s="6"/>
      <c r="IH3473" s="6"/>
      <c r="II3473" s="6"/>
      <c r="IJ3473" s="6"/>
      <c r="IK3473" s="6"/>
      <c r="IL3473" s="6"/>
      <c r="IM3473" s="6"/>
    </row>
    <row r="3474" s="35" customFormat="1" ht="15.75" customHeight="1" spans="3:247">
      <c r="C3474" s="102"/>
      <c r="D3474" s="103"/>
      <c r="E3474" s="98"/>
      <c r="F3474" s="104"/>
      <c r="G3474" s="103"/>
      <c r="IF3474" s="6"/>
      <c r="IG3474" s="6"/>
      <c r="IH3474" s="6"/>
      <c r="II3474" s="6"/>
      <c r="IJ3474" s="6"/>
      <c r="IK3474" s="6"/>
      <c r="IL3474" s="6"/>
      <c r="IM3474" s="6"/>
    </row>
    <row r="3475" s="35" customFormat="1" ht="15.75" customHeight="1" spans="3:247">
      <c r="C3475" s="102"/>
      <c r="D3475" s="103"/>
      <c r="E3475" s="98"/>
      <c r="F3475" s="104"/>
      <c r="G3475" s="103"/>
      <c r="IF3475" s="6"/>
      <c r="IG3475" s="6"/>
      <c r="IH3475" s="6"/>
      <c r="II3475" s="6"/>
      <c r="IJ3475" s="6"/>
      <c r="IK3475" s="6"/>
      <c r="IL3475" s="6"/>
      <c r="IM3475" s="6"/>
    </row>
    <row r="3476" s="35" customFormat="1" ht="15.75" customHeight="1" spans="3:247">
      <c r="C3476" s="102"/>
      <c r="D3476" s="103"/>
      <c r="E3476" s="98"/>
      <c r="F3476" s="104"/>
      <c r="G3476" s="103"/>
      <c r="IF3476" s="6"/>
      <c r="IG3476" s="6"/>
      <c r="IH3476" s="6"/>
      <c r="II3476" s="6"/>
      <c r="IJ3476" s="6"/>
      <c r="IK3476" s="6"/>
      <c r="IL3476" s="6"/>
      <c r="IM3476" s="6"/>
    </row>
    <row r="3477" s="35" customFormat="1" ht="15.75" customHeight="1" spans="3:247">
      <c r="C3477" s="102"/>
      <c r="D3477" s="103"/>
      <c r="E3477" s="98"/>
      <c r="F3477" s="104"/>
      <c r="G3477" s="103"/>
      <c r="IF3477" s="6"/>
      <c r="IG3477" s="6"/>
      <c r="IH3477" s="6"/>
      <c r="II3477" s="6"/>
      <c r="IJ3477" s="6"/>
      <c r="IK3477" s="6"/>
      <c r="IL3477" s="6"/>
      <c r="IM3477" s="6"/>
    </row>
    <row r="3478" s="35" customFormat="1" ht="15.75" customHeight="1" spans="3:247">
      <c r="C3478" s="102"/>
      <c r="D3478" s="103"/>
      <c r="E3478" s="98"/>
      <c r="F3478" s="104"/>
      <c r="G3478" s="103"/>
      <c r="IF3478" s="6"/>
      <c r="IG3478" s="6"/>
      <c r="IH3478" s="6"/>
      <c r="II3478" s="6"/>
      <c r="IJ3478" s="6"/>
      <c r="IK3478" s="6"/>
      <c r="IL3478" s="6"/>
      <c r="IM3478" s="6"/>
    </row>
    <row r="3479" s="35" customFormat="1" ht="15.75" customHeight="1" spans="3:247">
      <c r="C3479" s="102"/>
      <c r="D3479" s="103"/>
      <c r="E3479" s="98"/>
      <c r="F3479" s="104"/>
      <c r="G3479" s="103"/>
      <c r="IF3479" s="6"/>
      <c r="IG3479" s="6"/>
      <c r="IH3479" s="6"/>
      <c r="II3479" s="6"/>
      <c r="IJ3479" s="6"/>
      <c r="IK3479" s="6"/>
      <c r="IL3479" s="6"/>
      <c r="IM3479" s="6"/>
    </row>
    <row r="3480" s="35" customFormat="1" ht="15.75" customHeight="1" spans="3:247">
      <c r="C3480" s="102"/>
      <c r="D3480" s="103"/>
      <c r="E3480" s="98"/>
      <c r="F3480" s="104"/>
      <c r="G3480" s="103"/>
      <c r="IF3480" s="6"/>
      <c r="IG3480" s="6"/>
      <c r="IH3480" s="6"/>
      <c r="II3480" s="6"/>
      <c r="IJ3480" s="6"/>
      <c r="IK3480" s="6"/>
      <c r="IL3480" s="6"/>
      <c r="IM3480" s="6"/>
    </row>
    <row r="3481" s="35" customFormat="1" ht="15.75" customHeight="1" spans="3:247">
      <c r="C3481" s="102"/>
      <c r="D3481" s="103"/>
      <c r="E3481" s="98"/>
      <c r="F3481" s="104"/>
      <c r="G3481" s="103"/>
      <c r="IF3481" s="6"/>
      <c r="IG3481" s="6"/>
      <c r="IH3481" s="6"/>
      <c r="II3481" s="6"/>
      <c r="IJ3481" s="6"/>
      <c r="IK3481" s="6"/>
      <c r="IL3481" s="6"/>
      <c r="IM3481" s="6"/>
    </row>
    <row r="3482" s="35" customFormat="1" ht="15.75" customHeight="1" spans="3:247">
      <c r="C3482" s="102"/>
      <c r="D3482" s="103"/>
      <c r="E3482" s="98"/>
      <c r="F3482" s="104"/>
      <c r="G3482" s="103"/>
      <c r="IF3482" s="6"/>
      <c r="IG3482" s="6"/>
      <c r="IH3482" s="6"/>
      <c r="II3482" s="6"/>
      <c r="IJ3482" s="6"/>
      <c r="IK3482" s="6"/>
      <c r="IL3482" s="6"/>
      <c r="IM3482" s="6"/>
    </row>
    <row r="3483" s="35" customFormat="1" ht="15.75" customHeight="1" spans="3:247">
      <c r="C3483" s="102"/>
      <c r="D3483" s="103"/>
      <c r="E3483" s="98"/>
      <c r="F3483" s="104"/>
      <c r="G3483" s="103"/>
      <c r="IF3483" s="6"/>
      <c r="IG3483" s="6"/>
      <c r="IH3483" s="6"/>
      <c r="II3483" s="6"/>
      <c r="IJ3483" s="6"/>
      <c r="IK3483" s="6"/>
      <c r="IL3483" s="6"/>
      <c r="IM3483" s="6"/>
    </row>
    <row r="3484" s="35" customFormat="1" ht="15.75" customHeight="1" spans="3:247">
      <c r="C3484" s="102"/>
      <c r="D3484" s="103"/>
      <c r="E3484" s="98"/>
      <c r="F3484" s="104"/>
      <c r="G3484" s="103"/>
      <c r="IF3484" s="6"/>
      <c r="IG3484" s="6"/>
      <c r="IH3484" s="6"/>
      <c r="II3484" s="6"/>
      <c r="IJ3484" s="6"/>
      <c r="IK3484" s="6"/>
      <c r="IL3484" s="6"/>
      <c r="IM3484" s="6"/>
    </row>
    <row r="3485" s="35" customFormat="1" ht="15.75" customHeight="1" spans="3:247">
      <c r="C3485" s="102"/>
      <c r="D3485" s="103"/>
      <c r="E3485" s="98"/>
      <c r="F3485" s="104"/>
      <c r="G3485" s="103"/>
      <c r="IF3485" s="6"/>
      <c r="IG3485" s="6"/>
      <c r="IH3485" s="6"/>
      <c r="II3485" s="6"/>
      <c r="IJ3485" s="6"/>
      <c r="IK3485" s="6"/>
      <c r="IL3485" s="6"/>
      <c r="IM3485" s="6"/>
    </row>
    <row r="3486" s="35" customFormat="1" ht="15.75" customHeight="1" spans="3:247">
      <c r="C3486" s="102"/>
      <c r="D3486" s="103"/>
      <c r="E3486" s="98"/>
      <c r="F3486" s="104"/>
      <c r="G3486" s="103"/>
      <c r="IF3486" s="6"/>
      <c r="IG3486" s="6"/>
      <c r="IH3486" s="6"/>
      <c r="II3486" s="6"/>
      <c r="IJ3486" s="6"/>
      <c r="IK3486" s="6"/>
      <c r="IL3486" s="6"/>
      <c r="IM3486" s="6"/>
    </row>
    <row r="3487" s="35" customFormat="1" ht="15.75" customHeight="1" spans="3:247">
      <c r="C3487" s="102"/>
      <c r="D3487" s="103"/>
      <c r="E3487" s="98"/>
      <c r="F3487" s="104"/>
      <c r="G3487" s="103"/>
      <c r="IF3487" s="6"/>
      <c r="IG3487" s="6"/>
      <c r="IH3487" s="6"/>
      <c r="II3487" s="6"/>
      <c r="IJ3487" s="6"/>
      <c r="IK3487" s="6"/>
      <c r="IL3487" s="6"/>
      <c r="IM3487" s="6"/>
    </row>
    <row r="3488" s="35" customFormat="1" ht="15.75" customHeight="1" spans="3:247">
      <c r="C3488" s="102"/>
      <c r="D3488" s="103"/>
      <c r="E3488" s="98"/>
      <c r="F3488" s="104"/>
      <c r="G3488" s="103"/>
      <c r="IF3488" s="6"/>
      <c r="IG3488" s="6"/>
      <c r="IH3488" s="6"/>
      <c r="II3488" s="6"/>
      <c r="IJ3488" s="6"/>
      <c r="IK3488" s="6"/>
      <c r="IL3488" s="6"/>
      <c r="IM3488" s="6"/>
    </row>
    <row r="3489" s="35" customFormat="1" ht="15.75" customHeight="1" spans="3:247">
      <c r="C3489" s="102"/>
      <c r="D3489" s="103"/>
      <c r="E3489" s="98"/>
      <c r="F3489" s="104"/>
      <c r="G3489" s="103"/>
      <c r="IF3489" s="6"/>
      <c r="IG3489" s="6"/>
      <c r="IH3489" s="6"/>
      <c r="II3489" s="6"/>
      <c r="IJ3489" s="6"/>
      <c r="IK3489" s="6"/>
      <c r="IL3489" s="6"/>
      <c r="IM3489" s="6"/>
    </row>
    <row r="3490" s="35" customFormat="1" ht="15.75" customHeight="1" spans="3:247">
      <c r="C3490" s="102"/>
      <c r="D3490" s="103"/>
      <c r="E3490" s="98"/>
      <c r="F3490" s="104"/>
      <c r="G3490" s="103"/>
      <c r="IF3490" s="6"/>
      <c r="IG3490" s="6"/>
      <c r="IH3490" s="6"/>
      <c r="II3490" s="6"/>
      <c r="IJ3490" s="6"/>
      <c r="IK3490" s="6"/>
      <c r="IL3490" s="6"/>
      <c r="IM3490" s="6"/>
    </row>
    <row r="3491" s="35" customFormat="1" ht="15.75" customHeight="1" spans="3:247">
      <c r="C3491" s="102"/>
      <c r="D3491" s="103"/>
      <c r="E3491" s="98"/>
      <c r="F3491" s="104"/>
      <c r="G3491" s="103"/>
      <c r="IF3491" s="6"/>
      <c r="IG3491" s="6"/>
      <c r="IH3491" s="6"/>
      <c r="II3491" s="6"/>
      <c r="IJ3491" s="6"/>
      <c r="IK3491" s="6"/>
      <c r="IL3491" s="6"/>
      <c r="IM3491" s="6"/>
    </row>
    <row r="3492" s="35" customFormat="1" ht="15.75" customHeight="1" spans="3:247">
      <c r="C3492" s="102"/>
      <c r="D3492" s="103"/>
      <c r="E3492" s="98"/>
      <c r="F3492" s="104"/>
      <c r="G3492" s="103"/>
      <c r="IF3492" s="6"/>
      <c r="IG3492" s="6"/>
      <c r="IH3492" s="6"/>
      <c r="II3492" s="6"/>
      <c r="IJ3492" s="6"/>
      <c r="IK3492" s="6"/>
      <c r="IL3492" s="6"/>
      <c r="IM3492" s="6"/>
    </row>
    <row r="3493" s="35" customFormat="1" ht="15.75" customHeight="1" spans="3:247">
      <c r="C3493" s="102"/>
      <c r="D3493" s="103"/>
      <c r="E3493" s="98"/>
      <c r="F3493" s="104"/>
      <c r="G3493" s="103"/>
      <c r="IF3493" s="6"/>
      <c r="IG3493" s="6"/>
      <c r="IH3493" s="6"/>
      <c r="II3493" s="6"/>
      <c r="IJ3493" s="6"/>
      <c r="IK3493" s="6"/>
      <c r="IL3493" s="6"/>
      <c r="IM3493" s="6"/>
    </row>
    <row r="3494" s="35" customFormat="1" ht="15.75" customHeight="1" spans="3:247">
      <c r="C3494" s="102"/>
      <c r="D3494" s="103"/>
      <c r="E3494" s="98"/>
      <c r="F3494" s="104"/>
      <c r="G3494" s="103"/>
      <c r="IF3494" s="6"/>
      <c r="IG3494" s="6"/>
      <c r="IH3494" s="6"/>
      <c r="II3494" s="6"/>
      <c r="IJ3494" s="6"/>
      <c r="IK3494" s="6"/>
      <c r="IL3494" s="6"/>
      <c r="IM3494" s="6"/>
    </row>
    <row r="3495" s="35" customFormat="1" ht="15.75" customHeight="1" spans="3:247">
      <c r="C3495" s="102"/>
      <c r="D3495" s="103"/>
      <c r="E3495" s="98"/>
      <c r="F3495" s="104"/>
      <c r="G3495" s="103"/>
      <c r="IF3495" s="6"/>
      <c r="IG3495" s="6"/>
      <c r="IH3495" s="6"/>
      <c r="II3495" s="6"/>
      <c r="IJ3495" s="6"/>
      <c r="IK3495" s="6"/>
      <c r="IL3495" s="6"/>
      <c r="IM3495" s="6"/>
    </row>
    <row r="3496" s="35" customFormat="1" ht="15.75" customHeight="1" spans="3:247">
      <c r="C3496" s="102"/>
      <c r="D3496" s="103"/>
      <c r="E3496" s="98"/>
      <c r="F3496" s="104"/>
      <c r="G3496" s="103"/>
      <c r="IF3496" s="6"/>
      <c r="IG3496" s="6"/>
      <c r="IH3496" s="6"/>
      <c r="II3496" s="6"/>
      <c r="IJ3496" s="6"/>
      <c r="IK3496" s="6"/>
      <c r="IL3496" s="6"/>
      <c r="IM3496" s="6"/>
    </row>
    <row r="3497" s="35" customFormat="1" ht="15.75" customHeight="1" spans="3:247">
      <c r="C3497" s="102"/>
      <c r="D3497" s="103"/>
      <c r="E3497" s="98"/>
      <c r="F3497" s="104"/>
      <c r="G3497" s="103"/>
      <c r="IF3497" s="6"/>
      <c r="IG3497" s="6"/>
      <c r="IH3497" s="6"/>
      <c r="II3497" s="6"/>
      <c r="IJ3497" s="6"/>
      <c r="IK3497" s="6"/>
      <c r="IL3497" s="6"/>
      <c r="IM3497" s="6"/>
    </row>
    <row r="3498" s="35" customFormat="1" ht="15.75" customHeight="1" spans="3:247">
      <c r="C3498" s="102"/>
      <c r="D3498" s="103"/>
      <c r="E3498" s="98"/>
      <c r="F3498" s="104"/>
      <c r="G3498" s="103"/>
      <c r="IF3498" s="6"/>
      <c r="IG3498" s="6"/>
      <c r="IH3498" s="6"/>
      <c r="II3498" s="6"/>
      <c r="IJ3498" s="6"/>
      <c r="IK3498" s="6"/>
      <c r="IL3498" s="6"/>
      <c r="IM3498" s="6"/>
    </row>
    <row r="3499" s="35" customFormat="1" ht="15.75" customHeight="1" spans="3:247">
      <c r="C3499" s="102"/>
      <c r="D3499" s="103"/>
      <c r="E3499" s="98"/>
      <c r="F3499" s="104"/>
      <c r="G3499" s="103"/>
      <c r="IF3499" s="6"/>
      <c r="IG3499" s="6"/>
      <c r="IH3499" s="6"/>
      <c r="II3499" s="6"/>
      <c r="IJ3499" s="6"/>
      <c r="IK3499" s="6"/>
      <c r="IL3499" s="6"/>
      <c r="IM3499" s="6"/>
    </row>
    <row r="3500" s="35" customFormat="1" ht="15.75" customHeight="1" spans="3:247">
      <c r="C3500" s="102"/>
      <c r="D3500" s="103"/>
      <c r="E3500" s="98"/>
      <c r="F3500" s="104"/>
      <c r="G3500" s="103"/>
      <c r="IF3500" s="6"/>
      <c r="IG3500" s="6"/>
      <c r="IH3500" s="6"/>
      <c r="II3500" s="6"/>
      <c r="IJ3500" s="6"/>
      <c r="IK3500" s="6"/>
      <c r="IL3500" s="6"/>
      <c r="IM3500" s="6"/>
    </row>
    <row r="3501" s="35" customFormat="1" ht="15.75" customHeight="1" spans="3:247">
      <c r="C3501" s="102"/>
      <c r="D3501" s="103"/>
      <c r="E3501" s="98"/>
      <c r="F3501" s="104"/>
      <c r="G3501" s="103"/>
      <c r="IF3501" s="6"/>
      <c r="IG3501" s="6"/>
      <c r="IH3501" s="6"/>
      <c r="II3501" s="6"/>
      <c r="IJ3501" s="6"/>
      <c r="IK3501" s="6"/>
      <c r="IL3501" s="6"/>
      <c r="IM3501" s="6"/>
    </row>
    <row r="3502" s="35" customFormat="1" ht="15.75" customHeight="1" spans="3:247">
      <c r="C3502" s="102"/>
      <c r="D3502" s="103"/>
      <c r="E3502" s="98"/>
      <c r="F3502" s="104"/>
      <c r="G3502" s="103"/>
      <c r="IF3502" s="6"/>
      <c r="IG3502" s="6"/>
      <c r="IH3502" s="6"/>
      <c r="II3502" s="6"/>
      <c r="IJ3502" s="6"/>
      <c r="IK3502" s="6"/>
      <c r="IL3502" s="6"/>
      <c r="IM3502" s="6"/>
    </row>
    <row r="3503" s="35" customFormat="1" ht="15.75" customHeight="1" spans="3:247">
      <c r="C3503" s="102"/>
      <c r="D3503" s="103"/>
      <c r="E3503" s="98"/>
      <c r="F3503" s="104"/>
      <c r="G3503" s="103"/>
      <c r="IF3503" s="6"/>
      <c r="IG3503" s="6"/>
      <c r="IH3503" s="6"/>
      <c r="II3503" s="6"/>
      <c r="IJ3503" s="6"/>
      <c r="IK3503" s="6"/>
      <c r="IL3503" s="6"/>
      <c r="IM3503" s="6"/>
    </row>
    <row r="3504" s="35" customFormat="1" ht="15.75" customHeight="1" spans="3:247">
      <c r="C3504" s="102"/>
      <c r="D3504" s="103"/>
      <c r="E3504" s="98"/>
      <c r="F3504" s="104"/>
      <c r="G3504" s="103"/>
      <c r="IF3504" s="6"/>
      <c r="IG3504" s="6"/>
      <c r="IH3504" s="6"/>
      <c r="II3504" s="6"/>
      <c r="IJ3504" s="6"/>
      <c r="IK3504" s="6"/>
      <c r="IL3504" s="6"/>
      <c r="IM3504" s="6"/>
    </row>
    <row r="3505" s="35" customFormat="1" ht="15.75" customHeight="1" spans="3:247">
      <c r="C3505" s="102"/>
      <c r="D3505" s="103"/>
      <c r="E3505" s="98"/>
      <c r="F3505" s="104"/>
      <c r="G3505" s="103"/>
      <c r="IF3505" s="6"/>
      <c r="IG3505" s="6"/>
      <c r="IH3505" s="6"/>
      <c r="II3505" s="6"/>
      <c r="IJ3505" s="6"/>
      <c r="IK3505" s="6"/>
      <c r="IL3505" s="6"/>
      <c r="IM3505" s="6"/>
    </row>
    <row r="3506" s="35" customFormat="1" ht="15.75" customHeight="1" spans="3:247">
      <c r="C3506" s="102"/>
      <c r="D3506" s="103"/>
      <c r="E3506" s="98"/>
      <c r="F3506" s="104"/>
      <c r="G3506" s="103"/>
      <c r="IF3506" s="6"/>
      <c r="IG3506" s="6"/>
      <c r="IH3506" s="6"/>
      <c r="II3506" s="6"/>
      <c r="IJ3506" s="6"/>
      <c r="IK3506" s="6"/>
      <c r="IL3506" s="6"/>
      <c r="IM3506" s="6"/>
    </row>
    <row r="3507" s="35" customFormat="1" ht="15.75" customHeight="1" spans="3:247">
      <c r="C3507" s="102"/>
      <c r="D3507" s="103"/>
      <c r="E3507" s="98"/>
      <c r="F3507" s="104"/>
      <c r="G3507" s="103"/>
      <c r="IF3507" s="6"/>
      <c r="IG3507" s="6"/>
      <c r="IH3507" s="6"/>
      <c r="II3507" s="6"/>
      <c r="IJ3507" s="6"/>
      <c r="IK3507" s="6"/>
      <c r="IL3507" s="6"/>
      <c r="IM3507" s="6"/>
    </row>
    <row r="3508" s="35" customFormat="1" ht="15.75" customHeight="1" spans="3:247">
      <c r="C3508" s="102"/>
      <c r="D3508" s="103"/>
      <c r="E3508" s="98"/>
      <c r="F3508" s="104"/>
      <c r="G3508" s="103"/>
      <c r="IF3508" s="6"/>
      <c r="IG3508" s="6"/>
      <c r="IH3508" s="6"/>
      <c r="II3508" s="6"/>
      <c r="IJ3508" s="6"/>
      <c r="IK3508" s="6"/>
      <c r="IL3508" s="6"/>
      <c r="IM3508" s="6"/>
    </row>
    <row r="3509" s="35" customFormat="1" ht="15.75" customHeight="1" spans="3:247">
      <c r="C3509" s="102"/>
      <c r="D3509" s="103"/>
      <c r="E3509" s="98"/>
      <c r="F3509" s="104"/>
      <c r="G3509" s="103"/>
      <c r="IF3509" s="6"/>
      <c r="IG3509" s="6"/>
      <c r="IH3509" s="6"/>
      <c r="II3509" s="6"/>
      <c r="IJ3509" s="6"/>
      <c r="IK3509" s="6"/>
      <c r="IL3509" s="6"/>
      <c r="IM3509" s="6"/>
    </row>
    <row r="3510" s="35" customFormat="1" ht="15.75" customHeight="1" spans="3:247">
      <c r="C3510" s="102"/>
      <c r="D3510" s="103"/>
      <c r="E3510" s="98"/>
      <c r="F3510" s="104"/>
      <c r="G3510" s="103"/>
      <c r="IF3510" s="6"/>
      <c r="IG3510" s="6"/>
      <c r="IH3510" s="6"/>
      <c r="II3510" s="6"/>
      <c r="IJ3510" s="6"/>
      <c r="IK3510" s="6"/>
      <c r="IL3510" s="6"/>
      <c r="IM3510" s="6"/>
    </row>
    <row r="3511" s="35" customFormat="1" ht="15.75" customHeight="1" spans="3:247">
      <c r="C3511" s="102"/>
      <c r="D3511" s="103"/>
      <c r="E3511" s="98"/>
      <c r="F3511" s="104"/>
      <c r="G3511" s="103"/>
      <c r="IF3511" s="6"/>
      <c r="IG3511" s="6"/>
      <c r="IH3511" s="6"/>
      <c r="II3511" s="6"/>
      <c r="IJ3511" s="6"/>
      <c r="IK3511" s="6"/>
      <c r="IL3511" s="6"/>
      <c r="IM3511" s="6"/>
    </row>
    <row r="3512" s="35" customFormat="1" ht="15.75" customHeight="1" spans="3:247">
      <c r="C3512" s="102"/>
      <c r="D3512" s="103"/>
      <c r="E3512" s="98"/>
      <c r="F3512" s="104"/>
      <c r="G3512" s="103"/>
      <c r="IF3512" s="6"/>
      <c r="IG3512" s="6"/>
      <c r="IH3512" s="6"/>
      <c r="II3512" s="6"/>
      <c r="IJ3512" s="6"/>
      <c r="IK3512" s="6"/>
      <c r="IL3512" s="6"/>
      <c r="IM3512" s="6"/>
    </row>
    <row r="3513" s="35" customFormat="1" ht="15.75" customHeight="1" spans="3:247">
      <c r="C3513" s="102"/>
      <c r="D3513" s="103"/>
      <c r="E3513" s="98"/>
      <c r="F3513" s="104"/>
      <c r="G3513" s="103"/>
      <c r="IF3513" s="6"/>
      <c r="IG3513" s="6"/>
      <c r="IH3513" s="6"/>
      <c r="II3513" s="6"/>
      <c r="IJ3513" s="6"/>
      <c r="IK3513" s="6"/>
      <c r="IL3513" s="6"/>
      <c r="IM3513" s="6"/>
    </row>
    <row r="3514" s="35" customFormat="1" ht="15.75" customHeight="1" spans="3:247">
      <c r="C3514" s="102"/>
      <c r="D3514" s="103"/>
      <c r="E3514" s="98"/>
      <c r="F3514" s="104"/>
      <c r="G3514" s="103"/>
      <c r="IF3514" s="6"/>
      <c r="IG3514" s="6"/>
      <c r="IH3514" s="6"/>
      <c r="II3514" s="6"/>
      <c r="IJ3514" s="6"/>
      <c r="IK3514" s="6"/>
      <c r="IL3514" s="6"/>
      <c r="IM3514" s="6"/>
    </row>
    <row r="3515" s="35" customFormat="1" ht="15.75" customHeight="1" spans="3:247">
      <c r="C3515" s="102"/>
      <c r="D3515" s="103"/>
      <c r="E3515" s="98"/>
      <c r="F3515" s="104"/>
      <c r="G3515" s="103"/>
      <c r="IF3515" s="6"/>
      <c r="IG3515" s="6"/>
      <c r="IH3515" s="6"/>
      <c r="II3515" s="6"/>
      <c r="IJ3515" s="6"/>
      <c r="IK3515" s="6"/>
      <c r="IL3515" s="6"/>
      <c r="IM3515" s="6"/>
    </row>
    <row r="3516" s="35" customFormat="1" ht="15.75" customHeight="1" spans="3:247">
      <c r="C3516" s="102"/>
      <c r="D3516" s="103"/>
      <c r="E3516" s="98"/>
      <c r="F3516" s="104"/>
      <c r="G3516" s="103"/>
      <c r="IF3516" s="6"/>
      <c r="IG3516" s="6"/>
      <c r="IH3516" s="6"/>
      <c r="II3516" s="6"/>
      <c r="IJ3516" s="6"/>
      <c r="IK3516" s="6"/>
      <c r="IL3516" s="6"/>
      <c r="IM3516" s="6"/>
    </row>
    <row r="3517" s="35" customFormat="1" ht="15.75" customHeight="1" spans="3:247">
      <c r="C3517" s="102"/>
      <c r="D3517" s="103"/>
      <c r="E3517" s="98"/>
      <c r="F3517" s="104"/>
      <c r="G3517" s="103"/>
      <c r="IF3517" s="6"/>
      <c r="IG3517" s="6"/>
      <c r="IH3517" s="6"/>
      <c r="II3517" s="6"/>
      <c r="IJ3517" s="6"/>
      <c r="IK3517" s="6"/>
      <c r="IL3517" s="6"/>
      <c r="IM3517" s="6"/>
    </row>
    <row r="3518" s="35" customFormat="1" ht="15.75" customHeight="1" spans="3:247">
      <c r="C3518" s="102"/>
      <c r="D3518" s="103"/>
      <c r="E3518" s="98"/>
      <c r="F3518" s="104"/>
      <c r="G3518" s="103"/>
      <c r="IF3518" s="6"/>
      <c r="IG3518" s="6"/>
      <c r="IH3518" s="6"/>
      <c r="II3518" s="6"/>
      <c r="IJ3518" s="6"/>
      <c r="IK3518" s="6"/>
      <c r="IL3518" s="6"/>
      <c r="IM3518" s="6"/>
    </row>
    <row r="3519" s="35" customFormat="1" ht="15.75" customHeight="1" spans="3:247">
      <c r="C3519" s="102"/>
      <c r="D3519" s="103"/>
      <c r="E3519" s="98"/>
      <c r="F3519" s="104"/>
      <c r="G3519" s="103"/>
      <c r="IF3519" s="6"/>
      <c r="IG3519" s="6"/>
      <c r="IH3519" s="6"/>
      <c r="II3519" s="6"/>
      <c r="IJ3519" s="6"/>
      <c r="IK3519" s="6"/>
      <c r="IL3519" s="6"/>
      <c r="IM3519" s="6"/>
    </row>
    <row r="3520" s="35" customFormat="1" ht="15.75" customHeight="1" spans="3:247">
      <c r="C3520" s="102"/>
      <c r="D3520" s="103"/>
      <c r="E3520" s="98"/>
      <c r="F3520" s="104"/>
      <c r="G3520" s="103"/>
      <c r="IF3520" s="6"/>
      <c r="IG3520" s="6"/>
      <c r="IH3520" s="6"/>
      <c r="II3520" s="6"/>
      <c r="IJ3520" s="6"/>
      <c r="IK3520" s="6"/>
      <c r="IL3520" s="6"/>
      <c r="IM3520" s="6"/>
    </row>
    <row r="3521" s="35" customFormat="1" ht="15.75" customHeight="1" spans="3:247">
      <c r="C3521" s="102"/>
      <c r="D3521" s="103"/>
      <c r="E3521" s="98"/>
      <c r="F3521" s="104"/>
      <c r="G3521" s="103"/>
      <c r="IF3521" s="6"/>
      <c r="IG3521" s="6"/>
      <c r="IH3521" s="6"/>
      <c r="II3521" s="6"/>
      <c r="IJ3521" s="6"/>
      <c r="IK3521" s="6"/>
      <c r="IL3521" s="6"/>
      <c r="IM3521" s="6"/>
    </row>
    <row r="3522" s="35" customFormat="1" ht="15.75" customHeight="1" spans="3:247">
      <c r="C3522" s="102"/>
      <c r="D3522" s="103"/>
      <c r="E3522" s="98"/>
      <c r="F3522" s="104"/>
      <c r="G3522" s="103"/>
      <c r="IF3522" s="6"/>
      <c r="IG3522" s="6"/>
      <c r="IH3522" s="6"/>
      <c r="II3522" s="6"/>
      <c r="IJ3522" s="6"/>
      <c r="IK3522" s="6"/>
      <c r="IL3522" s="6"/>
      <c r="IM3522" s="6"/>
    </row>
    <row r="3523" s="35" customFormat="1" ht="15.75" customHeight="1" spans="3:247">
      <c r="C3523" s="102"/>
      <c r="D3523" s="103"/>
      <c r="E3523" s="98"/>
      <c r="F3523" s="104"/>
      <c r="G3523" s="103"/>
      <c r="IF3523" s="6"/>
      <c r="IG3523" s="6"/>
      <c r="IH3523" s="6"/>
      <c r="II3523" s="6"/>
      <c r="IJ3523" s="6"/>
      <c r="IK3523" s="6"/>
      <c r="IL3523" s="6"/>
      <c r="IM3523" s="6"/>
    </row>
    <row r="3524" s="35" customFormat="1" ht="15.75" customHeight="1" spans="3:247">
      <c r="C3524" s="102"/>
      <c r="D3524" s="103"/>
      <c r="E3524" s="98"/>
      <c r="F3524" s="104"/>
      <c r="G3524" s="103"/>
      <c r="IF3524" s="6"/>
      <c r="IG3524" s="6"/>
      <c r="IH3524" s="6"/>
      <c r="II3524" s="6"/>
      <c r="IJ3524" s="6"/>
      <c r="IK3524" s="6"/>
      <c r="IL3524" s="6"/>
      <c r="IM3524" s="6"/>
    </row>
    <row r="3525" s="35" customFormat="1" ht="15.75" customHeight="1" spans="3:247">
      <c r="C3525" s="102"/>
      <c r="D3525" s="103"/>
      <c r="E3525" s="98"/>
      <c r="F3525" s="104"/>
      <c r="G3525" s="103"/>
      <c r="IF3525" s="6"/>
      <c r="IG3525" s="6"/>
      <c r="IH3525" s="6"/>
      <c r="II3525" s="6"/>
      <c r="IJ3525" s="6"/>
      <c r="IK3525" s="6"/>
      <c r="IL3525" s="6"/>
      <c r="IM3525" s="6"/>
    </row>
    <row r="3526" s="35" customFormat="1" ht="15.75" customHeight="1" spans="3:247">
      <c r="C3526" s="102"/>
      <c r="D3526" s="103"/>
      <c r="E3526" s="98"/>
      <c r="F3526" s="104"/>
      <c r="G3526" s="103"/>
      <c r="IF3526" s="6"/>
      <c r="IG3526" s="6"/>
      <c r="IH3526" s="6"/>
      <c r="II3526" s="6"/>
      <c r="IJ3526" s="6"/>
      <c r="IK3526" s="6"/>
      <c r="IL3526" s="6"/>
      <c r="IM3526" s="6"/>
    </row>
    <row r="3527" s="35" customFormat="1" ht="15.75" customHeight="1" spans="3:247">
      <c r="C3527" s="102"/>
      <c r="D3527" s="103"/>
      <c r="E3527" s="98"/>
      <c r="F3527" s="104"/>
      <c r="G3527" s="103"/>
      <c r="IF3527" s="6"/>
      <c r="IG3527" s="6"/>
      <c r="IH3527" s="6"/>
      <c r="II3527" s="6"/>
      <c r="IJ3527" s="6"/>
      <c r="IK3527" s="6"/>
      <c r="IL3527" s="6"/>
      <c r="IM3527" s="6"/>
    </row>
    <row r="3528" s="35" customFormat="1" ht="15.75" customHeight="1" spans="3:247">
      <c r="C3528" s="102"/>
      <c r="D3528" s="103"/>
      <c r="E3528" s="98"/>
      <c r="F3528" s="104"/>
      <c r="G3528" s="103"/>
      <c r="IF3528" s="6"/>
      <c r="IG3528" s="6"/>
      <c r="IH3528" s="6"/>
      <c r="II3528" s="6"/>
      <c r="IJ3528" s="6"/>
      <c r="IK3528" s="6"/>
      <c r="IL3528" s="6"/>
      <c r="IM3528" s="6"/>
    </row>
    <row r="3529" s="35" customFormat="1" ht="15.75" customHeight="1" spans="3:247">
      <c r="C3529" s="102"/>
      <c r="D3529" s="103"/>
      <c r="E3529" s="98"/>
      <c r="F3529" s="104"/>
      <c r="G3529" s="103"/>
      <c r="IF3529" s="6"/>
      <c r="IG3529" s="6"/>
      <c r="IH3529" s="6"/>
      <c r="II3529" s="6"/>
      <c r="IJ3529" s="6"/>
      <c r="IK3529" s="6"/>
      <c r="IL3529" s="6"/>
      <c r="IM3529" s="6"/>
    </row>
    <row r="3530" s="35" customFormat="1" ht="15.75" customHeight="1" spans="3:247">
      <c r="C3530" s="102"/>
      <c r="D3530" s="103"/>
      <c r="E3530" s="98"/>
      <c r="F3530" s="104"/>
      <c r="G3530" s="103"/>
      <c r="IF3530" s="6"/>
      <c r="IG3530" s="6"/>
      <c r="IH3530" s="6"/>
      <c r="II3530" s="6"/>
      <c r="IJ3530" s="6"/>
      <c r="IK3530" s="6"/>
      <c r="IL3530" s="6"/>
      <c r="IM3530" s="6"/>
    </row>
    <row r="3531" s="35" customFormat="1" ht="15.75" customHeight="1" spans="3:247">
      <c r="C3531" s="102"/>
      <c r="D3531" s="103"/>
      <c r="E3531" s="98"/>
      <c r="F3531" s="104"/>
      <c r="G3531" s="103"/>
      <c r="IF3531" s="6"/>
      <c r="IG3531" s="6"/>
      <c r="IH3531" s="6"/>
      <c r="II3531" s="6"/>
      <c r="IJ3531" s="6"/>
      <c r="IK3531" s="6"/>
      <c r="IL3531" s="6"/>
      <c r="IM3531" s="6"/>
    </row>
    <row r="3532" s="35" customFormat="1" ht="15.75" customHeight="1" spans="3:247">
      <c r="C3532" s="102"/>
      <c r="D3532" s="103"/>
      <c r="E3532" s="98"/>
      <c r="F3532" s="104"/>
      <c r="G3532" s="103"/>
      <c r="IF3532" s="6"/>
      <c r="IG3532" s="6"/>
      <c r="IH3532" s="6"/>
      <c r="II3532" s="6"/>
      <c r="IJ3532" s="6"/>
      <c r="IK3532" s="6"/>
      <c r="IL3532" s="6"/>
      <c r="IM3532" s="6"/>
    </row>
    <row r="3533" s="35" customFormat="1" ht="15.75" customHeight="1" spans="3:247">
      <c r="C3533" s="102"/>
      <c r="D3533" s="103"/>
      <c r="E3533" s="98"/>
      <c r="F3533" s="104"/>
      <c r="G3533" s="103"/>
      <c r="IF3533" s="6"/>
      <c r="IG3533" s="6"/>
      <c r="IH3533" s="6"/>
      <c r="II3533" s="6"/>
      <c r="IJ3533" s="6"/>
      <c r="IK3533" s="6"/>
      <c r="IL3533" s="6"/>
      <c r="IM3533" s="6"/>
    </row>
    <row r="3534" s="35" customFormat="1" ht="15.75" customHeight="1" spans="3:247">
      <c r="C3534" s="102"/>
      <c r="D3534" s="103"/>
      <c r="E3534" s="98"/>
      <c r="F3534" s="104"/>
      <c r="G3534" s="103"/>
      <c r="IF3534" s="6"/>
      <c r="IG3534" s="6"/>
      <c r="IH3534" s="6"/>
      <c r="II3534" s="6"/>
      <c r="IJ3534" s="6"/>
      <c r="IK3534" s="6"/>
      <c r="IL3534" s="6"/>
      <c r="IM3534" s="6"/>
    </row>
    <row r="3535" s="35" customFormat="1" ht="15.75" customHeight="1" spans="3:247">
      <c r="C3535" s="102"/>
      <c r="D3535" s="103"/>
      <c r="E3535" s="98"/>
      <c r="F3535" s="104"/>
      <c r="G3535" s="103"/>
      <c r="IF3535" s="6"/>
      <c r="IG3535" s="6"/>
      <c r="IH3535" s="6"/>
      <c r="II3535" s="6"/>
      <c r="IJ3535" s="6"/>
      <c r="IK3535" s="6"/>
      <c r="IL3535" s="6"/>
      <c r="IM3535" s="6"/>
    </row>
    <row r="3536" s="35" customFormat="1" ht="15.75" customHeight="1" spans="3:247">
      <c r="C3536" s="102"/>
      <c r="D3536" s="103"/>
      <c r="E3536" s="98"/>
      <c r="F3536" s="104"/>
      <c r="G3536" s="103"/>
      <c r="IF3536" s="6"/>
      <c r="IG3536" s="6"/>
      <c r="IH3536" s="6"/>
      <c r="II3536" s="6"/>
      <c r="IJ3536" s="6"/>
      <c r="IK3536" s="6"/>
      <c r="IL3536" s="6"/>
      <c r="IM3536" s="6"/>
    </row>
    <row r="3537" s="35" customFormat="1" ht="15.75" customHeight="1" spans="3:247">
      <c r="C3537" s="102"/>
      <c r="D3537" s="103"/>
      <c r="E3537" s="98"/>
      <c r="F3537" s="104"/>
      <c r="G3537" s="103"/>
      <c r="IF3537" s="6"/>
      <c r="IG3537" s="6"/>
      <c r="IH3537" s="6"/>
      <c r="II3537" s="6"/>
      <c r="IJ3537" s="6"/>
      <c r="IK3537" s="6"/>
      <c r="IL3537" s="6"/>
      <c r="IM3537" s="6"/>
    </row>
    <row r="3538" s="35" customFormat="1" ht="15.75" customHeight="1" spans="3:247">
      <c r="C3538" s="102"/>
      <c r="D3538" s="103"/>
      <c r="E3538" s="98"/>
      <c r="F3538" s="104"/>
      <c r="G3538" s="103"/>
      <c r="IF3538" s="6"/>
      <c r="IG3538" s="6"/>
      <c r="IH3538" s="6"/>
      <c r="II3538" s="6"/>
      <c r="IJ3538" s="6"/>
      <c r="IK3538" s="6"/>
      <c r="IL3538" s="6"/>
      <c r="IM3538" s="6"/>
    </row>
    <row r="3539" s="35" customFormat="1" ht="15.75" customHeight="1" spans="3:247">
      <c r="C3539" s="102"/>
      <c r="D3539" s="103"/>
      <c r="E3539" s="98"/>
      <c r="F3539" s="104"/>
      <c r="G3539" s="103"/>
      <c r="IF3539" s="6"/>
      <c r="IG3539" s="6"/>
      <c r="IH3539" s="6"/>
      <c r="II3539" s="6"/>
      <c r="IJ3539" s="6"/>
      <c r="IK3539" s="6"/>
      <c r="IL3539" s="6"/>
      <c r="IM3539" s="6"/>
    </row>
    <row r="3540" s="35" customFormat="1" ht="15.75" customHeight="1" spans="3:247">
      <c r="C3540" s="102"/>
      <c r="D3540" s="103"/>
      <c r="E3540" s="98"/>
      <c r="F3540" s="104"/>
      <c r="G3540" s="103"/>
      <c r="IF3540" s="6"/>
      <c r="IG3540" s="6"/>
      <c r="IH3540" s="6"/>
      <c r="II3540" s="6"/>
      <c r="IJ3540" s="6"/>
      <c r="IK3540" s="6"/>
      <c r="IL3540" s="6"/>
      <c r="IM3540" s="6"/>
    </row>
    <row r="3541" s="35" customFormat="1" ht="15.75" customHeight="1" spans="3:247">
      <c r="C3541" s="102"/>
      <c r="D3541" s="103"/>
      <c r="E3541" s="98"/>
      <c r="F3541" s="104"/>
      <c r="G3541" s="103"/>
      <c r="IF3541" s="6"/>
      <c r="IG3541" s="6"/>
      <c r="IH3541" s="6"/>
      <c r="II3541" s="6"/>
      <c r="IJ3541" s="6"/>
      <c r="IK3541" s="6"/>
      <c r="IL3541" s="6"/>
      <c r="IM3541" s="6"/>
    </row>
    <row r="3542" s="35" customFormat="1" ht="15.75" customHeight="1" spans="3:247">
      <c r="C3542" s="102"/>
      <c r="D3542" s="103"/>
      <c r="E3542" s="98"/>
      <c r="F3542" s="104"/>
      <c r="G3542" s="103"/>
      <c r="IF3542" s="6"/>
      <c r="IG3542" s="6"/>
      <c r="IH3542" s="6"/>
      <c r="II3542" s="6"/>
      <c r="IJ3542" s="6"/>
      <c r="IK3542" s="6"/>
      <c r="IL3542" s="6"/>
      <c r="IM3542" s="6"/>
    </row>
    <row r="3543" s="35" customFormat="1" ht="15.75" customHeight="1" spans="3:247">
      <c r="C3543" s="102"/>
      <c r="D3543" s="103"/>
      <c r="E3543" s="98"/>
      <c r="F3543" s="104"/>
      <c r="G3543" s="103"/>
      <c r="IF3543" s="6"/>
      <c r="IG3543" s="6"/>
      <c r="IH3543" s="6"/>
      <c r="II3543" s="6"/>
      <c r="IJ3543" s="6"/>
      <c r="IK3543" s="6"/>
      <c r="IL3543" s="6"/>
      <c r="IM3543" s="6"/>
    </row>
    <row r="3544" s="35" customFormat="1" ht="15.75" customHeight="1" spans="3:247">
      <c r="C3544" s="102"/>
      <c r="D3544" s="103"/>
      <c r="E3544" s="98"/>
      <c r="F3544" s="104"/>
      <c r="G3544" s="103"/>
      <c r="IF3544" s="6"/>
      <c r="IG3544" s="6"/>
      <c r="IH3544" s="6"/>
      <c r="II3544" s="6"/>
      <c r="IJ3544" s="6"/>
      <c r="IK3544" s="6"/>
      <c r="IL3544" s="6"/>
      <c r="IM3544" s="6"/>
    </row>
    <row r="3545" s="35" customFormat="1" ht="15.75" customHeight="1" spans="3:247">
      <c r="C3545" s="102"/>
      <c r="D3545" s="103"/>
      <c r="E3545" s="98"/>
      <c r="F3545" s="104"/>
      <c r="G3545" s="103"/>
      <c r="IF3545" s="6"/>
      <c r="IG3545" s="6"/>
      <c r="IH3545" s="6"/>
      <c r="II3545" s="6"/>
      <c r="IJ3545" s="6"/>
      <c r="IK3545" s="6"/>
      <c r="IL3545" s="6"/>
      <c r="IM3545" s="6"/>
    </row>
    <row r="3546" s="35" customFormat="1" ht="15.75" customHeight="1" spans="3:247">
      <c r="C3546" s="102"/>
      <c r="D3546" s="103"/>
      <c r="E3546" s="98"/>
      <c r="F3546" s="104"/>
      <c r="G3546" s="103"/>
      <c r="IF3546" s="6"/>
      <c r="IG3546" s="6"/>
      <c r="IH3546" s="6"/>
      <c r="II3546" s="6"/>
      <c r="IJ3546" s="6"/>
      <c r="IK3546" s="6"/>
      <c r="IL3546" s="6"/>
      <c r="IM3546" s="6"/>
    </row>
    <row r="3547" s="35" customFormat="1" ht="15.75" customHeight="1" spans="3:247">
      <c r="C3547" s="102"/>
      <c r="D3547" s="103"/>
      <c r="E3547" s="98"/>
      <c r="F3547" s="104"/>
      <c r="G3547" s="103"/>
      <c r="IF3547" s="6"/>
      <c r="IG3547" s="6"/>
      <c r="IH3547" s="6"/>
      <c r="II3547" s="6"/>
      <c r="IJ3547" s="6"/>
      <c r="IK3547" s="6"/>
      <c r="IL3547" s="6"/>
      <c r="IM3547" s="6"/>
    </row>
    <row r="3548" s="35" customFormat="1" ht="15.75" customHeight="1" spans="3:247">
      <c r="C3548" s="102"/>
      <c r="D3548" s="103"/>
      <c r="E3548" s="98"/>
      <c r="F3548" s="104"/>
      <c r="G3548" s="103"/>
      <c r="IF3548" s="6"/>
      <c r="IG3548" s="6"/>
      <c r="IH3548" s="6"/>
      <c r="II3548" s="6"/>
      <c r="IJ3548" s="6"/>
      <c r="IK3548" s="6"/>
      <c r="IL3548" s="6"/>
      <c r="IM3548" s="6"/>
    </row>
    <row r="3549" s="35" customFormat="1" ht="15.75" customHeight="1" spans="3:247">
      <c r="C3549" s="102"/>
      <c r="D3549" s="103"/>
      <c r="E3549" s="98"/>
      <c r="F3549" s="104"/>
      <c r="G3549" s="103"/>
      <c r="IF3549" s="6"/>
      <c r="IG3549" s="6"/>
      <c r="IH3549" s="6"/>
      <c r="II3549" s="6"/>
      <c r="IJ3549" s="6"/>
      <c r="IK3549" s="6"/>
      <c r="IL3549" s="6"/>
      <c r="IM3549" s="6"/>
    </row>
    <row r="3550" s="35" customFormat="1" ht="15.75" customHeight="1" spans="3:247">
      <c r="C3550" s="102"/>
      <c r="D3550" s="103"/>
      <c r="E3550" s="98"/>
      <c r="F3550" s="104"/>
      <c r="G3550" s="103"/>
      <c r="IF3550" s="6"/>
      <c r="IG3550" s="6"/>
      <c r="IH3550" s="6"/>
      <c r="II3550" s="6"/>
      <c r="IJ3550" s="6"/>
      <c r="IK3550" s="6"/>
      <c r="IL3550" s="6"/>
      <c r="IM3550" s="6"/>
    </row>
    <row r="3551" s="35" customFormat="1" ht="15.75" customHeight="1" spans="3:247">
      <c r="C3551" s="102"/>
      <c r="D3551" s="103"/>
      <c r="E3551" s="98"/>
      <c r="F3551" s="104"/>
      <c r="G3551" s="103"/>
      <c r="IF3551" s="6"/>
      <c r="IG3551" s="6"/>
      <c r="IH3551" s="6"/>
      <c r="II3551" s="6"/>
      <c r="IJ3551" s="6"/>
      <c r="IK3551" s="6"/>
      <c r="IL3551" s="6"/>
      <c r="IM3551" s="6"/>
    </row>
    <row r="3552" s="35" customFormat="1" ht="15.75" customHeight="1" spans="3:247">
      <c r="C3552" s="102"/>
      <c r="D3552" s="103"/>
      <c r="E3552" s="98"/>
      <c r="F3552" s="104"/>
      <c r="G3552" s="103"/>
      <c r="IF3552" s="6"/>
      <c r="IG3552" s="6"/>
      <c r="IH3552" s="6"/>
      <c r="II3552" s="6"/>
      <c r="IJ3552" s="6"/>
      <c r="IK3552" s="6"/>
      <c r="IL3552" s="6"/>
      <c r="IM3552" s="6"/>
    </row>
    <row r="3553" s="35" customFormat="1" ht="15.75" customHeight="1" spans="3:247">
      <c r="C3553" s="102"/>
      <c r="D3553" s="103"/>
      <c r="E3553" s="98"/>
      <c r="F3553" s="104"/>
      <c r="G3553" s="103"/>
      <c r="IF3553" s="6"/>
      <c r="IG3553" s="6"/>
      <c r="IH3553" s="6"/>
      <c r="II3553" s="6"/>
      <c r="IJ3553" s="6"/>
      <c r="IK3553" s="6"/>
      <c r="IL3553" s="6"/>
      <c r="IM3553" s="6"/>
    </row>
    <row r="3554" s="35" customFormat="1" ht="15.75" customHeight="1" spans="3:247">
      <c r="C3554" s="102"/>
      <c r="D3554" s="103"/>
      <c r="E3554" s="98"/>
      <c r="F3554" s="104"/>
      <c r="G3554" s="103"/>
      <c r="IF3554" s="6"/>
      <c r="IG3554" s="6"/>
      <c r="IH3554" s="6"/>
      <c r="II3554" s="6"/>
      <c r="IJ3554" s="6"/>
      <c r="IK3554" s="6"/>
      <c r="IL3554" s="6"/>
      <c r="IM3554" s="6"/>
    </row>
    <row r="3555" s="35" customFormat="1" ht="15.75" customHeight="1" spans="3:247">
      <c r="C3555" s="102"/>
      <c r="D3555" s="103"/>
      <c r="E3555" s="98"/>
      <c r="F3555" s="104"/>
      <c r="G3555" s="103"/>
      <c r="IF3555" s="6"/>
      <c r="IG3555" s="6"/>
      <c r="IH3555" s="6"/>
      <c r="II3555" s="6"/>
      <c r="IJ3555" s="6"/>
      <c r="IK3555" s="6"/>
      <c r="IL3555" s="6"/>
      <c r="IM3555" s="6"/>
    </row>
    <row r="3556" s="35" customFormat="1" ht="15.75" customHeight="1" spans="3:247">
      <c r="C3556" s="102"/>
      <c r="D3556" s="103"/>
      <c r="E3556" s="98"/>
      <c r="F3556" s="104"/>
      <c r="G3556" s="103"/>
      <c r="IF3556" s="6"/>
      <c r="IG3556" s="6"/>
      <c r="IH3556" s="6"/>
      <c r="II3556" s="6"/>
      <c r="IJ3556" s="6"/>
      <c r="IK3556" s="6"/>
      <c r="IL3556" s="6"/>
      <c r="IM3556" s="6"/>
    </row>
    <row r="3557" s="35" customFormat="1" ht="15.75" customHeight="1" spans="3:247">
      <c r="C3557" s="102"/>
      <c r="D3557" s="103"/>
      <c r="E3557" s="98"/>
      <c r="F3557" s="104"/>
      <c r="G3557" s="103"/>
      <c r="IF3557" s="6"/>
      <c r="IG3557" s="6"/>
      <c r="IH3557" s="6"/>
      <c r="II3557" s="6"/>
      <c r="IJ3557" s="6"/>
      <c r="IK3557" s="6"/>
      <c r="IL3557" s="6"/>
      <c r="IM3557" s="6"/>
    </row>
    <row r="3558" s="35" customFormat="1" ht="15.75" customHeight="1" spans="3:247">
      <c r="C3558" s="102"/>
      <c r="D3558" s="103"/>
      <c r="E3558" s="98"/>
      <c r="F3558" s="104"/>
      <c r="G3558" s="103"/>
      <c r="IF3558" s="6"/>
      <c r="IG3558" s="6"/>
      <c r="IH3558" s="6"/>
      <c r="II3558" s="6"/>
      <c r="IJ3558" s="6"/>
      <c r="IK3558" s="6"/>
      <c r="IL3558" s="6"/>
      <c r="IM3558" s="6"/>
    </row>
    <row r="3559" s="35" customFormat="1" ht="15.75" customHeight="1" spans="3:247">
      <c r="C3559" s="102"/>
      <c r="D3559" s="103"/>
      <c r="E3559" s="98"/>
      <c r="F3559" s="104"/>
      <c r="G3559" s="103"/>
      <c r="IF3559" s="6"/>
      <c r="IG3559" s="6"/>
      <c r="IH3559" s="6"/>
      <c r="II3559" s="6"/>
      <c r="IJ3559" s="6"/>
      <c r="IK3559" s="6"/>
      <c r="IL3559" s="6"/>
      <c r="IM3559" s="6"/>
    </row>
    <row r="3560" s="35" customFormat="1" ht="15.75" customHeight="1" spans="3:247">
      <c r="C3560" s="102"/>
      <c r="D3560" s="103"/>
      <c r="E3560" s="98"/>
      <c r="F3560" s="104"/>
      <c r="G3560" s="103"/>
      <c r="IF3560" s="6"/>
      <c r="IG3560" s="6"/>
      <c r="IH3560" s="6"/>
      <c r="II3560" s="6"/>
      <c r="IJ3560" s="6"/>
      <c r="IK3560" s="6"/>
      <c r="IL3560" s="6"/>
      <c r="IM3560" s="6"/>
    </row>
    <row r="3561" s="35" customFormat="1" ht="15.75" customHeight="1" spans="3:247">
      <c r="C3561" s="102"/>
      <c r="D3561" s="103"/>
      <c r="E3561" s="98"/>
      <c r="F3561" s="104"/>
      <c r="G3561" s="103"/>
      <c r="IF3561" s="6"/>
      <c r="IG3561" s="6"/>
      <c r="IH3561" s="6"/>
      <c r="II3561" s="6"/>
      <c r="IJ3561" s="6"/>
      <c r="IK3561" s="6"/>
      <c r="IL3561" s="6"/>
      <c r="IM3561" s="6"/>
    </row>
    <row r="3562" s="35" customFormat="1" ht="15.75" customHeight="1" spans="3:247">
      <c r="C3562" s="102"/>
      <c r="D3562" s="103"/>
      <c r="E3562" s="98"/>
      <c r="F3562" s="104"/>
      <c r="G3562" s="103"/>
      <c r="IF3562" s="6"/>
      <c r="IG3562" s="6"/>
      <c r="IH3562" s="6"/>
      <c r="II3562" s="6"/>
      <c r="IJ3562" s="6"/>
      <c r="IK3562" s="6"/>
      <c r="IL3562" s="6"/>
      <c r="IM3562" s="6"/>
    </row>
    <row r="3563" s="35" customFormat="1" ht="15.75" customHeight="1" spans="3:247">
      <c r="C3563" s="102"/>
      <c r="D3563" s="103"/>
      <c r="E3563" s="98"/>
      <c r="F3563" s="104"/>
      <c r="G3563" s="103"/>
      <c r="IF3563" s="6"/>
      <c r="IG3563" s="6"/>
      <c r="IH3563" s="6"/>
      <c r="II3563" s="6"/>
      <c r="IJ3563" s="6"/>
      <c r="IK3563" s="6"/>
      <c r="IL3563" s="6"/>
      <c r="IM3563" s="6"/>
    </row>
    <row r="3564" s="35" customFormat="1" ht="15.75" customHeight="1" spans="3:247">
      <c r="C3564" s="102"/>
      <c r="D3564" s="103"/>
      <c r="E3564" s="98"/>
      <c r="F3564" s="104"/>
      <c r="G3564" s="103"/>
      <c r="IF3564" s="6"/>
      <c r="IG3564" s="6"/>
      <c r="IH3564" s="6"/>
      <c r="II3564" s="6"/>
      <c r="IJ3564" s="6"/>
      <c r="IK3564" s="6"/>
      <c r="IL3564" s="6"/>
      <c r="IM3564" s="6"/>
    </row>
    <row r="3565" s="35" customFormat="1" ht="15.75" customHeight="1" spans="3:247">
      <c r="C3565" s="102"/>
      <c r="D3565" s="103"/>
      <c r="E3565" s="98"/>
      <c r="F3565" s="104"/>
      <c r="G3565" s="103"/>
      <c r="IF3565" s="6"/>
      <c r="IG3565" s="6"/>
      <c r="IH3565" s="6"/>
      <c r="II3565" s="6"/>
      <c r="IJ3565" s="6"/>
      <c r="IK3565" s="6"/>
      <c r="IL3565" s="6"/>
      <c r="IM3565" s="6"/>
    </row>
    <row r="3566" s="35" customFormat="1" ht="15.75" customHeight="1" spans="3:247">
      <c r="C3566" s="102"/>
      <c r="D3566" s="103"/>
      <c r="E3566" s="98"/>
      <c r="F3566" s="104"/>
      <c r="G3566" s="103"/>
      <c r="IF3566" s="6"/>
      <c r="IG3566" s="6"/>
      <c r="IH3566" s="6"/>
      <c r="II3566" s="6"/>
      <c r="IJ3566" s="6"/>
      <c r="IK3566" s="6"/>
      <c r="IL3566" s="6"/>
      <c r="IM3566" s="6"/>
    </row>
    <row r="3567" s="35" customFormat="1" ht="15.75" customHeight="1" spans="3:247">
      <c r="C3567" s="102"/>
      <c r="D3567" s="103"/>
      <c r="E3567" s="98"/>
      <c r="F3567" s="104"/>
      <c r="G3567" s="103"/>
      <c r="IF3567" s="6"/>
      <c r="IG3567" s="6"/>
      <c r="IH3567" s="6"/>
      <c r="II3567" s="6"/>
      <c r="IJ3567" s="6"/>
      <c r="IK3567" s="6"/>
      <c r="IL3567" s="6"/>
      <c r="IM3567" s="6"/>
    </row>
    <row r="3568" s="35" customFormat="1" ht="15.75" customHeight="1" spans="3:247">
      <c r="C3568" s="102"/>
      <c r="D3568" s="103"/>
      <c r="E3568" s="98"/>
      <c r="F3568" s="104"/>
      <c r="G3568" s="103"/>
      <c r="IF3568" s="6"/>
      <c r="IG3568" s="6"/>
      <c r="IH3568" s="6"/>
      <c r="II3568" s="6"/>
      <c r="IJ3568" s="6"/>
      <c r="IK3568" s="6"/>
      <c r="IL3568" s="6"/>
      <c r="IM3568" s="6"/>
    </row>
    <row r="3569" s="35" customFormat="1" ht="15.75" customHeight="1" spans="3:247">
      <c r="C3569" s="102"/>
      <c r="D3569" s="103"/>
      <c r="E3569" s="98"/>
      <c r="F3569" s="104"/>
      <c r="G3569" s="103"/>
      <c r="IF3569" s="6"/>
      <c r="IG3569" s="6"/>
      <c r="IH3569" s="6"/>
      <c r="II3569" s="6"/>
      <c r="IJ3569" s="6"/>
      <c r="IK3569" s="6"/>
      <c r="IL3569" s="6"/>
      <c r="IM3569" s="6"/>
    </row>
    <row r="3570" s="35" customFormat="1" ht="15.75" customHeight="1" spans="3:247">
      <c r="C3570" s="102"/>
      <c r="D3570" s="103"/>
      <c r="E3570" s="98"/>
      <c r="F3570" s="104"/>
      <c r="G3570" s="103"/>
      <c r="IF3570" s="6"/>
      <c r="IG3570" s="6"/>
      <c r="IH3570" s="6"/>
      <c r="II3570" s="6"/>
      <c r="IJ3570" s="6"/>
      <c r="IK3570" s="6"/>
      <c r="IL3570" s="6"/>
      <c r="IM3570" s="6"/>
    </row>
    <row r="3571" s="35" customFormat="1" ht="15.75" customHeight="1" spans="3:247">
      <c r="C3571" s="102"/>
      <c r="D3571" s="103"/>
      <c r="E3571" s="98"/>
      <c r="F3571" s="104"/>
      <c r="G3571" s="103"/>
      <c r="IF3571" s="6"/>
      <c r="IG3571" s="6"/>
      <c r="IH3571" s="6"/>
      <c r="II3571" s="6"/>
      <c r="IJ3571" s="6"/>
      <c r="IK3571" s="6"/>
      <c r="IL3571" s="6"/>
      <c r="IM3571" s="6"/>
    </row>
    <row r="3572" s="35" customFormat="1" ht="15.75" customHeight="1" spans="3:247">
      <c r="C3572" s="102"/>
      <c r="D3572" s="103"/>
      <c r="E3572" s="98"/>
      <c r="F3572" s="104"/>
      <c r="G3572" s="103"/>
      <c r="IF3572" s="6"/>
      <c r="IG3572" s="6"/>
      <c r="IH3572" s="6"/>
      <c r="II3572" s="6"/>
      <c r="IJ3572" s="6"/>
      <c r="IK3572" s="6"/>
      <c r="IL3572" s="6"/>
      <c r="IM3572" s="6"/>
    </row>
    <row r="3573" s="35" customFormat="1" ht="15.75" customHeight="1" spans="3:247">
      <c r="C3573" s="102"/>
      <c r="D3573" s="103"/>
      <c r="E3573" s="98"/>
      <c r="F3573" s="104"/>
      <c r="G3573" s="103"/>
      <c r="IF3573" s="6"/>
      <c r="IG3573" s="6"/>
      <c r="IH3573" s="6"/>
      <c r="II3573" s="6"/>
      <c r="IJ3573" s="6"/>
      <c r="IK3573" s="6"/>
      <c r="IL3573" s="6"/>
      <c r="IM3573" s="6"/>
    </row>
    <row r="3574" s="35" customFormat="1" ht="15.75" customHeight="1" spans="3:247">
      <c r="C3574" s="102"/>
      <c r="D3574" s="103"/>
      <c r="E3574" s="98"/>
      <c r="F3574" s="104"/>
      <c r="G3574" s="103"/>
      <c r="IF3574" s="6"/>
      <c r="IG3574" s="6"/>
      <c r="IH3574" s="6"/>
      <c r="II3574" s="6"/>
      <c r="IJ3574" s="6"/>
      <c r="IK3574" s="6"/>
      <c r="IL3574" s="6"/>
      <c r="IM3574" s="6"/>
    </row>
    <row r="3575" s="35" customFormat="1" ht="15.75" customHeight="1" spans="3:247">
      <c r="C3575" s="102"/>
      <c r="D3575" s="103"/>
      <c r="E3575" s="98"/>
      <c r="F3575" s="104"/>
      <c r="G3575" s="103"/>
      <c r="IF3575" s="6"/>
      <c r="IG3575" s="6"/>
      <c r="IH3575" s="6"/>
      <c r="II3575" s="6"/>
      <c r="IJ3575" s="6"/>
      <c r="IK3575" s="6"/>
      <c r="IL3575" s="6"/>
      <c r="IM3575" s="6"/>
    </row>
    <row r="3576" s="35" customFormat="1" ht="15.75" customHeight="1" spans="3:247">
      <c r="C3576" s="102"/>
      <c r="D3576" s="103"/>
      <c r="E3576" s="98"/>
      <c r="F3576" s="104"/>
      <c r="G3576" s="103"/>
      <c r="IF3576" s="6"/>
      <c r="IG3576" s="6"/>
      <c r="IH3576" s="6"/>
      <c r="II3576" s="6"/>
      <c r="IJ3576" s="6"/>
      <c r="IK3576" s="6"/>
      <c r="IL3576" s="6"/>
      <c r="IM3576" s="6"/>
    </row>
    <row r="3577" s="35" customFormat="1" ht="15.75" customHeight="1" spans="3:247">
      <c r="C3577" s="102"/>
      <c r="D3577" s="103"/>
      <c r="E3577" s="98"/>
      <c r="F3577" s="104"/>
      <c r="G3577" s="103"/>
      <c r="IF3577" s="6"/>
      <c r="IG3577" s="6"/>
      <c r="IH3577" s="6"/>
      <c r="II3577" s="6"/>
      <c r="IJ3577" s="6"/>
      <c r="IK3577" s="6"/>
      <c r="IL3577" s="6"/>
      <c r="IM3577" s="6"/>
    </row>
    <row r="3578" s="35" customFormat="1" ht="15.75" customHeight="1" spans="3:247">
      <c r="C3578" s="102"/>
      <c r="D3578" s="103"/>
      <c r="E3578" s="98"/>
      <c r="F3578" s="104"/>
      <c r="G3578" s="103"/>
      <c r="IF3578" s="6"/>
      <c r="IG3578" s="6"/>
      <c r="IH3578" s="6"/>
      <c r="II3578" s="6"/>
      <c r="IJ3578" s="6"/>
      <c r="IK3578" s="6"/>
      <c r="IL3578" s="6"/>
      <c r="IM3578" s="6"/>
    </row>
    <row r="3579" s="35" customFormat="1" ht="15.75" customHeight="1" spans="3:247">
      <c r="C3579" s="102"/>
      <c r="D3579" s="103"/>
      <c r="E3579" s="98"/>
      <c r="F3579" s="104"/>
      <c r="G3579" s="103"/>
      <c r="IF3579" s="6"/>
      <c r="IG3579" s="6"/>
      <c r="IH3579" s="6"/>
      <c r="II3579" s="6"/>
      <c r="IJ3579" s="6"/>
      <c r="IK3579" s="6"/>
      <c r="IL3579" s="6"/>
      <c r="IM3579" s="6"/>
    </row>
    <row r="3580" s="35" customFormat="1" ht="15.75" customHeight="1" spans="3:247">
      <c r="C3580" s="102"/>
      <c r="D3580" s="103"/>
      <c r="E3580" s="98"/>
      <c r="F3580" s="104"/>
      <c r="G3580" s="103"/>
      <c r="IF3580" s="6"/>
      <c r="IG3580" s="6"/>
      <c r="IH3580" s="6"/>
      <c r="II3580" s="6"/>
      <c r="IJ3580" s="6"/>
      <c r="IK3580" s="6"/>
      <c r="IL3580" s="6"/>
      <c r="IM3580" s="6"/>
    </row>
    <row r="3581" s="35" customFormat="1" ht="15.75" customHeight="1" spans="3:247">
      <c r="C3581" s="102"/>
      <c r="D3581" s="103"/>
      <c r="E3581" s="98"/>
      <c r="F3581" s="104"/>
      <c r="G3581" s="103"/>
      <c r="IF3581" s="6"/>
      <c r="IG3581" s="6"/>
      <c r="IH3581" s="6"/>
      <c r="II3581" s="6"/>
      <c r="IJ3581" s="6"/>
      <c r="IK3581" s="6"/>
      <c r="IL3581" s="6"/>
      <c r="IM3581" s="6"/>
    </row>
    <row r="3582" s="35" customFormat="1" ht="15.75" customHeight="1" spans="3:247">
      <c r="C3582" s="102"/>
      <c r="D3582" s="103"/>
      <c r="E3582" s="98"/>
      <c r="F3582" s="104"/>
      <c r="G3582" s="103"/>
      <c r="IF3582" s="6"/>
      <c r="IG3582" s="6"/>
      <c r="IH3582" s="6"/>
      <c r="II3582" s="6"/>
      <c r="IJ3582" s="6"/>
      <c r="IK3582" s="6"/>
      <c r="IL3582" s="6"/>
      <c r="IM3582" s="6"/>
    </row>
    <row r="3583" s="35" customFormat="1" ht="15.75" customHeight="1" spans="3:247">
      <c r="C3583" s="102"/>
      <c r="D3583" s="103"/>
      <c r="E3583" s="98"/>
      <c r="F3583" s="104"/>
      <c r="G3583" s="103"/>
      <c r="IF3583" s="6"/>
      <c r="IG3583" s="6"/>
      <c r="IH3583" s="6"/>
      <c r="II3583" s="6"/>
      <c r="IJ3583" s="6"/>
      <c r="IK3583" s="6"/>
      <c r="IL3583" s="6"/>
      <c r="IM3583" s="6"/>
    </row>
    <row r="3584" s="35" customFormat="1" ht="15.75" customHeight="1" spans="3:247">
      <c r="C3584" s="102"/>
      <c r="D3584" s="103"/>
      <c r="E3584" s="98"/>
      <c r="F3584" s="104"/>
      <c r="G3584" s="103"/>
      <c r="IF3584" s="6"/>
      <c r="IG3584" s="6"/>
      <c r="IH3584" s="6"/>
      <c r="II3584" s="6"/>
      <c r="IJ3584" s="6"/>
      <c r="IK3584" s="6"/>
      <c r="IL3584" s="6"/>
      <c r="IM3584" s="6"/>
    </row>
    <row r="3585" s="35" customFormat="1" ht="15.75" customHeight="1" spans="3:247">
      <c r="C3585" s="102"/>
      <c r="D3585" s="103"/>
      <c r="E3585" s="98"/>
      <c r="F3585" s="104"/>
      <c r="G3585" s="103"/>
      <c r="IF3585" s="6"/>
      <c r="IG3585" s="6"/>
      <c r="IH3585" s="6"/>
      <c r="II3585" s="6"/>
      <c r="IJ3585" s="6"/>
      <c r="IK3585" s="6"/>
      <c r="IL3585" s="6"/>
      <c r="IM3585" s="6"/>
    </row>
    <row r="3586" s="35" customFormat="1" ht="15.75" customHeight="1" spans="3:247">
      <c r="C3586" s="102"/>
      <c r="D3586" s="103"/>
      <c r="E3586" s="98"/>
      <c r="F3586" s="104"/>
      <c r="G3586" s="103"/>
      <c r="IF3586" s="6"/>
      <c r="IG3586" s="6"/>
      <c r="IH3586" s="6"/>
      <c r="II3586" s="6"/>
      <c r="IJ3586" s="6"/>
      <c r="IK3586" s="6"/>
      <c r="IL3586" s="6"/>
      <c r="IM3586" s="6"/>
    </row>
    <row r="3587" s="35" customFormat="1" ht="15.75" customHeight="1" spans="3:247">
      <c r="C3587" s="102"/>
      <c r="D3587" s="103"/>
      <c r="E3587" s="98"/>
      <c r="F3587" s="104"/>
      <c r="G3587" s="103"/>
      <c r="IF3587" s="6"/>
      <c r="IG3587" s="6"/>
      <c r="IH3587" s="6"/>
      <c r="II3587" s="6"/>
      <c r="IJ3587" s="6"/>
      <c r="IK3587" s="6"/>
      <c r="IL3587" s="6"/>
      <c r="IM3587" s="6"/>
    </row>
    <row r="3588" s="35" customFormat="1" ht="15.75" customHeight="1" spans="3:247">
      <c r="C3588" s="102"/>
      <c r="D3588" s="103"/>
      <c r="E3588" s="98"/>
      <c r="F3588" s="104"/>
      <c r="G3588" s="103"/>
      <c r="IF3588" s="6"/>
      <c r="IG3588" s="6"/>
      <c r="IH3588" s="6"/>
      <c r="II3588" s="6"/>
      <c r="IJ3588" s="6"/>
      <c r="IK3588" s="6"/>
      <c r="IL3588" s="6"/>
      <c r="IM3588" s="6"/>
    </row>
    <row r="3589" s="35" customFormat="1" ht="15.75" customHeight="1" spans="3:247">
      <c r="C3589" s="102"/>
      <c r="D3589" s="103"/>
      <c r="E3589" s="98"/>
      <c r="F3589" s="104"/>
      <c r="G3589" s="103"/>
      <c r="IF3589" s="6"/>
      <c r="IG3589" s="6"/>
      <c r="IH3589" s="6"/>
      <c r="II3589" s="6"/>
      <c r="IJ3589" s="6"/>
      <c r="IK3589" s="6"/>
      <c r="IL3589" s="6"/>
      <c r="IM3589" s="6"/>
    </row>
    <row r="3590" s="35" customFormat="1" ht="15.75" customHeight="1" spans="3:247">
      <c r="C3590" s="102"/>
      <c r="D3590" s="103"/>
      <c r="E3590" s="98"/>
      <c r="F3590" s="104"/>
      <c r="G3590" s="103"/>
      <c r="IF3590" s="6"/>
      <c r="IG3590" s="6"/>
      <c r="IH3590" s="6"/>
      <c r="II3590" s="6"/>
      <c r="IJ3590" s="6"/>
      <c r="IK3590" s="6"/>
      <c r="IL3590" s="6"/>
      <c r="IM3590" s="6"/>
    </row>
    <row r="3591" s="35" customFormat="1" ht="15.75" customHeight="1" spans="3:247">
      <c r="C3591" s="102"/>
      <c r="D3591" s="103"/>
      <c r="E3591" s="98"/>
      <c r="F3591" s="104"/>
      <c r="G3591" s="103"/>
      <c r="IF3591" s="6"/>
      <c r="IG3591" s="6"/>
      <c r="IH3591" s="6"/>
      <c r="II3591" s="6"/>
      <c r="IJ3591" s="6"/>
      <c r="IK3591" s="6"/>
      <c r="IL3591" s="6"/>
      <c r="IM3591" s="6"/>
    </row>
    <row r="3592" s="35" customFormat="1" ht="15.75" customHeight="1" spans="3:247">
      <c r="C3592" s="102"/>
      <c r="D3592" s="103"/>
      <c r="E3592" s="98"/>
      <c r="F3592" s="104"/>
      <c r="G3592" s="103"/>
      <c r="IF3592" s="6"/>
      <c r="IG3592" s="6"/>
      <c r="IH3592" s="6"/>
      <c r="II3592" s="6"/>
      <c r="IJ3592" s="6"/>
      <c r="IK3592" s="6"/>
      <c r="IL3592" s="6"/>
      <c r="IM3592" s="6"/>
    </row>
    <row r="3593" s="35" customFormat="1" ht="15.75" customHeight="1" spans="3:247">
      <c r="C3593" s="102"/>
      <c r="D3593" s="103"/>
      <c r="E3593" s="98"/>
      <c r="F3593" s="104"/>
      <c r="G3593" s="103"/>
      <c r="IF3593" s="6"/>
      <c r="IG3593" s="6"/>
      <c r="IH3593" s="6"/>
      <c r="II3593" s="6"/>
      <c r="IJ3593" s="6"/>
      <c r="IK3593" s="6"/>
      <c r="IL3593" s="6"/>
      <c r="IM3593" s="6"/>
    </row>
    <row r="3594" s="35" customFormat="1" ht="15.75" customHeight="1" spans="3:247">
      <c r="C3594" s="102"/>
      <c r="D3594" s="103"/>
      <c r="E3594" s="98"/>
      <c r="F3594" s="104"/>
      <c r="G3594" s="103"/>
      <c r="IF3594" s="6"/>
      <c r="IG3594" s="6"/>
      <c r="IH3594" s="6"/>
      <c r="II3594" s="6"/>
      <c r="IJ3594" s="6"/>
      <c r="IK3594" s="6"/>
      <c r="IL3594" s="6"/>
      <c r="IM3594" s="6"/>
    </row>
    <row r="3595" s="35" customFormat="1" ht="15.75" customHeight="1" spans="3:247">
      <c r="C3595" s="102"/>
      <c r="D3595" s="103"/>
      <c r="E3595" s="98"/>
      <c r="F3595" s="104"/>
      <c r="G3595" s="103"/>
      <c r="IF3595" s="6"/>
      <c r="IG3595" s="6"/>
      <c r="IH3595" s="6"/>
      <c r="II3595" s="6"/>
      <c r="IJ3595" s="6"/>
      <c r="IK3595" s="6"/>
      <c r="IL3595" s="6"/>
      <c r="IM3595" s="6"/>
    </row>
    <row r="3596" s="35" customFormat="1" ht="15.75" customHeight="1" spans="3:247">
      <c r="C3596" s="102"/>
      <c r="D3596" s="103"/>
      <c r="E3596" s="98"/>
      <c r="F3596" s="104"/>
      <c r="G3596" s="103"/>
      <c r="IF3596" s="6"/>
      <c r="IG3596" s="6"/>
      <c r="IH3596" s="6"/>
      <c r="II3596" s="6"/>
      <c r="IJ3596" s="6"/>
      <c r="IK3596" s="6"/>
      <c r="IL3596" s="6"/>
      <c r="IM3596" s="6"/>
    </row>
    <row r="3597" s="35" customFormat="1" ht="15.75" customHeight="1" spans="3:247">
      <c r="C3597" s="102"/>
      <c r="D3597" s="103"/>
      <c r="E3597" s="98"/>
      <c r="F3597" s="104"/>
      <c r="G3597" s="103"/>
      <c r="IF3597" s="6"/>
      <c r="IG3597" s="6"/>
      <c r="IH3597" s="6"/>
      <c r="II3597" s="6"/>
      <c r="IJ3597" s="6"/>
      <c r="IK3597" s="6"/>
      <c r="IL3597" s="6"/>
      <c r="IM3597" s="6"/>
    </row>
    <row r="3598" s="35" customFormat="1" ht="15.75" customHeight="1" spans="3:247">
      <c r="C3598" s="102"/>
      <c r="D3598" s="103"/>
      <c r="E3598" s="98"/>
      <c r="F3598" s="104"/>
      <c r="G3598" s="103"/>
      <c r="IF3598" s="6"/>
      <c r="IG3598" s="6"/>
      <c r="IH3598" s="6"/>
      <c r="II3598" s="6"/>
      <c r="IJ3598" s="6"/>
      <c r="IK3598" s="6"/>
      <c r="IL3598" s="6"/>
      <c r="IM3598" s="6"/>
    </row>
    <row r="3599" s="35" customFormat="1" ht="15.75" customHeight="1" spans="3:247">
      <c r="C3599" s="102"/>
      <c r="D3599" s="103"/>
      <c r="E3599" s="98"/>
      <c r="F3599" s="104"/>
      <c r="G3599" s="103"/>
      <c r="IF3599" s="6"/>
      <c r="IG3599" s="6"/>
      <c r="IH3599" s="6"/>
      <c r="II3599" s="6"/>
      <c r="IJ3599" s="6"/>
      <c r="IK3599" s="6"/>
      <c r="IL3599" s="6"/>
      <c r="IM3599" s="6"/>
    </row>
    <row r="3600" s="35" customFormat="1" ht="15.75" customHeight="1" spans="3:247">
      <c r="C3600" s="102"/>
      <c r="D3600" s="103"/>
      <c r="E3600" s="98"/>
      <c r="F3600" s="104"/>
      <c r="G3600" s="103"/>
      <c r="IF3600" s="6"/>
      <c r="IG3600" s="6"/>
      <c r="IH3600" s="6"/>
      <c r="II3600" s="6"/>
      <c r="IJ3600" s="6"/>
      <c r="IK3600" s="6"/>
      <c r="IL3600" s="6"/>
      <c r="IM3600" s="6"/>
    </row>
    <row r="3601" s="35" customFormat="1" ht="15.75" customHeight="1" spans="3:247">
      <c r="C3601" s="102"/>
      <c r="D3601" s="103"/>
      <c r="E3601" s="98"/>
      <c r="F3601" s="104"/>
      <c r="G3601" s="103"/>
      <c r="IF3601" s="6"/>
      <c r="IG3601" s="6"/>
      <c r="IH3601" s="6"/>
      <c r="II3601" s="6"/>
      <c r="IJ3601" s="6"/>
      <c r="IK3601" s="6"/>
      <c r="IL3601" s="6"/>
      <c r="IM3601" s="6"/>
    </row>
    <row r="3602" s="35" customFormat="1" ht="15.75" customHeight="1" spans="3:247">
      <c r="C3602" s="102"/>
      <c r="D3602" s="103"/>
      <c r="E3602" s="98"/>
      <c r="F3602" s="104"/>
      <c r="G3602" s="103"/>
      <c r="IF3602" s="6"/>
      <c r="IG3602" s="6"/>
      <c r="IH3602" s="6"/>
      <c r="II3602" s="6"/>
      <c r="IJ3602" s="6"/>
      <c r="IK3602" s="6"/>
      <c r="IL3602" s="6"/>
      <c r="IM3602" s="6"/>
    </row>
    <row r="3603" s="35" customFormat="1" ht="15.75" customHeight="1" spans="3:247">
      <c r="C3603" s="102"/>
      <c r="D3603" s="103"/>
      <c r="E3603" s="98"/>
      <c r="F3603" s="104"/>
      <c r="G3603" s="103"/>
      <c r="IF3603" s="6"/>
      <c r="IG3603" s="6"/>
      <c r="IH3603" s="6"/>
      <c r="II3603" s="6"/>
      <c r="IJ3603" s="6"/>
      <c r="IK3603" s="6"/>
      <c r="IL3603" s="6"/>
      <c r="IM3603" s="6"/>
    </row>
    <row r="3604" s="35" customFormat="1" ht="15.75" customHeight="1" spans="3:247">
      <c r="C3604" s="102"/>
      <c r="D3604" s="103"/>
      <c r="E3604" s="98"/>
      <c r="F3604" s="104"/>
      <c r="G3604" s="103"/>
      <c r="IF3604" s="6"/>
      <c r="IG3604" s="6"/>
      <c r="IH3604" s="6"/>
      <c r="II3604" s="6"/>
      <c r="IJ3604" s="6"/>
      <c r="IK3604" s="6"/>
      <c r="IL3604" s="6"/>
      <c r="IM3604" s="6"/>
    </row>
    <row r="3605" s="35" customFormat="1" ht="15.75" customHeight="1" spans="3:247">
      <c r="C3605" s="102"/>
      <c r="D3605" s="103"/>
      <c r="E3605" s="98"/>
      <c r="F3605" s="104"/>
      <c r="G3605" s="103"/>
      <c r="IF3605" s="6"/>
      <c r="IG3605" s="6"/>
      <c r="IH3605" s="6"/>
      <c r="II3605" s="6"/>
      <c r="IJ3605" s="6"/>
      <c r="IK3605" s="6"/>
      <c r="IL3605" s="6"/>
      <c r="IM3605" s="6"/>
    </row>
    <row r="3606" s="35" customFormat="1" ht="15.75" customHeight="1" spans="3:247">
      <c r="C3606" s="102"/>
      <c r="D3606" s="103"/>
      <c r="E3606" s="98"/>
      <c r="F3606" s="104"/>
      <c r="G3606" s="103"/>
      <c r="IF3606" s="6"/>
      <c r="IG3606" s="6"/>
      <c r="IH3606" s="6"/>
      <c r="II3606" s="6"/>
      <c r="IJ3606" s="6"/>
      <c r="IK3606" s="6"/>
      <c r="IL3606" s="6"/>
      <c r="IM3606" s="6"/>
    </row>
    <row r="3607" s="35" customFormat="1" ht="15.75" customHeight="1" spans="3:247">
      <c r="C3607" s="102"/>
      <c r="D3607" s="103"/>
      <c r="E3607" s="98"/>
      <c r="F3607" s="104"/>
      <c r="G3607" s="103"/>
      <c r="IF3607" s="6"/>
      <c r="IG3607" s="6"/>
      <c r="IH3607" s="6"/>
      <c r="II3607" s="6"/>
      <c r="IJ3607" s="6"/>
      <c r="IK3607" s="6"/>
      <c r="IL3607" s="6"/>
      <c r="IM3607" s="6"/>
    </row>
    <row r="3608" s="35" customFormat="1" ht="15.75" customHeight="1" spans="3:247">
      <c r="C3608" s="102"/>
      <c r="D3608" s="103"/>
      <c r="E3608" s="98"/>
      <c r="F3608" s="104"/>
      <c r="G3608" s="103"/>
      <c r="IF3608" s="6"/>
      <c r="IG3608" s="6"/>
      <c r="IH3608" s="6"/>
      <c r="II3608" s="6"/>
      <c r="IJ3608" s="6"/>
      <c r="IK3608" s="6"/>
      <c r="IL3608" s="6"/>
      <c r="IM3608" s="6"/>
    </row>
    <row r="3609" s="35" customFormat="1" ht="15.75" customHeight="1" spans="3:247">
      <c r="C3609" s="102"/>
      <c r="D3609" s="103"/>
      <c r="E3609" s="98"/>
      <c r="F3609" s="104"/>
      <c r="G3609" s="103"/>
      <c r="IF3609" s="6"/>
      <c r="IG3609" s="6"/>
      <c r="IH3609" s="6"/>
      <c r="II3609" s="6"/>
      <c r="IJ3609" s="6"/>
      <c r="IK3609" s="6"/>
      <c r="IL3609" s="6"/>
      <c r="IM3609" s="6"/>
    </row>
    <row r="3610" s="35" customFormat="1" ht="15.75" customHeight="1" spans="3:247">
      <c r="C3610" s="102"/>
      <c r="D3610" s="103"/>
      <c r="E3610" s="98"/>
      <c r="F3610" s="104"/>
      <c r="G3610" s="103"/>
      <c r="IF3610" s="6"/>
      <c r="IG3610" s="6"/>
      <c r="IH3610" s="6"/>
      <c r="II3610" s="6"/>
      <c r="IJ3610" s="6"/>
      <c r="IK3610" s="6"/>
      <c r="IL3610" s="6"/>
      <c r="IM3610" s="6"/>
    </row>
    <row r="3611" s="35" customFormat="1" ht="15.75" customHeight="1" spans="3:247">
      <c r="C3611" s="102"/>
      <c r="D3611" s="103"/>
      <c r="E3611" s="98"/>
      <c r="F3611" s="104"/>
      <c r="G3611" s="103"/>
      <c r="IF3611" s="6"/>
      <c r="IG3611" s="6"/>
      <c r="IH3611" s="6"/>
      <c r="II3611" s="6"/>
      <c r="IJ3611" s="6"/>
      <c r="IK3611" s="6"/>
      <c r="IL3611" s="6"/>
      <c r="IM3611" s="6"/>
    </row>
    <row r="3612" s="35" customFormat="1" ht="15.75" customHeight="1" spans="3:247">
      <c r="C3612" s="102"/>
      <c r="D3612" s="103"/>
      <c r="E3612" s="98"/>
      <c r="F3612" s="104"/>
      <c r="G3612" s="103"/>
      <c r="IF3612" s="6"/>
      <c r="IG3612" s="6"/>
      <c r="IH3612" s="6"/>
      <c r="II3612" s="6"/>
      <c r="IJ3612" s="6"/>
      <c r="IK3612" s="6"/>
      <c r="IL3612" s="6"/>
      <c r="IM3612" s="6"/>
    </row>
    <row r="3613" s="35" customFormat="1" ht="15.75" customHeight="1" spans="3:247">
      <c r="C3613" s="102"/>
      <c r="D3613" s="103"/>
      <c r="E3613" s="98"/>
      <c r="F3613" s="104"/>
      <c r="G3613" s="103"/>
      <c r="IF3613" s="6"/>
      <c r="IG3613" s="6"/>
      <c r="IH3613" s="6"/>
      <c r="II3613" s="6"/>
      <c r="IJ3613" s="6"/>
      <c r="IK3613" s="6"/>
      <c r="IL3613" s="6"/>
      <c r="IM3613" s="6"/>
    </row>
    <row r="3614" s="35" customFormat="1" ht="15.75" customHeight="1" spans="3:247">
      <c r="C3614" s="102"/>
      <c r="D3614" s="103"/>
      <c r="E3614" s="98"/>
      <c r="F3614" s="104"/>
      <c r="G3614" s="103"/>
      <c r="IF3614" s="6"/>
      <c r="IG3614" s="6"/>
      <c r="IH3614" s="6"/>
      <c r="II3614" s="6"/>
      <c r="IJ3614" s="6"/>
      <c r="IK3614" s="6"/>
      <c r="IL3614" s="6"/>
      <c r="IM3614" s="6"/>
    </row>
    <row r="3615" s="35" customFormat="1" ht="15.75" customHeight="1" spans="3:247">
      <c r="C3615" s="102"/>
      <c r="D3615" s="103"/>
      <c r="E3615" s="98"/>
      <c r="F3615" s="104"/>
      <c r="G3615" s="103"/>
      <c r="IF3615" s="6"/>
      <c r="IG3615" s="6"/>
      <c r="IH3615" s="6"/>
      <c r="II3615" s="6"/>
      <c r="IJ3615" s="6"/>
      <c r="IK3615" s="6"/>
      <c r="IL3615" s="6"/>
      <c r="IM3615" s="6"/>
    </row>
    <row r="3616" s="35" customFormat="1" ht="15.75" customHeight="1" spans="3:247">
      <c r="C3616" s="102"/>
      <c r="D3616" s="103"/>
      <c r="E3616" s="98"/>
      <c r="F3616" s="104"/>
      <c r="G3616" s="103"/>
      <c r="IF3616" s="6"/>
      <c r="IG3616" s="6"/>
      <c r="IH3616" s="6"/>
      <c r="II3616" s="6"/>
      <c r="IJ3616" s="6"/>
      <c r="IK3616" s="6"/>
      <c r="IL3616" s="6"/>
      <c r="IM3616" s="6"/>
    </row>
    <row r="3617" s="35" customFormat="1" ht="15.75" customHeight="1" spans="3:247">
      <c r="C3617" s="102"/>
      <c r="D3617" s="103"/>
      <c r="E3617" s="98"/>
      <c r="F3617" s="104"/>
      <c r="G3617" s="103"/>
      <c r="IF3617" s="6"/>
      <c r="IG3617" s="6"/>
      <c r="IH3617" s="6"/>
      <c r="II3617" s="6"/>
      <c r="IJ3617" s="6"/>
      <c r="IK3617" s="6"/>
      <c r="IL3617" s="6"/>
      <c r="IM3617" s="6"/>
    </row>
    <row r="3618" s="35" customFormat="1" ht="15.75" customHeight="1" spans="3:247">
      <c r="C3618" s="102"/>
      <c r="D3618" s="103"/>
      <c r="E3618" s="98"/>
      <c r="F3618" s="104"/>
      <c r="G3618" s="103"/>
      <c r="IF3618" s="6"/>
      <c r="IG3618" s="6"/>
      <c r="IH3618" s="6"/>
      <c r="II3618" s="6"/>
      <c r="IJ3618" s="6"/>
      <c r="IK3618" s="6"/>
      <c r="IL3618" s="6"/>
      <c r="IM3618" s="6"/>
    </row>
    <row r="3619" s="35" customFormat="1" ht="15.75" customHeight="1" spans="3:247">
      <c r="C3619" s="102"/>
      <c r="D3619" s="103"/>
      <c r="E3619" s="98"/>
      <c r="F3619" s="104"/>
      <c r="G3619" s="103"/>
      <c r="IF3619" s="6"/>
      <c r="IG3619" s="6"/>
      <c r="IH3619" s="6"/>
      <c r="II3619" s="6"/>
      <c r="IJ3619" s="6"/>
      <c r="IK3619" s="6"/>
      <c r="IL3619" s="6"/>
      <c r="IM3619" s="6"/>
    </row>
    <row r="3620" s="35" customFormat="1" ht="15.75" customHeight="1" spans="3:247">
      <c r="C3620" s="102"/>
      <c r="D3620" s="103"/>
      <c r="E3620" s="98"/>
      <c r="F3620" s="104"/>
      <c r="G3620" s="103"/>
      <c r="IF3620" s="6"/>
      <c r="IG3620" s="6"/>
      <c r="IH3620" s="6"/>
      <c r="II3620" s="6"/>
      <c r="IJ3620" s="6"/>
      <c r="IK3620" s="6"/>
      <c r="IL3620" s="6"/>
      <c r="IM3620" s="6"/>
    </row>
    <row r="3621" s="35" customFormat="1" ht="15.75" customHeight="1" spans="3:247">
      <c r="C3621" s="102"/>
      <c r="D3621" s="103"/>
      <c r="E3621" s="98"/>
      <c r="F3621" s="104"/>
      <c r="G3621" s="103"/>
      <c r="IF3621" s="6"/>
      <c r="IG3621" s="6"/>
      <c r="IH3621" s="6"/>
      <c r="II3621" s="6"/>
      <c r="IJ3621" s="6"/>
      <c r="IK3621" s="6"/>
      <c r="IL3621" s="6"/>
      <c r="IM3621" s="6"/>
    </row>
    <row r="3622" s="35" customFormat="1" ht="15.75" customHeight="1" spans="3:247">
      <c r="C3622" s="102"/>
      <c r="D3622" s="103"/>
      <c r="E3622" s="98"/>
      <c r="F3622" s="104"/>
      <c r="G3622" s="103"/>
      <c r="IF3622" s="6"/>
      <c r="IG3622" s="6"/>
      <c r="IH3622" s="6"/>
      <c r="II3622" s="6"/>
      <c r="IJ3622" s="6"/>
      <c r="IK3622" s="6"/>
      <c r="IL3622" s="6"/>
      <c r="IM3622" s="6"/>
    </row>
    <row r="3623" s="35" customFormat="1" ht="15.75" customHeight="1" spans="3:247">
      <c r="C3623" s="102"/>
      <c r="D3623" s="103"/>
      <c r="E3623" s="98"/>
      <c r="F3623" s="104"/>
      <c r="G3623" s="103"/>
      <c r="IF3623" s="6"/>
      <c r="IG3623" s="6"/>
      <c r="IH3623" s="6"/>
      <c r="II3623" s="6"/>
      <c r="IJ3623" s="6"/>
      <c r="IK3623" s="6"/>
      <c r="IL3623" s="6"/>
      <c r="IM3623" s="6"/>
    </row>
    <row r="3624" s="35" customFormat="1" ht="15.75" customHeight="1" spans="3:247">
      <c r="C3624" s="102"/>
      <c r="D3624" s="103"/>
      <c r="E3624" s="98"/>
      <c r="F3624" s="104"/>
      <c r="G3624" s="103"/>
      <c r="IF3624" s="6"/>
      <c r="IG3624" s="6"/>
      <c r="IH3624" s="6"/>
      <c r="II3624" s="6"/>
      <c r="IJ3624" s="6"/>
      <c r="IK3624" s="6"/>
      <c r="IL3624" s="6"/>
      <c r="IM3624" s="6"/>
    </row>
    <row r="3625" s="35" customFormat="1" ht="15.75" customHeight="1" spans="3:247">
      <c r="C3625" s="102"/>
      <c r="D3625" s="103"/>
      <c r="E3625" s="98"/>
      <c r="F3625" s="104"/>
      <c r="G3625" s="103"/>
      <c r="IF3625" s="6"/>
      <c r="IG3625" s="6"/>
      <c r="IH3625" s="6"/>
      <c r="II3625" s="6"/>
      <c r="IJ3625" s="6"/>
      <c r="IK3625" s="6"/>
      <c r="IL3625" s="6"/>
      <c r="IM3625" s="6"/>
    </row>
    <row r="3626" s="35" customFormat="1" ht="15.75" customHeight="1" spans="3:247">
      <c r="C3626" s="102"/>
      <c r="D3626" s="103"/>
      <c r="E3626" s="98"/>
      <c r="F3626" s="104"/>
      <c r="G3626" s="103"/>
      <c r="IF3626" s="6"/>
      <c r="IG3626" s="6"/>
      <c r="IH3626" s="6"/>
      <c r="II3626" s="6"/>
      <c r="IJ3626" s="6"/>
      <c r="IK3626" s="6"/>
      <c r="IL3626" s="6"/>
      <c r="IM3626" s="6"/>
    </row>
    <row r="3627" s="35" customFormat="1" ht="15.75" customHeight="1" spans="3:247">
      <c r="C3627" s="102"/>
      <c r="D3627" s="103"/>
      <c r="E3627" s="98"/>
      <c r="F3627" s="104"/>
      <c r="G3627" s="103"/>
      <c r="IF3627" s="6"/>
      <c r="IG3627" s="6"/>
      <c r="IH3627" s="6"/>
      <c r="II3627" s="6"/>
      <c r="IJ3627" s="6"/>
      <c r="IK3627" s="6"/>
      <c r="IL3627" s="6"/>
      <c r="IM3627" s="6"/>
    </row>
    <row r="3628" s="35" customFormat="1" ht="15.75" customHeight="1" spans="3:247">
      <c r="C3628" s="102"/>
      <c r="D3628" s="103"/>
      <c r="E3628" s="98"/>
      <c r="F3628" s="104"/>
      <c r="G3628" s="103"/>
      <c r="IF3628" s="6"/>
      <c r="IG3628" s="6"/>
      <c r="IH3628" s="6"/>
      <c r="II3628" s="6"/>
      <c r="IJ3628" s="6"/>
      <c r="IK3628" s="6"/>
      <c r="IL3628" s="6"/>
      <c r="IM3628" s="6"/>
    </row>
    <row r="3629" s="35" customFormat="1" ht="15.75" customHeight="1" spans="3:247">
      <c r="C3629" s="102"/>
      <c r="D3629" s="103"/>
      <c r="E3629" s="98"/>
      <c r="F3629" s="104"/>
      <c r="G3629" s="103"/>
      <c r="IF3629" s="6"/>
      <c r="IG3629" s="6"/>
      <c r="IH3629" s="6"/>
      <c r="II3629" s="6"/>
      <c r="IJ3629" s="6"/>
      <c r="IK3629" s="6"/>
      <c r="IL3629" s="6"/>
      <c r="IM3629" s="6"/>
    </row>
    <row r="3630" s="35" customFormat="1" ht="15.75" customHeight="1" spans="3:247">
      <c r="C3630" s="102"/>
      <c r="D3630" s="103"/>
      <c r="E3630" s="98"/>
      <c r="F3630" s="104"/>
      <c r="G3630" s="103"/>
      <c r="IF3630" s="6"/>
      <c r="IG3630" s="6"/>
      <c r="IH3630" s="6"/>
      <c r="II3630" s="6"/>
      <c r="IJ3630" s="6"/>
      <c r="IK3630" s="6"/>
      <c r="IL3630" s="6"/>
      <c r="IM3630" s="6"/>
    </row>
    <row r="3631" s="35" customFormat="1" ht="15.75" customHeight="1" spans="3:247">
      <c r="C3631" s="102"/>
      <c r="D3631" s="103"/>
      <c r="E3631" s="98"/>
      <c r="F3631" s="104"/>
      <c r="G3631" s="103"/>
      <c r="IF3631" s="6"/>
      <c r="IG3631" s="6"/>
      <c r="IH3631" s="6"/>
      <c r="II3631" s="6"/>
      <c r="IJ3631" s="6"/>
      <c r="IK3631" s="6"/>
      <c r="IL3631" s="6"/>
      <c r="IM3631" s="6"/>
    </row>
    <row r="3632" s="35" customFormat="1" ht="15.75" customHeight="1" spans="3:247">
      <c r="C3632" s="102"/>
      <c r="D3632" s="103"/>
      <c r="E3632" s="98"/>
      <c r="F3632" s="104"/>
      <c r="G3632" s="103"/>
      <c r="IF3632" s="6"/>
      <c r="IG3632" s="6"/>
      <c r="IH3632" s="6"/>
      <c r="II3632" s="6"/>
      <c r="IJ3632" s="6"/>
      <c r="IK3632" s="6"/>
      <c r="IL3632" s="6"/>
      <c r="IM3632" s="6"/>
    </row>
    <row r="3633" s="35" customFormat="1" ht="15.75" customHeight="1" spans="3:247">
      <c r="C3633" s="102"/>
      <c r="D3633" s="103"/>
      <c r="E3633" s="98"/>
      <c r="F3633" s="104"/>
      <c r="G3633" s="103"/>
      <c r="IF3633" s="6"/>
      <c r="IG3633" s="6"/>
      <c r="IH3633" s="6"/>
      <c r="II3633" s="6"/>
      <c r="IJ3633" s="6"/>
      <c r="IK3633" s="6"/>
      <c r="IL3633" s="6"/>
      <c r="IM3633" s="6"/>
    </row>
    <row r="3634" s="35" customFormat="1" ht="15.75" customHeight="1" spans="3:247">
      <c r="C3634" s="102"/>
      <c r="D3634" s="103"/>
      <c r="E3634" s="98"/>
      <c r="F3634" s="104"/>
      <c r="G3634" s="103"/>
      <c r="IF3634" s="6"/>
      <c r="IG3634" s="6"/>
      <c r="IH3634" s="6"/>
      <c r="II3634" s="6"/>
      <c r="IJ3634" s="6"/>
      <c r="IK3634" s="6"/>
      <c r="IL3634" s="6"/>
      <c r="IM3634" s="6"/>
    </row>
    <row r="3635" s="35" customFormat="1" ht="15.75" customHeight="1" spans="3:247">
      <c r="C3635" s="102"/>
      <c r="D3635" s="103"/>
      <c r="E3635" s="98"/>
      <c r="F3635" s="104"/>
      <c r="G3635" s="103"/>
      <c r="IF3635" s="6"/>
      <c r="IG3635" s="6"/>
      <c r="IH3635" s="6"/>
      <c r="II3635" s="6"/>
      <c r="IJ3635" s="6"/>
      <c r="IK3635" s="6"/>
      <c r="IL3635" s="6"/>
      <c r="IM3635" s="6"/>
    </row>
    <row r="3636" s="35" customFormat="1" ht="15.75" customHeight="1" spans="3:247">
      <c r="C3636" s="102"/>
      <c r="D3636" s="103"/>
      <c r="E3636" s="98"/>
      <c r="F3636" s="104"/>
      <c r="G3636" s="103"/>
      <c r="IF3636" s="6"/>
      <c r="IG3636" s="6"/>
      <c r="IH3636" s="6"/>
      <c r="II3636" s="6"/>
      <c r="IJ3636" s="6"/>
      <c r="IK3636" s="6"/>
      <c r="IL3636" s="6"/>
      <c r="IM3636" s="6"/>
    </row>
    <row r="3637" s="35" customFormat="1" ht="15.75" customHeight="1" spans="3:247">
      <c r="C3637" s="102"/>
      <c r="D3637" s="103"/>
      <c r="E3637" s="98"/>
      <c r="F3637" s="104"/>
      <c r="G3637" s="103"/>
      <c r="IF3637" s="6"/>
      <c r="IG3637" s="6"/>
      <c r="IH3637" s="6"/>
      <c r="II3637" s="6"/>
      <c r="IJ3637" s="6"/>
      <c r="IK3637" s="6"/>
      <c r="IL3637" s="6"/>
      <c r="IM3637" s="6"/>
    </row>
    <row r="3638" s="35" customFormat="1" ht="15.75" customHeight="1" spans="3:247">
      <c r="C3638" s="102"/>
      <c r="D3638" s="103"/>
      <c r="E3638" s="98"/>
      <c r="F3638" s="104"/>
      <c r="G3638" s="103"/>
      <c r="IF3638" s="6"/>
      <c r="IG3638" s="6"/>
      <c r="IH3638" s="6"/>
      <c r="II3638" s="6"/>
      <c r="IJ3638" s="6"/>
      <c r="IK3638" s="6"/>
      <c r="IL3638" s="6"/>
      <c r="IM3638" s="6"/>
    </row>
    <row r="3639" s="35" customFormat="1" ht="15.75" customHeight="1" spans="3:247">
      <c r="C3639" s="102"/>
      <c r="D3639" s="103"/>
      <c r="E3639" s="98"/>
      <c r="F3639" s="104"/>
      <c r="G3639" s="103"/>
      <c r="IF3639" s="6"/>
      <c r="IG3639" s="6"/>
      <c r="IH3639" s="6"/>
      <c r="II3639" s="6"/>
      <c r="IJ3639" s="6"/>
      <c r="IK3639" s="6"/>
      <c r="IL3639" s="6"/>
      <c r="IM3639" s="6"/>
    </row>
    <row r="3640" s="35" customFormat="1" ht="15.75" customHeight="1" spans="3:247">
      <c r="C3640" s="102"/>
      <c r="D3640" s="103"/>
      <c r="E3640" s="98"/>
      <c r="F3640" s="104"/>
      <c r="G3640" s="103"/>
      <c r="IF3640" s="6"/>
      <c r="IG3640" s="6"/>
      <c r="IH3640" s="6"/>
      <c r="II3640" s="6"/>
      <c r="IJ3640" s="6"/>
      <c r="IK3640" s="6"/>
      <c r="IL3640" s="6"/>
      <c r="IM3640" s="6"/>
    </row>
    <row r="3641" s="35" customFormat="1" ht="15.75" customHeight="1" spans="3:247">
      <c r="C3641" s="102"/>
      <c r="D3641" s="103"/>
      <c r="E3641" s="98"/>
      <c r="F3641" s="104"/>
      <c r="G3641" s="103"/>
      <c r="IF3641" s="6"/>
      <c r="IG3641" s="6"/>
      <c r="IH3641" s="6"/>
      <c r="II3641" s="6"/>
      <c r="IJ3641" s="6"/>
      <c r="IK3641" s="6"/>
      <c r="IL3641" s="6"/>
      <c r="IM3641" s="6"/>
    </row>
    <row r="3642" s="35" customFormat="1" ht="15.75" customHeight="1" spans="3:247">
      <c r="C3642" s="102"/>
      <c r="D3642" s="103"/>
      <c r="E3642" s="98"/>
      <c r="F3642" s="104"/>
      <c r="G3642" s="103"/>
      <c r="IF3642" s="6"/>
      <c r="IG3642" s="6"/>
      <c r="IH3642" s="6"/>
      <c r="II3642" s="6"/>
      <c r="IJ3642" s="6"/>
      <c r="IK3642" s="6"/>
      <c r="IL3642" s="6"/>
      <c r="IM3642" s="6"/>
    </row>
    <row r="3643" s="35" customFormat="1" ht="15.75" customHeight="1" spans="3:247">
      <c r="C3643" s="102"/>
      <c r="D3643" s="103"/>
      <c r="E3643" s="98"/>
      <c r="F3643" s="104"/>
      <c r="G3643" s="103"/>
      <c r="IF3643" s="6"/>
      <c r="IG3643" s="6"/>
      <c r="IH3643" s="6"/>
      <c r="II3643" s="6"/>
      <c r="IJ3643" s="6"/>
      <c r="IK3643" s="6"/>
      <c r="IL3643" s="6"/>
      <c r="IM3643" s="6"/>
    </row>
    <row r="3644" s="35" customFormat="1" ht="15.75" customHeight="1" spans="3:247">
      <c r="C3644" s="102"/>
      <c r="D3644" s="103"/>
      <c r="E3644" s="98"/>
      <c r="F3644" s="104"/>
      <c r="G3644" s="103"/>
      <c r="IF3644" s="6"/>
      <c r="IG3644" s="6"/>
      <c r="IH3644" s="6"/>
      <c r="II3644" s="6"/>
      <c r="IJ3644" s="6"/>
      <c r="IK3644" s="6"/>
      <c r="IL3644" s="6"/>
      <c r="IM3644" s="6"/>
    </row>
    <row r="3645" s="35" customFormat="1" ht="15.75" customHeight="1" spans="3:247">
      <c r="C3645" s="102"/>
      <c r="D3645" s="103"/>
      <c r="E3645" s="98"/>
      <c r="F3645" s="104"/>
      <c r="G3645" s="103"/>
      <c r="IF3645" s="6"/>
      <c r="IG3645" s="6"/>
      <c r="IH3645" s="6"/>
      <c r="II3645" s="6"/>
      <c r="IJ3645" s="6"/>
      <c r="IK3645" s="6"/>
      <c r="IL3645" s="6"/>
      <c r="IM3645" s="6"/>
    </row>
    <row r="3646" s="35" customFormat="1" ht="15.75" customHeight="1" spans="3:247">
      <c r="C3646" s="102"/>
      <c r="D3646" s="103"/>
      <c r="E3646" s="98"/>
      <c r="F3646" s="104"/>
      <c r="G3646" s="103"/>
      <c r="IF3646" s="6"/>
      <c r="IG3646" s="6"/>
      <c r="IH3646" s="6"/>
      <c r="II3646" s="6"/>
      <c r="IJ3646" s="6"/>
      <c r="IK3646" s="6"/>
      <c r="IL3646" s="6"/>
      <c r="IM3646" s="6"/>
    </row>
    <row r="3647" s="35" customFormat="1" ht="15.75" customHeight="1" spans="3:247">
      <c r="C3647" s="102"/>
      <c r="D3647" s="103"/>
      <c r="E3647" s="98"/>
      <c r="F3647" s="104"/>
      <c r="G3647" s="103"/>
      <c r="IF3647" s="6"/>
      <c r="IG3647" s="6"/>
      <c r="IH3647" s="6"/>
      <c r="II3647" s="6"/>
      <c r="IJ3647" s="6"/>
      <c r="IK3647" s="6"/>
      <c r="IL3647" s="6"/>
      <c r="IM3647" s="6"/>
    </row>
    <row r="3648" s="35" customFormat="1" ht="15.75" customHeight="1" spans="3:247">
      <c r="C3648" s="102"/>
      <c r="D3648" s="103"/>
      <c r="E3648" s="98"/>
      <c r="F3648" s="104"/>
      <c r="G3648" s="103"/>
      <c r="IF3648" s="6"/>
      <c r="IG3648" s="6"/>
      <c r="IH3648" s="6"/>
      <c r="II3648" s="6"/>
      <c r="IJ3648" s="6"/>
      <c r="IK3648" s="6"/>
      <c r="IL3648" s="6"/>
      <c r="IM3648" s="6"/>
    </row>
    <row r="3649" s="35" customFormat="1" ht="15.75" customHeight="1" spans="3:247">
      <c r="C3649" s="102"/>
      <c r="D3649" s="103"/>
      <c r="E3649" s="98"/>
      <c r="F3649" s="104"/>
      <c r="G3649" s="103"/>
      <c r="IF3649" s="6"/>
      <c r="IG3649" s="6"/>
      <c r="IH3649" s="6"/>
      <c r="II3649" s="6"/>
      <c r="IJ3649" s="6"/>
      <c r="IK3649" s="6"/>
      <c r="IL3649" s="6"/>
      <c r="IM3649" s="6"/>
    </row>
    <row r="3650" s="35" customFormat="1" ht="15.75" customHeight="1" spans="3:247">
      <c r="C3650" s="102"/>
      <c r="D3650" s="103"/>
      <c r="E3650" s="98"/>
      <c r="F3650" s="104"/>
      <c r="G3650" s="103"/>
      <c r="IF3650" s="6"/>
      <c r="IG3650" s="6"/>
      <c r="IH3650" s="6"/>
      <c r="II3650" s="6"/>
      <c r="IJ3650" s="6"/>
      <c r="IK3650" s="6"/>
      <c r="IL3650" s="6"/>
      <c r="IM3650" s="6"/>
    </row>
    <row r="3651" s="35" customFormat="1" ht="15.75" customHeight="1" spans="3:247">
      <c r="C3651" s="102"/>
      <c r="D3651" s="103"/>
      <c r="E3651" s="98"/>
      <c r="F3651" s="104"/>
      <c r="G3651" s="103"/>
      <c r="IF3651" s="6"/>
      <c r="IG3651" s="6"/>
      <c r="IH3651" s="6"/>
      <c r="II3651" s="6"/>
      <c r="IJ3651" s="6"/>
      <c r="IK3651" s="6"/>
      <c r="IL3651" s="6"/>
      <c r="IM3651" s="6"/>
    </row>
    <row r="3652" s="35" customFormat="1" ht="15.75" customHeight="1" spans="3:247">
      <c r="C3652" s="102"/>
      <c r="D3652" s="103"/>
      <c r="E3652" s="98"/>
      <c r="F3652" s="104"/>
      <c r="G3652" s="103"/>
      <c r="IF3652" s="6"/>
      <c r="IG3652" s="6"/>
      <c r="IH3652" s="6"/>
      <c r="II3652" s="6"/>
      <c r="IJ3652" s="6"/>
      <c r="IK3652" s="6"/>
      <c r="IL3652" s="6"/>
      <c r="IM3652" s="6"/>
    </row>
    <row r="3653" s="35" customFormat="1" ht="15.75" customHeight="1" spans="3:247">
      <c r="C3653" s="102"/>
      <c r="D3653" s="103"/>
      <c r="E3653" s="98"/>
      <c r="F3653" s="104"/>
      <c r="G3653" s="103"/>
      <c r="IF3653" s="6"/>
      <c r="IG3653" s="6"/>
      <c r="IH3653" s="6"/>
      <c r="II3653" s="6"/>
      <c r="IJ3653" s="6"/>
      <c r="IK3653" s="6"/>
      <c r="IL3653" s="6"/>
      <c r="IM3653" s="6"/>
    </row>
    <row r="3654" s="35" customFormat="1" ht="15.75" customHeight="1" spans="3:247">
      <c r="C3654" s="102"/>
      <c r="D3654" s="103"/>
      <c r="E3654" s="98"/>
      <c r="F3654" s="104"/>
      <c r="G3654" s="103"/>
      <c r="IF3654" s="6"/>
      <c r="IG3654" s="6"/>
      <c r="IH3654" s="6"/>
      <c r="II3654" s="6"/>
      <c r="IJ3654" s="6"/>
      <c r="IK3654" s="6"/>
      <c r="IL3654" s="6"/>
      <c r="IM3654" s="6"/>
    </row>
    <row r="3655" s="35" customFormat="1" ht="15.75" customHeight="1" spans="3:247">
      <c r="C3655" s="102"/>
      <c r="D3655" s="103"/>
      <c r="E3655" s="98"/>
      <c r="F3655" s="104"/>
      <c r="G3655" s="103"/>
      <c r="IF3655" s="6"/>
      <c r="IG3655" s="6"/>
      <c r="IH3655" s="6"/>
      <c r="II3655" s="6"/>
      <c r="IJ3655" s="6"/>
      <c r="IK3655" s="6"/>
      <c r="IL3655" s="6"/>
      <c r="IM3655" s="6"/>
    </row>
    <row r="3656" s="35" customFormat="1" ht="15.75" customHeight="1" spans="3:247">
      <c r="C3656" s="102"/>
      <c r="D3656" s="103"/>
      <c r="E3656" s="98"/>
      <c r="F3656" s="104"/>
      <c r="G3656" s="103"/>
      <c r="IF3656" s="6"/>
      <c r="IG3656" s="6"/>
      <c r="IH3656" s="6"/>
      <c r="II3656" s="6"/>
      <c r="IJ3656" s="6"/>
      <c r="IK3656" s="6"/>
      <c r="IL3656" s="6"/>
      <c r="IM3656" s="6"/>
    </row>
    <row r="3657" s="35" customFormat="1" ht="15.75" customHeight="1" spans="3:247">
      <c r="C3657" s="102"/>
      <c r="D3657" s="103"/>
      <c r="E3657" s="98"/>
      <c r="F3657" s="104"/>
      <c r="G3657" s="103"/>
      <c r="IF3657" s="6"/>
      <c r="IG3657" s="6"/>
      <c r="IH3657" s="6"/>
      <c r="II3657" s="6"/>
      <c r="IJ3657" s="6"/>
      <c r="IK3657" s="6"/>
      <c r="IL3657" s="6"/>
      <c r="IM3657" s="6"/>
    </row>
    <row r="3658" s="35" customFormat="1" ht="15.75" customHeight="1" spans="3:247">
      <c r="C3658" s="102"/>
      <c r="D3658" s="103"/>
      <c r="E3658" s="98"/>
      <c r="F3658" s="104"/>
      <c r="G3658" s="103"/>
      <c r="IF3658" s="6"/>
      <c r="IG3658" s="6"/>
      <c r="IH3658" s="6"/>
      <c r="II3658" s="6"/>
      <c r="IJ3658" s="6"/>
      <c r="IK3658" s="6"/>
      <c r="IL3658" s="6"/>
      <c r="IM3658" s="6"/>
    </row>
    <row r="3659" s="35" customFormat="1" ht="15.75" customHeight="1" spans="3:247">
      <c r="C3659" s="102"/>
      <c r="D3659" s="103"/>
      <c r="E3659" s="98"/>
      <c r="F3659" s="104"/>
      <c r="G3659" s="103"/>
      <c r="IF3659" s="6"/>
      <c r="IG3659" s="6"/>
      <c r="IH3659" s="6"/>
      <c r="II3659" s="6"/>
      <c r="IJ3659" s="6"/>
      <c r="IK3659" s="6"/>
      <c r="IL3659" s="6"/>
      <c r="IM3659" s="6"/>
    </row>
    <row r="3660" s="35" customFormat="1" ht="15.75" customHeight="1" spans="3:247">
      <c r="C3660" s="102"/>
      <c r="D3660" s="103"/>
      <c r="E3660" s="98"/>
      <c r="F3660" s="104"/>
      <c r="G3660" s="103"/>
      <c r="IF3660" s="6"/>
      <c r="IG3660" s="6"/>
      <c r="IH3660" s="6"/>
      <c r="II3660" s="6"/>
      <c r="IJ3660" s="6"/>
      <c r="IK3660" s="6"/>
      <c r="IL3660" s="6"/>
      <c r="IM3660" s="6"/>
    </row>
    <row r="3661" s="35" customFormat="1" ht="15.75" customHeight="1" spans="3:247">
      <c r="C3661" s="102"/>
      <c r="D3661" s="103"/>
      <c r="E3661" s="98"/>
      <c r="F3661" s="104"/>
      <c r="G3661" s="103"/>
      <c r="IF3661" s="6"/>
      <c r="IG3661" s="6"/>
      <c r="IH3661" s="6"/>
      <c r="II3661" s="6"/>
      <c r="IJ3661" s="6"/>
      <c r="IK3661" s="6"/>
      <c r="IL3661" s="6"/>
      <c r="IM3661" s="6"/>
    </row>
    <row r="3662" s="35" customFormat="1" ht="15.75" customHeight="1" spans="3:247">
      <c r="C3662" s="102"/>
      <c r="D3662" s="103"/>
      <c r="E3662" s="98"/>
      <c r="F3662" s="104"/>
      <c r="G3662" s="103"/>
      <c r="IF3662" s="6"/>
      <c r="IG3662" s="6"/>
      <c r="IH3662" s="6"/>
      <c r="II3662" s="6"/>
      <c r="IJ3662" s="6"/>
      <c r="IK3662" s="6"/>
      <c r="IL3662" s="6"/>
      <c r="IM3662" s="6"/>
    </row>
    <row r="3663" s="35" customFormat="1" ht="15.75" customHeight="1" spans="3:247">
      <c r="C3663" s="102"/>
      <c r="D3663" s="103"/>
      <c r="E3663" s="98"/>
      <c r="F3663" s="104"/>
      <c r="G3663" s="103"/>
      <c r="IF3663" s="6"/>
      <c r="IG3663" s="6"/>
      <c r="IH3663" s="6"/>
      <c r="II3663" s="6"/>
      <c r="IJ3663" s="6"/>
      <c r="IK3663" s="6"/>
      <c r="IL3663" s="6"/>
      <c r="IM3663" s="6"/>
    </row>
    <row r="3664" s="35" customFormat="1" ht="15.75" customHeight="1" spans="3:247">
      <c r="C3664" s="102"/>
      <c r="D3664" s="103"/>
      <c r="E3664" s="98"/>
      <c r="F3664" s="104"/>
      <c r="G3664" s="103"/>
      <c r="IF3664" s="6"/>
      <c r="IG3664" s="6"/>
      <c r="IH3664" s="6"/>
      <c r="II3664" s="6"/>
      <c r="IJ3664" s="6"/>
      <c r="IK3664" s="6"/>
      <c r="IL3664" s="6"/>
      <c r="IM3664" s="6"/>
    </row>
    <row r="3665" s="35" customFormat="1" ht="15.75" customHeight="1" spans="3:247">
      <c r="C3665" s="102"/>
      <c r="D3665" s="103"/>
      <c r="E3665" s="98"/>
      <c r="F3665" s="104"/>
      <c r="G3665" s="103"/>
      <c r="IF3665" s="6"/>
      <c r="IG3665" s="6"/>
      <c r="IH3665" s="6"/>
      <c r="II3665" s="6"/>
      <c r="IJ3665" s="6"/>
      <c r="IK3665" s="6"/>
      <c r="IL3665" s="6"/>
      <c r="IM3665" s="6"/>
    </row>
    <row r="3666" s="35" customFormat="1" ht="15.75" customHeight="1" spans="3:247">
      <c r="C3666" s="102"/>
      <c r="D3666" s="103"/>
      <c r="E3666" s="98"/>
      <c r="F3666" s="104"/>
      <c r="G3666" s="103"/>
      <c r="IF3666" s="6"/>
      <c r="IG3666" s="6"/>
      <c r="IH3666" s="6"/>
      <c r="II3666" s="6"/>
      <c r="IJ3666" s="6"/>
      <c r="IK3666" s="6"/>
      <c r="IL3666" s="6"/>
      <c r="IM3666" s="6"/>
    </row>
    <row r="3667" s="35" customFormat="1" ht="15.75" customHeight="1" spans="3:247">
      <c r="C3667" s="102"/>
      <c r="D3667" s="103"/>
      <c r="E3667" s="98"/>
      <c r="F3667" s="104"/>
      <c r="G3667" s="103"/>
      <c r="IF3667" s="6"/>
      <c r="IG3667" s="6"/>
      <c r="IH3667" s="6"/>
      <c r="II3667" s="6"/>
      <c r="IJ3667" s="6"/>
      <c r="IK3667" s="6"/>
      <c r="IL3667" s="6"/>
      <c r="IM3667" s="6"/>
    </row>
    <row r="3668" s="35" customFormat="1" ht="15.75" customHeight="1" spans="3:247">
      <c r="C3668" s="102"/>
      <c r="D3668" s="103"/>
      <c r="E3668" s="98"/>
      <c r="F3668" s="104"/>
      <c r="G3668" s="103"/>
      <c r="IF3668" s="6"/>
      <c r="IG3668" s="6"/>
      <c r="IH3668" s="6"/>
      <c r="II3668" s="6"/>
      <c r="IJ3668" s="6"/>
      <c r="IK3668" s="6"/>
      <c r="IL3668" s="6"/>
      <c r="IM3668" s="6"/>
    </row>
    <row r="3669" s="35" customFormat="1" ht="15.75" customHeight="1" spans="3:247">
      <c r="C3669" s="102"/>
      <c r="D3669" s="103"/>
      <c r="E3669" s="98"/>
      <c r="F3669" s="104"/>
      <c r="G3669" s="103"/>
      <c r="IF3669" s="6"/>
      <c r="IG3669" s="6"/>
      <c r="IH3669" s="6"/>
      <c r="II3669" s="6"/>
      <c r="IJ3669" s="6"/>
      <c r="IK3669" s="6"/>
      <c r="IL3669" s="6"/>
      <c r="IM3669" s="6"/>
    </row>
    <row r="3670" s="35" customFormat="1" ht="15.75" customHeight="1" spans="3:247">
      <c r="C3670" s="102"/>
      <c r="D3670" s="103"/>
      <c r="E3670" s="98"/>
      <c r="F3670" s="104"/>
      <c r="G3670" s="103"/>
      <c r="IF3670" s="6"/>
      <c r="IG3670" s="6"/>
      <c r="IH3670" s="6"/>
      <c r="II3670" s="6"/>
      <c r="IJ3670" s="6"/>
      <c r="IK3670" s="6"/>
      <c r="IL3670" s="6"/>
      <c r="IM3670" s="6"/>
    </row>
    <row r="3671" s="35" customFormat="1" ht="15.75" customHeight="1" spans="3:247">
      <c r="C3671" s="102"/>
      <c r="D3671" s="103"/>
      <c r="E3671" s="98"/>
      <c r="F3671" s="104"/>
      <c r="G3671" s="103"/>
      <c r="IF3671" s="6"/>
      <c r="IG3671" s="6"/>
      <c r="IH3671" s="6"/>
      <c r="II3671" s="6"/>
      <c r="IJ3671" s="6"/>
      <c r="IK3671" s="6"/>
      <c r="IL3671" s="6"/>
      <c r="IM3671" s="6"/>
    </row>
    <row r="3672" s="35" customFormat="1" ht="15.75" customHeight="1" spans="3:247">
      <c r="C3672" s="102"/>
      <c r="D3672" s="103"/>
      <c r="E3672" s="98"/>
      <c r="F3672" s="104"/>
      <c r="G3672" s="103"/>
      <c r="IF3672" s="6"/>
      <c r="IG3672" s="6"/>
      <c r="IH3672" s="6"/>
      <c r="II3672" s="6"/>
      <c r="IJ3672" s="6"/>
      <c r="IK3672" s="6"/>
      <c r="IL3672" s="6"/>
      <c r="IM3672" s="6"/>
    </row>
    <row r="3673" s="35" customFormat="1" ht="15.75" customHeight="1" spans="3:247">
      <c r="C3673" s="102"/>
      <c r="D3673" s="103"/>
      <c r="E3673" s="98"/>
      <c r="F3673" s="104"/>
      <c r="G3673" s="103"/>
      <c r="IF3673" s="6"/>
      <c r="IG3673" s="6"/>
      <c r="IH3673" s="6"/>
      <c r="II3673" s="6"/>
      <c r="IJ3673" s="6"/>
      <c r="IK3673" s="6"/>
      <c r="IL3673" s="6"/>
      <c r="IM3673" s="6"/>
    </row>
    <row r="3674" s="35" customFormat="1" ht="15.75" customHeight="1" spans="3:247">
      <c r="C3674" s="102"/>
      <c r="D3674" s="103"/>
      <c r="E3674" s="98"/>
      <c r="F3674" s="104"/>
      <c r="G3674" s="103"/>
      <c r="IF3674" s="6"/>
      <c r="IG3674" s="6"/>
      <c r="IH3674" s="6"/>
      <c r="II3674" s="6"/>
      <c r="IJ3674" s="6"/>
      <c r="IK3674" s="6"/>
      <c r="IL3674" s="6"/>
      <c r="IM3674" s="6"/>
    </row>
    <row r="3675" s="35" customFormat="1" ht="15.75" customHeight="1" spans="3:247">
      <c r="C3675" s="102"/>
      <c r="D3675" s="103"/>
      <c r="E3675" s="98"/>
      <c r="F3675" s="104"/>
      <c r="G3675" s="103"/>
      <c r="IF3675" s="6"/>
      <c r="IG3675" s="6"/>
      <c r="IH3675" s="6"/>
      <c r="II3675" s="6"/>
      <c r="IJ3675" s="6"/>
      <c r="IK3675" s="6"/>
      <c r="IL3675" s="6"/>
      <c r="IM3675" s="6"/>
    </row>
    <row r="3676" s="35" customFormat="1" ht="15.75" customHeight="1" spans="3:247">
      <c r="C3676" s="102"/>
      <c r="D3676" s="103"/>
      <c r="E3676" s="98"/>
      <c r="F3676" s="104"/>
      <c r="G3676" s="103"/>
      <c r="IF3676" s="6"/>
      <c r="IG3676" s="6"/>
      <c r="IH3676" s="6"/>
      <c r="II3676" s="6"/>
      <c r="IJ3676" s="6"/>
      <c r="IK3676" s="6"/>
      <c r="IL3676" s="6"/>
      <c r="IM3676" s="6"/>
    </row>
    <row r="3677" s="35" customFormat="1" ht="15.75" customHeight="1" spans="3:247">
      <c r="C3677" s="102"/>
      <c r="D3677" s="103"/>
      <c r="E3677" s="98"/>
      <c r="F3677" s="104"/>
      <c r="G3677" s="103"/>
      <c r="IF3677" s="6"/>
      <c r="IG3677" s="6"/>
      <c r="IH3677" s="6"/>
      <c r="II3677" s="6"/>
      <c r="IJ3677" s="6"/>
      <c r="IK3677" s="6"/>
      <c r="IL3677" s="6"/>
      <c r="IM3677" s="6"/>
    </row>
    <row r="3678" s="35" customFormat="1" ht="15.75" customHeight="1" spans="3:247">
      <c r="C3678" s="102"/>
      <c r="D3678" s="103"/>
      <c r="E3678" s="98"/>
      <c r="F3678" s="104"/>
      <c r="G3678" s="103"/>
      <c r="IF3678" s="6"/>
      <c r="IG3678" s="6"/>
      <c r="IH3678" s="6"/>
      <c r="II3678" s="6"/>
      <c r="IJ3678" s="6"/>
      <c r="IK3678" s="6"/>
      <c r="IL3678" s="6"/>
      <c r="IM3678" s="6"/>
    </row>
    <row r="3679" s="35" customFormat="1" ht="15.75" customHeight="1" spans="3:247">
      <c r="C3679" s="102"/>
      <c r="D3679" s="103"/>
      <c r="E3679" s="98"/>
      <c r="F3679" s="104"/>
      <c r="G3679" s="103"/>
      <c r="IF3679" s="6"/>
      <c r="IG3679" s="6"/>
      <c r="IH3679" s="6"/>
      <c r="II3679" s="6"/>
      <c r="IJ3679" s="6"/>
      <c r="IK3679" s="6"/>
      <c r="IL3679" s="6"/>
      <c r="IM3679" s="6"/>
    </row>
    <row r="3680" s="35" customFormat="1" ht="15.75" customHeight="1" spans="3:247">
      <c r="C3680" s="102"/>
      <c r="D3680" s="103"/>
      <c r="E3680" s="98"/>
      <c r="F3680" s="104"/>
      <c r="G3680" s="103"/>
      <c r="IF3680" s="6"/>
      <c r="IG3680" s="6"/>
      <c r="IH3680" s="6"/>
      <c r="II3680" s="6"/>
      <c r="IJ3680" s="6"/>
      <c r="IK3680" s="6"/>
      <c r="IL3680" s="6"/>
      <c r="IM3680" s="6"/>
    </row>
    <row r="3681" s="35" customFormat="1" ht="15.75" customHeight="1" spans="3:247">
      <c r="C3681" s="102"/>
      <c r="D3681" s="103"/>
      <c r="E3681" s="98"/>
      <c r="F3681" s="104"/>
      <c r="G3681" s="103"/>
      <c r="IF3681" s="6"/>
      <c r="IG3681" s="6"/>
      <c r="IH3681" s="6"/>
      <c r="II3681" s="6"/>
      <c r="IJ3681" s="6"/>
      <c r="IK3681" s="6"/>
      <c r="IL3681" s="6"/>
      <c r="IM3681" s="6"/>
    </row>
    <row r="3682" s="35" customFormat="1" ht="15.75" customHeight="1" spans="3:247">
      <c r="C3682" s="102"/>
      <c r="D3682" s="103"/>
      <c r="E3682" s="98"/>
      <c r="F3682" s="104"/>
      <c r="G3682" s="103"/>
      <c r="IF3682" s="6"/>
      <c r="IG3682" s="6"/>
      <c r="IH3682" s="6"/>
      <c r="II3682" s="6"/>
      <c r="IJ3682" s="6"/>
      <c r="IK3682" s="6"/>
      <c r="IL3682" s="6"/>
      <c r="IM3682" s="6"/>
    </row>
    <row r="3683" s="35" customFormat="1" ht="15.75" customHeight="1" spans="3:247">
      <c r="C3683" s="102"/>
      <c r="D3683" s="103"/>
      <c r="E3683" s="98"/>
      <c r="F3683" s="104"/>
      <c r="G3683" s="103"/>
      <c r="IF3683" s="6"/>
      <c r="IG3683" s="6"/>
      <c r="IH3683" s="6"/>
      <c r="II3683" s="6"/>
      <c r="IJ3683" s="6"/>
      <c r="IK3683" s="6"/>
      <c r="IL3683" s="6"/>
      <c r="IM3683" s="6"/>
    </row>
    <row r="3684" s="35" customFormat="1" ht="15.75" customHeight="1" spans="3:247">
      <c r="C3684" s="102"/>
      <c r="D3684" s="103"/>
      <c r="E3684" s="98"/>
      <c r="F3684" s="104"/>
      <c r="G3684" s="103"/>
      <c r="IF3684" s="6"/>
      <c r="IG3684" s="6"/>
      <c r="IH3684" s="6"/>
      <c r="II3684" s="6"/>
      <c r="IJ3684" s="6"/>
      <c r="IK3684" s="6"/>
      <c r="IL3684" s="6"/>
      <c r="IM3684" s="6"/>
    </row>
    <row r="3685" s="35" customFormat="1" ht="15.75" customHeight="1" spans="3:247">
      <c r="C3685" s="102"/>
      <c r="D3685" s="103"/>
      <c r="E3685" s="98"/>
      <c r="F3685" s="104"/>
      <c r="G3685" s="103"/>
      <c r="IF3685" s="6"/>
      <c r="IG3685" s="6"/>
      <c r="IH3685" s="6"/>
      <c r="II3685" s="6"/>
      <c r="IJ3685" s="6"/>
      <c r="IK3685" s="6"/>
      <c r="IL3685" s="6"/>
      <c r="IM3685" s="6"/>
    </row>
    <row r="3686" s="35" customFormat="1" ht="15.75" customHeight="1" spans="3:247">
      <c r="C3686" s="102"/>
      <c r="D3686" s="103"/>
      <c r="E3686" s="98"/>
      <c r="F3686" s="104"/>
      <c r="G3686" s="103"/>
      <c r="IF3686" s="6"/>
      <c r="IG3686" s="6"/>
      <c r="IH3686" s="6"/>
      <c r="II3686" s="6"/>
      <c r="IJ3686" s="6"/>
      <c r="IK3686" s="6"/>
      <c r="IL3686" s="6"/>
      <c r="IM3686" s="6"/>
    </row>
    <row r="3687" s="35" customFormat="1" ht="15.75" customHeight="1" spans="3:247">
      <c r="C3687" s="102"/>
      <c r="D3687" s="103"/>
      <c r="E3687" s="98"/>
      <c r="F3687" s="104"/>
      <c r="G3687" s="103"/>
      <c r="IF3687" s="6"/>
      <c r="IG3687" s="6"/>
      <c r="IH3687" s="6"/>
      <c r="II3687" s="6"/>
      <c r="IJ3687" s="6"/>
      <c r="IK3687" s="6"/>
      <c r="IL3687" s="6"/>
      <c r="IM3687" s="6"/>
    </row>
    <row r="3688" s="35" customFormat="1" ht="15.75" customHeight="1" spans="3:247">
      <c r="C3688" s="102"/>
      <c r="D3688" s="103"/>
      <c r="E3688" s="98"/>
      <c r="F3688" s="104"/>
      <c r="G3688" s="103"/>
      <c r="IF3688" s="6"/>
      <c r="IG3688" s="6"/>
      <c r="IH3688" s="6"/>
      <c r="II3688" s="6"/>
      <c r="IJ3688" s="6"/>
      <c r="IK3688" s="6"/>
      <c r="IL3688" s="6"/>
      <c r="IM3688" s="6"/>
    </row>
    <row r="3689" s="35" customFormat="1" ht="15.75" customHeight="1" spans="3:247">
      <c r="C3689" s="102"/>
      <c r="D3689" s="103"/>
      <c r="E3689" s="98"/>
      <c r="F3689" s="104"/>
      <c r="G3689" s="103"/>
      <c r="IF3689" s="6"/>
      <c r="IG3689" s="6"/>
      <c r="IH3689" s="6"/>
      <c r="II3689" s="6"/>
      <c r="IJ3689" s="6"/>
      <c r="IK3689" s="6"/>
      <c r="IL3689" s="6"/>
      <c r="IM3689" s="6"/>
    </row>
    <row r="3690" s="35" customFormat="1" ht="15.75" customHeight="1" spans="3:247">
      <c r="C3690" s="102"/>
      <c r="D3690" s="103"/>
      <c r="E3690" s="98"/>
      <c r="F3690" s="104"/>
      <c r="G3690" s="103"/>
      <c r="IF3690" s="6"/>
      <c r="IG3690" s="6"/>
      <c r="IH3690" s="6"/>
      <c r="II3690" s="6"/>
      <c r="IJ3690" s="6"/>
      <c r="IK3690" s="6"/>
      <c r="IL3690" s="6"/>
      <c r="IM3690" s="6"/>
    </row>
    <row r="3691" s="35" customFormat="1" ht="15.75" customHeight="1" spans="3:247">
      <c r="C3691" s="102"/>
      <c r="D3691" s="103"/>
      <c r="E3691" s="98"/>
      <c r="F3691" s="104"/>
      <c r="G3691" s="103"/>
      <c r="IF3691" s="6"/>
      <c r="IG3691" s="6"/>
      <c r="IH3691" s="6"/>
      <c r="II3691" s="6"/>
      <c r="IJ3691" s="6"/>
      <c r="IK3691" s="6"/>
      <c r="IL3691" s="6"/>
      <c r="IM3691" s="6"/>
    </row>
    <row r="3692" s="35" customFormat="1" ht="15.75" customHeight="1" spans="3:247">
      <c r="C3692" s="102"/>
      <c r="D3692" s="103"/>
      <c r="E3692" s="98"/>
      <c r="F3692" s="104"/>
      <c r="G3692" s="103"/>
      <c r="IF3692" s="6"/>
      <c r="IG3692" s="6"/>
      <c r="IH3692" s="6"/>
      <c r="II3692" s="6"/>
      <c r="IJ3692" s="6"/>
      <c r="IK3692" s="6"/>
      <c r="IL3692" s="6"/>
      <c r="IM3692" s="6"/>
    </row>
    <row r="3693" s="35" customFormat="1" ht="15.75" customHeight="1" spans="3:247">
      <c r="C3693" s="102"/>
      <c r="D3693" s="103"/>
      <c r="E3693" s="98"/>
      <c r="F3693" s="104"/>
      <c r="G3693" s="103"/>
      <c r="IF3693" s="6"/>
      <c r="IG3693" s="6"/>
      <c r="IH3693" s="6"/>
      <c r="II3693" s="6"/>
      <c r="IJ3693" s="6"/>
      <c r="IK3693" s="6"/>
      <c r="IL3693" s="6"/>
      <c r="IM3693" s="6"/>
    </row>
    <row r="3694" s="35" customFormat="1" ht="15.75" customHeight="1" spans="3:247">
      <c r="C3694" s="102"/>
      <c r="D3694" s="103"/>
      <c r="E3694" s="98"/>
      <c r="F3694" s="104"/>
      <c r="G3694" s="103"/>
      <c r="IF3694" s="6"/>
      <c r="IG3694" s="6"/>
      <c r="IH3694" s="6"/>
      <c r="II3694" s="6"/>
      <c r="IJ3694" s="6"/>
      <c r="IK3694" s="6"/>
      <c r="IL3694" s="6"/>
      <c r="IM3694" s="6"/>
    </row>
    <row r="3695" s="35" customFormat="1" ht="15.75" customHeight="1" spans="3:247">
      <c r="C3695" s="102"/>
      <c r="D3695" s="103"/>
      <c r="E3695" s="98"/>
      <c r="F3695" s="104"/>
      <c r="G3695" s="103"/>
      <c r="IF3695" s="6"/>
      <c r="IG3695" s="6"/>
      <c r="IH3695" s="6"/>
      <c r="II3695" s="6"/>
      <c r="IJ3695" s="6"/>
      <c r="IK3695" s="6"/>
      <c r="IL3695" s="6"/>
      <c r="IM3695" s="6"/>
    </row>
    <row r="3696" s="35" customFormat="1" ht="15.75" customHeight="1" spans="3:247">
      <c r="C3696" s="102"/>
      <c r="D3696" s="103"/>
      <c r="E3696" s="98"/>
      <c r="F3696" s="104"/>
      <c r="G3696" s="103"/>
      <c r="IF3696" s="6"/>
      <c r="IG3696" s="6"/>
      <c r="IH3696" s="6"/>
      <c r="II3696" s="6"/>
      <c r="IJ3696" s="6"/>
      <c r="IK3696" s="6"/>
      <c r="IL3696" s="6"/>
      <c r="IM3696" s="6"/>
    </row>
    <row r="3697" s="35" customFormat="1" ht="15.75" customHeight="1" spans="3:247">
      <c r="C3697" s="102"/>
      <c r="D3697" s="103"/>
      <c r="E3697" s="98"/>
      <c r="F3697" s="104"/>
      <c r="G3697" s="103"/>
      <c r="IF3697" s="6"/>
      <c r="IG3697" s="6"/>
      <c r="IH3697" s="6"/>
      <c r="II3697" s="6"/>
      <c r="IJ3697" s="6"/>
      <c r="IK3697" s="6"/>
      <c r="IL3697" s="6"/>
      <c r="IM3697" s="6"/>
    </row>
    <row r="3698" s="35" customFormat="1" ht="15.75" customHeight="1" spans="3:247">
      <c r="C3698" s="102"/>
      <c r="D3698" s="103"/>
      <c r="E3698" s="98"/>
      <c r="F3698" s="104"/>
      <c r="G3698" s="103"/>
      <c r="IF3698" s="6"/>
      <c r="IG3698" s="6"/>
      <c r="IH3698" s="6"/>
      <c r="II3698" s="6"/>
      <c r="IJ3698" s="6"/>
      <c r="IK3698" s="6"/>
      <c r="IL3698" s="6"/>
      <c r="IM3698" s="6"/>
    </row>
    <row r="3699" s="35" customFormat="1" ht="15.75" customHeight="1" spans="3:247">
      <c r="C3699" s="102"/>
      <c r="D3699" s="103"/>
      <c r="E3699" s="98"/>
      <c r="F3699" s="104"/>
      <c r="G3699" s="103"/>
      <c r="IF3699" s="6"/>
      <c r="IG3699" s="6"/>
      <c r="IH3699" s="6"/>
      <c r="II3699" s="6"/>
      <c r="IJ3699" s="6"/>
      <c r="IK3699" s="6"/>
      <c r="IL3699" s="6"/>
      <c r="IM3699" s="6"/>
    </row>
    <row r="3700" s="35" customFormat="1" ht="15.75" customHeight="1" spans="3:247">
      <c r="C3700" s="102"/>
      <c r="D3700" s="103"/>
      <c r="E3700" s="98"/>
      <c r="F3700" s="104"/>
      <c r="G3700" s="103"/>
      <c r="IF3700" s="6"/>
      <c r="IG3700" s="6"/>
      <c r="IH3700" s="6"/>
      <c r="II3700" s="6"/>
      <c r="IJ3700" s="6"/>
      <c r="IK3700" s="6"/>
      <c r="IL3700" s="6"/>
      <c r="IM3700" s="6"/>
    </row>
    <row r="3701" s="35" customFormat="1" ht="15.75" customHeight="1" spans="3:247">
      <c r="C3701" s="102"/>
      <c r="D3701" s="103"/>
      <c r="E3701" s="98"/>
      <c r="F3701" s="104"/>
      <c r="G3701" s="103"/>
      <c r="IF3701" s="6"/>
      <c r="IG3701" s="6"/>
      <c r="IH3701" s="6"/>
      <c r="II3701" s="6"/>
      <c r="IJ3701" s="6"/>
      <c r="IK3701" s="6"/>
      <c r="IL3701" s="6"/>
      <c r="IM3701" s="6"/>
    </row>
    <row r="3702" s="35" customFormat="1" ht="15.75" customHeight="1" spans="3:247">
      <c r="C3702" s="102"/>
      <c r="D3702" s="103"/>
      <c r="E3702" s="98"/>
      <c r="F3702" s="104"/>
      <c r="G3702" s="103"/>
      <c r="IF3702" s="6"/>
      <c r="IG3702" s="6"/>
      <c r="IH3702" s="6"/>
      <c r="II3702" s="6"/>
      <c r="IJ3702" s="6"/>
      <c r="IK3702" s="6"/>
      <c r="IL3702" s="6"/>
      <c r="IM3702" s="6"/>
    </row>
    <row r="3703" s="35" customFormat="1" ht="15.75" customHeight="1" spans="3:247">
      <c r="C3703" s="102"/>
      <c r="D3703" s="103"/>
      <c r="E3703" s="98"/>
      <c r="F3703" s="104"/>
      <c r="G3703" s="103"/>
      <c r="IF3703" s="6"/>
      <c r="IG3703" s="6"/>
      <c r="IH3703" s="6"/>
      <c r="II3703" s="6"/>
      <c r="IJ3703" s="6"/>
      <c r="IK3703" s="6"/>
      <c r="IL3703" s="6"/>
      <c r="IM3703" s="6"/>
    </row>
    <row r="3704" s="35" customFormat="1" ht="15.75" customHeight="1" spans="3:247">
      <c r="C3704" s="102"/>
      <c r="D3704" s="103"/>
      <c r="E3704" s="98"/>
      <c r="F3704" s="104"/>
      <c r="G3704" s="103"/>
      <c r="IF3704" s="6"/>
      <c r="IG3704" s="6"/>
      <c r="IH3704" s="6"/>
      <c r="II3704" s="6"/>
      <c r="IJ3704" s="6"/>
      <c r="IK3704" s="6"/>
      <c r="IL3704" s="6"/>
      <c r="IM3704" s="6"/>
    </row>
    <row r="3705" s="35" customFormat="1" ht="15.75" customHeight="1" spans="3:247">
      <c r="C3705" s="102"/>
      <c r="D3705" s="103"/>
      <c r="E3705" s="98"/>
      <c r="F3705" s="104"/>
      <c r="G3705" s="103"/>
      <c r="IF3705" s="6"/>
      <c r="IG3705" s="6"/>
      <c r="IH3705" s="6"/>
      <c r="II3705" s="6"/>
      <c r="IJ3705" s="6"/>
      <c r="IK3705" s="6"/>
      <c r="IL3705" s="6"/>
      <c r="IM3705" s="6"/>
    </row>
    <row r="3706" s="35" customFormat="1" ht="15.75" customHeight="1" spans="3:247">
      <c r="C3706" s="102"/>
      <c r="D3706" s="103"/>
      <c r="E3706" s="98"/>
      <c r="F3706" s="104"/>
      <c r="G3706" s="103"/>
      <c r="IF3706" s="6"/>
      <c r="IG3706" s="6"/>
      <c r="IH3706" s="6"/>
      <c r="II3706" s="6"/>
      <c r="IJ3706" s="6"/>
      <c r="IK3706" s="6"/>
      <c r="IL3706" s="6"/>
      <c r="IM3706" s="6"/>
    </row>
    <row r="3707" s="35" customFormat="1" ht="15.75" customHeight="1" spans="3:247">
      <c r="C3707" s="102"/>
      <c r="D3707" s="103"/>
      <c r="E3707" s="98"/>
      <c r="F3707" s="104"/>
      <c r="G3707" s="103"/>
      <c r="IF3707" s="6"/>
      <c r="IG3707" s="6"/>
      <c r="IH3707" s="6"/>
      <c r="II3707" s="6"/>
      <c r="IJ3707" s="6"/>
      <c r="IK3707" s="6"/>
      <c r="IL3707" s="6"/>
      <c r="IM3707" s="6"/>
    </row>
    <row r="3708" s="35" customFormat="1" ht="15.75" customHeight="1" spans="3:247">
      <c r="C3708" s="102"/>
      <c r="D3708" s="103"/>
      <c r="E3708" s="98"/>
      <c r="F3708" s="104"/>
      <c r="G3708" s="103"/>
      <c r="IF3708" s="6"/>
      <c r="IG3708" s="6"/>
      <c r="IH3708" s="6"/>
      <c r="II3708" s="6"/>
      <c r="IJ3708" s="6"/>
      <c r="IK3708" s="6"/>
      <c r="IL3708" s="6"/>
      <c r="IM3708" s="6"/>
    </row>
    <row r="3709" s="35" customFormat="1" ht="15.75" customHeight="1" spans="3:247">
      <c r="C3709" s="102"/>
      <c r="D3709" s="103"/>
      <c r="E3709" s="98"/>
      <c r="F3709" s="104"/>
      <c r="G3709" s="103"/>
      <c r="IF3709" s="6"/>
      <c r="IG3709" s="6"/>
      <c r="IH3709" s="6"/>
      <c r="II3709" s="6"/>
      <c r="IJ3709" s="6"/>
      <c r="IK3709" s="6"/>
      <c r="IL3709" s="6"/>
      <c r="IM3709" s="6"/>
    </row>
    <row r="3710" s="35" customFormat="1" ht="15.75" customHeight="1" spans="3:247">
      <c r="C3710" s="102"/>
      <c r="D3710" s="103"/>
      <c r="E3710" s="98"/>
      <c r="F3710" s="104"/>
      <c r="G3710" s="103"/>
      <c r="IF3710" s="6"/>
      <c r="IG3710" s="6"/>
      <c r="IH3710" s="6"/>
      <c r="II3710" s="6"/>
      <c r="IJ3710" s="6"/>
      <c r="IK3710" s="6"/>
      <c r="IL3710" s="6"/>
      <c r="IM3710" s="6"/>
    </row>
    <row r="3711" s="35" customFormat="1" ht="15.75" customHeight="1" spans="3:247">
      <c r="C3711" s="102"/>
      <c r="D3711" s="103"/>
      <c r="E3711" s="98"/>
      <c r="F3711" s="104"/>
      <c r="G3711" s="103"/>
      <c r="IF3711" s="6"/>
      <c r="IG3711" s="6"/>
      <c r="IH3711" s="6"/>
      <c r="II3711" s="6"/>
      <c r="IJ3711" s="6"/>
      <c r="IK3711" s="6"/>
      <c r="IL3711" s="6"/>
      <c r="IM3711" s="6"/>
    </row>
    <row r="3712" s="35" customFormat="1" ht="15.75" customHeight="1" spans="3:247">
      <c r="C3712" s="102"/>
      <c r="D3712" s="103"/>
      <c r="E3712" s="98"/>
      <c r="F3712" s="104"/>
      <c r="G3712" s="103"/>
      <c r="IF3712" s="6"/>
      <c r="IG3712" s="6"/>
      <c r="IH3712" s="6"/>
      <c r="II3712" s="6"/>
      <c r="IJ3712" s="6"/>
      <c r="IK3712" s="6"/>
      <c r="IL3712" s="6"/>
      <c r="IM3712" s="6"/>
    </row>
    <row r="3713" s="35" customFormat="1" ht="15.75" customHeight="1" spans="3:247">
      <c r="C3713" s="102"/>
      <c r="D3713" s="103"/>
      <c r="E3713" s="98"/>
      <c r="F3713" s="104"/>
      <c r="G3713" s="103"/>
      <c r="IF3713" s="6"/>
      <c r="IG3713" s="6"/>
      <c r="IH3713" s="6"/>
      <c r="II3713" s="6"/>
      <c r="IJ3713" s="6"/>
      <c r="IK3713" s="6"/>
      <c r="IL3713" s="6"/>
      <c r="IM3713" s="6"/>
    </row>
    <row r="3714" s="35" customFormat="1" ht="15.75" customHeight="1" spans="3:247">
      <c r="C3714" s="102"/>
      <c r="D3714" s="103"/>
      <c r="E3714" s="98"/>
      <c r="F3714" s="104"/>
      <c r="G3714" s="103"/>
      <c r="IF3714" s="6"/>
      <c r="IG3714" s="6"/>
      <c r="IH3714" s="6"/>
      <c r="II3714" s="6"/>
      <c r="IJ3714" s="6"/>
      <c r="IK3714" s="6"/>
      <c r="IL3714" s="6"/>
      <c r="IM3714" s="6"/>
    </row>
    <row r="3715" s="35" customFormat="1" ht="15.75" customHeight="1" spans="3:247">
      <c r="C3715" s="102"/>
      <c r="D3715" s="103"/>
      <c r="E3715" s="98"/>
      <c r="F3715" s="104"/>
      <c r="G3715" s="103"/>
      <c r="IF3715" s="6"/>
      <c r="IG3715" s="6"/>
      <c r="IH3715" s="6"/>
      <c r="II3715" s="6"/>
      <c r="IJ3715" s="6"/>
      <c r="IK3715" s="6"/>
      <c r="IL3715" s="6"/>
      <c r="IM3715" s="6"/>
    </row>
    <row r="3716" s="35" customFormat="1" ht="15.75" customHeight="1" spans="3:247">
      <c r="C3716" s="102"/>
      <c r="D3716" s="103"/>
      <c r="E3716" s="98"/>
      <c r="F3716" s="104"/>
      <c r="G3716" s="103"/>
      <c r="IF3716" s="6"/>
      <c r="IG3716" s="6"/>
      <c r="IH3716" s="6"/>
      <c r="II3716" s="6"/>
      <c r="IJ3716" s="6"/>
      <c r="IK3716" s="6"/>
      <c r="IL3716" s="6"/>
      <c r="IM3716" s="6"/>
    </row>
    <row r="3717" s="35" customFormat="1" ht="15.75" customHeight="1" spans="3:247">
      <c r="C3717" s="102"/>
      <c r="D3717" s="103"/>
      <c r="E3717" s="98"/>
      <c r="F3717" s="104"/>
      <c r="G3717" s="103"/>
      <c r="IF3717" s="6"/>
      <c r="IG3717" s="6"/>
      <c r="IH3717" s="6"/>
      <c r="II3717" s="6"/>
      <c r="IJ3717" s="6"/>
      <c r="IK3717" s="6"/>
      <c r="IL3717" s="6"/>
      <c r="IM3717" s="6"/>
    </row>
    <row r="3718" s="35" customFormat="1" ht="15.75" customHeight="1" spans="3:247">
      <c r="C3718" s="102"/>
      <c r="D3718" s="103"/>
      <c r="E3718" s="98"/>
      <c r="F3718" s="104"/>
      <c r="G3718" s="103"/>
      <c r="IF3718" s="6"/>
      <c r="IG3718" s="6"/>
      <c r="IH3718" s="6"/>
      <c r="II3718" s="6"/>
      <c r="IJ3718" s="6"/>
      <c r="IK3718" s="6"/>
      <c r="IL3718" s="6"/>
      <c r="IM3718" s="6"/>
    </row>
    <row r="3719" s="35" customFormat="1" ht="15.75" customHeight="1" spans="3:247">
      <c r="C3719" s="102"/>
      <c r="D3719" s="103"/>
      <c r="E3719" s="98"/>
      <c r="F3719" s="104"/>
      <c r="G3719" s="103"/>
      <c r="IF3719" s="6"/>
      <c r="IG3719" s="6"/>
      <c r="IH3719" s="6"/>
      <c r="II3719" s="6"/>
      <c r="IJ3719" s="6"/>
      <c r="IK3719" s="6"/>
      <c r="IL3719" s="6"/>
      <c r="IM3719" s="6"/>
    </row>
    <row r="3720" s="35" customFormat="1" ht="15.75" customHeight="1" spans="3:247">
      <c r="C3720" s="102"/>
      <c r="D3720" s="103"/>
      <c r="E3720" s="98"/>
      <c r="F3720" s="104"/>
      <c r="G3720" s="103"/>
      <c r="IF3720" s="6"/>
      <c r="IG3720" s="6"/>
      <c r="IH3720" s="6"/>
      <c r="II3720" s="6"/>
      <c r="IJ3720" s="6"/>
      <c r="IK3720" s="6"/>
      <c r="IL3720" s="6"/>
      <c r="IM3720" s="6"/>
    </row>
    <row r="3721" s="35" customFormat="1" ht="15.75" customHeight="1" spans="3:247">
      <c r="C3721" s="102"/>
      <c r="D3721" s="103"/>
      <c r="E3721" s="98"/>
      <c r="F3721" s="104"/>
      <c r="G3721" s="103"/>
      <c r="IF3721" s="6"/>
      <c r="IG3721" s="6"/>
      <c r="IH3721" s="6"/>
      <c r="II3721" s="6"/>
      <c r="IJ3721" s="6"/>
      <c r="IK3721" s="6"/>
      <c r="IL3721" s="6"/>
      <c r="IM3721" s="6"/>
    </row>
    <row r="3722" s="35" customFormat="1" ht="15.75" customHeight="1" spans="3:247">
      <c r="C3722" s="102"/>
      <c r="D3722" s="103"/>
      <c r="E3722" s="98"/>
      <c r="F3722" s="104"/>
      <c r="G3722" s="103"/>
      <c r="IF3722" s="6"/>
      <c r="IG3722" s="6"/>
      <c r="IH3722" s="6"/>
      <c r="II3722" s="6"/>
      <c r="IJ3722" s="6"/>
      <c r="IK3722" s="6"/>
      <c r="IL3722" s="6"/>
      <c r="IM3722" s="6"/>
    </row>
    <row r="3723" s="35" customFormat="1" ht="15.75" customHeight="1" spans="3:247">
      <c r="C3723" s="102"/>
      <c r="D3723" s="103"/>
      <c r="E3723" s="98"/>
      <c r="F3723" s="104"/>
      <c r="G3723" s="103"/>
      <c r="IF3723" s="6"/>
      <c r="IG3723" s="6"/>
      <c r="IH3723" s="6"/>
      <c r="II3723" s="6"/>
      <c r="IJ3723" s="6"/>
      <c r="IK3723" s="6"/>
      <c r="IL3723" s="6"/>
      <c r="IM3723" s="6"/>
    </row>
    <row r="3724" s="35" customFormat="1" ht="15.75" customHeight="1" spans="3:247">
      <c r="C3724" s="102"/>
      <c r="D3724" s="103"/>
      <c r="E3724" s="98"/>
      <c r="F3724" s="104"/>
      <c r="G3724" s="103"/>
      <c r="IF3724" s="6"/>
      <c r="IG3724" s="6"/>
      <c r="IH3724" s="6"/>
      <c r="II3724" s="6"/>
      <c r="IJ3724" s="6"/>
      <c r="IK3724" s="6"/>
      <c r="IL3724" s="6"/>
      <c r="IM3724" s="6"/>
    </row>
    <row r="3725" s="35" customFormat="1" ht="15.75" customHeight="1" spans="3:247">
      <c r="C3725" s="102"/>
      <c r="D3725" s="103"/>
      <c r="E3725" s="98"/>
      <c r="F3725" s="104"/>
      <c r="G3725" s="103"/>
      <c r="IF3725" s="6"/>
      <c r="IG3725" s="6"/>
      <c r="IH3725" s="6"/>
      <c r="II3725" s="6"/>
      <c r="IJ3725" s="6"/>
      <c r="IK3725" s="6"/>
      <c r="IL3725" s="6"/>
      <c r="IM3725" s="6"/>
    </row>
    <row r="3726" s="35" customFormat="1" ht="15.75" customHeight="1" spans="3:247">
      <c r="C3726" s="102"/>
      <c r="D3726" s="103"/>
      <c r="E3726" s="98"/>
      <c r="F3726" s="104"/>
      <c r="G3726" s="103"/>
      <c r="IF3726" s="6"/>
      <c r="IG3726" s="6"/>
      <c r="IH3726" s="6"/>
      <c r="II3726" s="6"/>
      <c r="IJ3726" s="6"/>
      <c r="IK3726" s="6"/>
      <c r="IL3726" s="6"/>
      <c r="IM3726" s="6"/>
    </row>
    <row r="3727" s="35" customFormat="1" ht="15.75" customHeight="1" spans="3:247">
      <c r="C3727" s="102"/>
      <c r="D3727" s="103"/>
      <c r="E3727" s="98"/>
      <c r="F3727" s="104"/>
      <c r="G3727" s="103"/>
      <c r="IF3727" s="6"/>
      <c r="IG3727" s="6"/>
      <c r="IH3727" s="6"/>
      <c r="II3727" s="6"/>
      <c r="IJ3727" s="6"/>
      <c r="IK3727" s="6"/>
      <c r="IL3727" s="6"/>
      <c r="IM3727" s="6"/>
    </row>
    <row r="3728" s="35" customFormat="1" ht="15.75" customHeight="1" spans="3:247">
      <c r="C3728" s="102"/>
      <c r="D3728" s="103"/>
      <c r="E3728" s="98"/>
      <c r="F3728" s="104"/>
      <c r="G3728" s="103"/>
      <c r="IF3728" s="6"/>
      <c r="IG3728" s="6"/>
      <c r="IH3728" s="6"/>
      <c r="II3728" s="6"/>
      <c r="IJ3728" s="6"/>
      <c r="IK3728" s="6"/>
      <c r="IL3728" s="6"/>
      <c r="IM3728" s="6"/>
    </row>
    <row r="3729" s="35" customFormat="1" ht="15.75" customHeight="1" spans="3:247">
      <c r="C3729" s="102"/>
      <c r="D3729" s="103"/>
      <c r="E3729" s="98"/>
      <c r="F3729" s="104"/>
      <c r="G3729" s="103"/>
      <c r="IF3729" s="6"/>
      <c r="IG3729" s="6"/>
      <c r="IH3729" s="6"/>
      <c r="II3729" s="6"/>
      <c r="IJ3729" s="6"/>
      <c r="IK3729" s="6"/>
      <c r="IL3729" s="6"/>
      <c r="IM3729" s="6"/>
    </row>
    <row r="3730" s="35" customFormat="1" ht="15.75" customHeight="1" spans="3:247">
      <c r="C3730" s="102"/>
      <c r="D3730" s="103"/>
      <c r="E3730" s="98"/>
      <c r="F3730" s="104"/>
      <c r="G3730" s="103"/>
      <c r="IF3730" s="6"/>
      <c r="IG3730" s="6"/>
      <c r="IH3730" s="6"/>
      <c r="II3730" s="6"/>
      <c r="IJ3730" s="6"/>
      <c r="IK3730" s="6"/>
      <c r="IL3730" s="6"/>
      <c r="IM3730" s="6"/>
    </row>
    <row r="3731" s="35" customFormat="1" ht="15.75" customHeight="1" spans="3:247">
      <c r="C3731" s="102"/>
      <c r="D3731" s="103"/>
      <c r="E3731" s="98"/>
      <c r="F3731" s="104"/>
      <c r="G3731" s="103"/>
      <c r="IF3731" s="6"/>
      <c r="IG3731" s="6"/>
      <c r="IH3731" s="6"/>
      <c r="II3731" s="6"/>
      <c r="IJ3731" s="6"/>
      <c r="IK3731" s="6"/>
      <c r="IL3731" s="6"/>
      <c r="IM3731" s="6"/>
    </row>
    <row r="3732" s="35" customFormat="1" ht="15.75" customHeight="1" spans="3:247">
      <c r="C3732" s="102"/>
      <c r="D3732" s="103"/>
      <c r="E3732" s="98"/>
      <c r="F3732" s="104"/>
      <c r="G3732" s="103"/>
      <c r="IF3732" s="6"/>
      <c r="IG3732" s="6"/>
      <c r="IH3732" s="6"/>
      <c r="II3732" s="6"/>
      <c r="IJ3732" s="6"/>
      <c r="IK3732" s="6"/>
      <c r="IL3732" s="6"/>
      <c r="IM3732" s="6"/>
    </row>
    <row r="3733" s="35" customFormat="1" ht="15.75" customHeight="1" spans="3:247">
      <c r="C3733" s="102"/>
      <c r="D3733" s="103"/>
      <c r="E3733" s="98"/>
      <c r="F3733" s="104"/>
      <c r="G3733" s="103"/>
      <c r="IF3733" s="6"/>
      <c r="IG3733" s="6"/>
      <c r="IH3733" s="6"/>
      <c r="II3733" s="6"/>
      <c r="IJ3733" s="6"/>
      <c r="IK3733" s="6"/>
      <c r="IL3733" s="6"/>
      <c r="IM3733" s="6"/>
    </row>
    <row r="3734" s="35" customFormat="1" ht="15.75" customHeight="1" spans="3:247">
      <c r="C3734" s="102"/>
      <c r="D3734" s="103"/>
      <c r="E3734" s="98"/>
      <c r="F3734" s="104"/>
      <c r="G3734" s="103"/>
      <c r="IF3734" s="6"/>
      <c r="IG3734" s="6"/>
      <c r="IH3734" s="6"/>
      <c r="II3734" s="6"/>
      <c r="IJ3734" s="6"/>
      <c r="IK3734" s="6"/>
      <c r="IL3734" s="6"/>
      <c r="IM3734" s="6"/>
    </row>
    <row r="3735" s="35" customFormat="1" ht="15.75" customHeight="1" spans="3:247">
      <c r="C3735" s="102"/>
      <c r="D3735" s="103"/>
      <c r="E3735" s="98"/>
      <c r="F3735" s="104"/>
      <c r="G3735" s="103"/>
      <c r="IF3735" s="6"/>
      <c r="IG3735" s="6"/>
      <c r="IH3735" s="6"/>
      <c r="II3735" s="6"/>
      <c r="IJ3735" s="6"/>
      <c r="IK3735" s="6"/>
      <c r="IL3735" s="6"/>
      <c r="IM3735" s="6"/>
    </row>
    <row r="3736" s="35" customFormat="1" ht="15.75" customHeight="1" spans="3:247">
      <c r="C3736" s="102"/>
      <c r="D3736" s="103"/>
      <c r="E3736" s="98"/>
      <c r="F3736" s="104"/>
      <c r="G3736" s="103"/>
      <c r="IF3736" s="6"/>
      <c r="IG3736" s="6"/>
      <c r="IH3736" s="6"/>
      <c r="II3736" s="6"/>
      <c r="IJ3736" s="6"/>
      <c r="IK3736" s="6"/>
      <c r="IL3736" s="6"/>
      <c r="IM3736" s="6"/>
    </row>
    <row r="3737" s="35" customFormat="1" ht="15.75" customHeight="1" spans="3:247">
      <c r="C3737" s="102"/>
      <c r="D3737" s="103"/>
      <c r="E3737" s="98"/>
      <c r="F3737" s="104"/>
      <c r="G3737" s="103"/>
      <c r="IF3737" s="6"/>
      <c r="IG3737" s="6"/>
      <c r="IH3737" s="6"/>
      <c r="II3737" s="6"/>
      <c r="IJ3737" s="6"/>
      <c r="IK3737" s="6"/>
      <c r="IL3737" s="6"/>
      <c r="IM3737" s="6"/>
    </row>
    <row r="3738" s="35" customFormat="1" ht="15.75" customHeight="1" spans="3:247">
      <c r="C3738" s="102"/>
      <c r="D3738" s="103"/>
      <c r="E3738" s="98"/>
      <c r="F3738" s="104"/>
      <c r="G3738" s="103"/>
      <c r="IF3738" s="6"/>
      <c r="IG3738" s="6"/>
      <c r="IH3738" s="6"/>
      <c r="II3738" s="6"/>
      <c r="IJ3738" s="6"/>
      <c r="IK3738" s="6"/>
      <c r="IL3738" s="6"/>
      <c r="IM3738" s="6"/>
    </row>
    <row r="3739" s="35" customFormat="1" ht="15.75" customHeight="1" spans="3:247">
      <c r="C3739" s="102"/>
      <c r="D3739" s="103"/>
      <c r="E3739" s="98"/>
      <c r="F3739" s="104"/>
      <c r="G3739" s="103"/>
      <c r="IF3739" s="6"/>
      <c r="IG3739" s="6"/>
      <c r="IH3739" s="6"/>
      <c r="II3739" s="6"/>
      <c r="IJ3739" s="6"/>
      <c r="IK3739" s="6"/>
      <c r="IL3739" s="6"/>
      <c r="IM3739" s="6"/>
    </row>
    <row r="3740" s="35" customFormat="1" ht="15.75" customHeight="1" spans="3:247">
      <c r="C3740" s="102"/>
      <c r="D3740" s="103"/>
      <c r="E3740" s="98"/>
      <c r="F3740" s="104"/>
      <c r="G3740" s="103"/>
      <c r="IF3740" s="6"/>
      <c r="IG3740" s="6"/>
      <c r="IH3740" s="6"/>
      <c r="II3740" s="6"/>
      <c r="IJ3740" s="6"/>
      <c r="IK3740" s="6"/>
      <c r="IL3740" s="6"/>
      <c r="IM3740" s="6"/>
    </row>
    <row r="3741" s="35" customFormat="1" ht="15.75" customHeight="1" spans="3:247">
      <c r="C3741" s="102"/>
      <c r="D3741" s="103"/>
      <c r="E3741" s="98"/>
      <c r="F3741" s="104"/>
      <c r="G3741" s="103"/>
      <c r="IF3741" s="6"/>
      <c r="IG3741" s="6"/>
      <c r="IH3741" s="6"/>
      <c r="II3741" s="6"/>
      <c r="IJ3741" s="6"/>
      <c r="IK3741" s="6"/>
      <c r="IL3741" s="6"/>
      <c r="IM3741" s="6"/>
    </row>
    <row r="3742" s="35" customFormat="1" ht="15.75" customHeight="1" spans="3:247">
      <c r="C3742" s="102"/>
      <c r="D3742" s="103"/>
      <c r="E3742" s="98"/>
      <c r="F3742" s="104"/>
      <c r="G3742" s="103"/>
      <c r="IF3742" s="6"/>
      <c r="IG3742" s="6"/>
      <c r="IH3742" s="6"/>
      <c r="II3742" s="6"/>
      <c r="IJ3742" s="6"/>
      <c r="IK3742" s="6"/>
      <c r="IL3742" s="6"/>
      <c r="IM3742" s="6"/>
    </row>
    <row r="3743" s="35" customFormat="1" ht="15.75" customHeight="1" spans="3:247">
      <c r="C3743" s="102"/>
      <c r="D3743" s="103"/>
      <c r="E3743" s="98"/>
      <c r="F3743" s="104"/>
      <c r="G3743" s="103"/>
      <c r="IF3743" s="6"/>
      <c r="IG3743" s="6"/>
      <c r="IH3743" s="6"/>
      <c r="II3743" s="6"/>
      <c r="IJ3743" s="6"/>
      <c r="IK3743" s="6"/>
      <c r="IL3743" s="6"/>
      <c r="IM3743" s="6"/>
    </row>
    <row r="3744" s="35" customFormat="1" ht="15.75" customHeight="1" spans="3:247">
      <c r="C3744" s="102"/>
      <c r="D3744" s="103"/>
      <c r="E3744" s="98"/>
      <c r="F3744" s="104"/>
      <c r="G3744" s="103"/>
      <c r="IF3744" s="6"/>
      <c r="IG3744" s="6"/>
      <c r="IH3744" s="6"/>
      <c r="II3744" s="6"/>
      <c r="IJ3744" s="6"/>
      <c r="IK3744" s="6"/>
      <c r="IL3744" s="6"/>
      <c r="IM3744" s="6"/>
    </row>
    <row r="3745" s="35" customFormat="1" ht="15.75" customHeight="1" spans="3:247">
      <c r="C3745" s="102"/>
      <c r="D3745" s="103"/>
      <c r="E3745" s="98"/>
      <c r="F3745" s="104"/>
      <c r="G3745" s="103"/>
      <c r="IF3745" s="6"/>
      <c r="IG3745" s="6"/>
      <c r="IH3745" s="6"/>
      <c r="II3745" s="6"/>
      <c r="IJ3745" s="6"/>
      <c r="IK3745" s="6"/>
      <c r="IL3745" s="6"/>
      <c r="IM3745" s="6"/>
    </row>
    <row r="3746" s="35" customFormat="1" ht="15.75" customHeight="1" spans="3:247">
      <c r="C3746" s="102"/>
      <c r="D3746" s="103"/>
      <c r="E3746" s="98"/>
      <c r="F3746" s="104"/>
      <c r="G3746" s="103"/>
      <c r="IF3746" s="6"/>
      <c r="IG3746" s="6"/>
      <c r="IH3746" s="6"/>
      <c r="II3746" s="6"/>
      <c r="IJ3746" s="6"/>
      <c r="IK3746" s="6"/>
      <c r="IL3746" s="6"/>
      <c r="IM3746" s="6"/>
    </row>
    <row r="3747" s="35" customFormat="1" ht="15.75" customHeight="1" spans="3:247">
      <c r="C3747" s="102"/>
      <c r="D3747" s="103"/>
      <c r="E3747" s="98"/>
      <c r="F3747" s="104"/>
      <c r="G3747" s="103"/>
      <c r="IF3747" s="6"/>
      <c r="IG3747" s="6"/>
      <c r="IH3747" s="6"/>
      <c r="II3747" s="6"/>
      <c r="IJ3747" s="6"/>
      <c r="IK3747" s="6"/>
      <c r="IL3747" s="6"/>
      <c r="IM3747" s="6"/>
    </row>
    <row r="3748" s="35" customFormat="1" ht="15.75" customHeight="1" spans="3:247">
      <c r="C3748" s="102"/>
      <c r="D3748" s="103"/>
      <c r="E3748" s="98"/>
      <c r="F3748" s="104"/>
      <c r="G3748" s="103"/>
      <c r="IF3748" s="6"/>
      <c r="IG3748" s="6"/>
      <c r="IH3748" s="6"/>
      <c r="II3748" s="6"/>
      <c r="IJ3748" s="6"/>
      <c r="IK3748" s="6"/>
      <c r="IL3748" s="6"/>
      <c r="IM3748" s="6"/>
    </row>
    <row r="3749" s="35" customFormat="1" ht="15.75" customHeight="1" spans="3:247">
      <c r="C3749" s="102"/>
      <c r="D3749" s="103"/>
      <c r="E3749" s="98"/>
      <c r="F3749" s="104"/>
      <c r="G3749" s="103"/>
      <c r="IF3749" s="6"/>
      <c r="IG3749" s="6"/>
      <c r="IH3749" s="6"/>
      <c r="II3749" s="6"/>
      <c r="IJ3749" s="6"/>
      <c r="IK3749" s="6"/>
      <c r="IL3749" s="6"/>
      <c r="IM3749" s="6"/>
    </row>
    <row r="3750" s="35" customFormat="1" ht="15.75" customHeight="1" spans="3:247">
      <c r="C3750" s="102"/>
      <c r="D3750" s="103"/>
      <c r="E3750" s="98"/>
      <c r="F3750" s="104"/>
      <c r="G3750" s="103"/>
      <c r="IF3750" s="6"/>
      <c r="IG3750" s="6"/>
      <c r="IH3750" s="6"/>
      <c r="II3750" s="6"/>
      <c r="IJ3750" s="6"/>
      <c r="IK3750" s="6"/>
      <c r="IL3750" s="6"/>
      <c r="IM3750" s="6"/>
    </row>
    <row r="3751" s="35" customFormat="1" ht="15.75" customHeight="1" spans="3:247">
      <c r="C3751" s="102"/>
      <c r="D3751" s="103"/>
      <c r="E3751" s="98"/>
      <c r="F3751" s="104"/>
      <c r="G3751" s="103"/>
      <c r="IF3751" s="6"/>
      <c r="IG3751" s="6"/>
      <c r="IH3751" s="6"/>
      <c r="II3751" s="6"/>
      <c r="IJ3751" s="6"/>
      <c r="IK3751" s="6"/>
      <c r="IL3751" s="6"/>
      <c r="IM3751" s="6"/>
    </row>
    <row r="3752" s="35" customFormat="1" ht="15.75" customHeight="1" spans="3:247">
      <c r="C3752" s="102"/>
      <c r="D3752" s="103"/>
      <c r="E3752" s="98"/>
      <c r="F3752" s="104"/>
      <c r="G3752" s="103"/>
      <c r="IF3752" s="6"/>
      <c r="IG3752" s="6"/>
      <c r="IH3752" s="6"/>
      <c r="II3752" s="6"/>
      <c r="IJ3752" s="6"/>
      <c r="IK3752" s="6"/>
      <c r="IL3752" s="6"/>
      <c r="IM3752" s="6"/>
    </row>
    <row r="3753" s="35" customFormat="1" ht="15.75" customHeight="1" spans="3:247">
      <c r="C3753" s="102"/>
      <c r="D3753" s="103"/>
      <c r="E3753" s="98"/>
      <c r="F3753" s="104"/>
      <c r="G3753" s="103"/>
      <c r="IF3753" s="6"/>
      <c r="IG3753" s="6"/>
      <c r="IH3753" s="6"/>
      <c r="II3753" s="6"/>
      <c r="IJ3753" s="6"/>
      <c r="IK3753" s="6"/>
      <c r="IL3753" s="6"/>
      <c r="IM3753" s="6"/>
    </row>
    <row r="3754" s="35" customFormat="1" ht="15.75" customHeight="1" spans="3:247">
      <c r="C3754" s="102"/>
      <c r="D3754" s="103"/>
      <c r="E3754" s="98"/>
      <c r="F3754" s="104"/>
      <c r="G3754" s="103"/>
      <c r="IF3754" s="6"/>
      <c r="IG3754" s="6"/>
      <c r="IH3754" s="6"/>
      <c r="II3754" s="6"/>
      <c r="IJ3754" s="6"/>
      <c r="IK3754" s="6"/>
      <c r="IL3754" s="6"/>
      <c r="IM3754" s="6"/>
    </row>
    <row r="3755" s="35" customFormat="1" ht="15.75" customHeight="1" spans="3:247">
      <c r="C3755" s="102"/>
      <c r="D3755" s="103"/>
      <c r="E3755" s="98"/>
      <c r="F3755" s="104"/>
      <c r="G3755" s="103"/>
      <c r="IF3755" s="6"/>
      <c r="IG3755" s="6"/>
      <c r="IH3755" s="6"/>
      <c r="II3755" s="6"/>
      <c r="IJ3755" s="6"/>
      <c r="IK3755" s="6"/>
      <c r="IL3755" s="6"/>
      <c r="IM3755" s="6"/>
    </row>
    <row r="3756" s="35" customFormat="1" ht="15.75" customHeight="1" spans="3:247">
      <c r="C3756" s="102"/>
      <c r="D3756" s="103"/>
      <c r="E3756" s="98"/>
      <c r="F3756" s="104"/>
      <c r="G3756" s="103"/>
      <c r="IF3756" s="6"/>
      <c r="IG3756" s="6"/>
      <c r="IH3756" s="6"/>
      <c r="II3756" s="6"/>
      <c r="IJ3756" s="6"/>
      <c r="IK3756" s="6"/>
      <c r="IL3756" s="6"/>
      <c r="IM3756" s="6"/>
    </row>
    <row r="3757" s="35" customFormat="1" ht="15.75" customHeight="1" spans="3:247">
      <c r="C3757" s="102"/>
      <c r="D3757" s="103"/>
      <c r="E3757" s="98"/>
      <c r="F3757" s="104"/>
      <c r="G3757" s="103"/>
      <c r="IF3757" s="6"/>
      <c r="IG3757" s="6"/>
      <c r="IH3757" s="6"/>
      <c r="II3757" s="6"/>
      <c r="IJ3757" s="6"/>
      <c r="IK3757" s="6"/>
      <c r="IL3757" s="6"/>
      <c r="IM3757" s="6"/>
    </row>
    <row r="3758" s="35" customFormat="1" ht="15.75" customHeight="1" spans="3:247">
      <c r="C3758" s="102"/>
      <c r="D3758" s="103"/>
      <c r="E3758" s="98"/>
      <c r="F3758" s="104"/>
      <c r="G3758" s="103"/>
      <c r="IF3758" s="6"/>
      <c r="IG3758" s="6"/>
      <c r="IH3758" s="6"/>
      <c r="II3758" s="6"/>
      <c r="IJ3758" s="6"/>
      <c r="IK3758" s="6"/>
      <c r="IL3758" s="6"/>
      <c r="IM3758" s="6"/>
    </row>
    <row r="3759" s="35" customFormat="1" ht="15.75" customHeight="1" spans="3:247">
      <c r="C3759" s="102"/>
      <c r="D3759" s="103"/>
      <c r="E3759" s="98"/>
      <c r="F3759" s="104"/>
      <c r="G3759" s="103"/>
      <c r="IF3759" s="6"/>
      <c r="IG3759" s="6"/>
      <c r="IH3759" s="6"/>
      <c r="II3759" s="6"/>
      <c r="IJ3759" s="6"/>
      <c r="IK3759" s="6"/>
      <c r="IL3759" s="6"/>
      <c r="IM3759" s="6"/>
    </row>
    <row r="3760" s="35" customFormat="1" ht="15.75" customHeight="1" spans="3:247">
      <c r="C3760" s="102"/>
      <c r="D3760" s="103"/>
      <c r="E3760" s="98"/>
      <c r="F3760" s="104"/>
      <c r="G3760" s="103"/>
      <c r="IF3760" s="6"/>
      <c r="IG3760" s="6"/>
      <c r="IH3760" s="6"/>
      <c r="II3760" s="6"/>
      <c r="IJ3760" s="6"/>
      <c r="IK3760" s="6"/>
      <c r="IL3760" s="6"/>
      <c r="IM3760" s="6"/>
    </row>
    <row r="3761" s="35" customFormat="1" ht="15.75" customHeight="1" spans="3:247">
      <c r="C3761" s="102"/>
      <c r="D3761" s="103"/>
      <c r="E3761" s="98"/>
      <c r="F3761" s="104"/>
      <c r="G3761" s="103"/>
      <c r="IF3761" s="6"/>
      <c r="IG3761" s="6"/>
      <c r="IH3761" s="6"/>
      <c r="II3761" s="6"/>
      <c r="IJ3761" s="6"/>
      <c r="IK3761" s="6"/>
      <c r="IL3761" s="6"/>
      <c r="IM3761" s="6"/>
    </row>
    <row r="3762" s="35" customFormat="1" ht="15.75" customHeight="1" spans="3:247">
      <c r="C3762" s="102"/>
      <c r="D3762" s="103"/>
      <c r="E3762" s="98"/>
      <c r="F3762" s="104"/>
      <c r="G3762" s="103"/>
      <c r="IF3762" s="6"/>
      <c r="IG3762" s="6"/>
      <c r="IH3762" s="6"/>
      <c r="II3762" s="6"/>
      <c r="IJ3762" s="6"/>
      <c r="IK3762" s="6"/>
      <c r="IL3762" s="6"/>
      <c r="IM3762" s="6"/>
    </row>
    <row r="3763" s="35" customFormat="1" ht="15.75" customHeight="1" spans="3:247">
      <c r="C3763" s="102"/>
      <c r="D3763" s="103"/>
      <c r="E3763" s="98"/>
      <c r="F3763" s="104"/>
      <c r="G3763" s="103"/>
      <c r="IF3763" s="6"/>
      <c r="IG3763" s="6"/>
      <c r="IH3763" s="6"/>
      <c r="II3763" s="6"/>
      <c r="IJ3763" s="6"/>
      <c r="IK3763" s="6"/>
      <c r="IL3763" s="6"/>
      <c r="IM3763" s="6"/>
    </row>
    <row r="3764" s="35" customFormat="1" ht="15.75" customHeight="1" spans="3:247">
      <c r="C3764" s="102"/>
      <c r="D3764" s="103"/>
      <c r="E3764" s="98"/>
      <c r="F3764" s="104"/>
      <c r="G3764" s="103"/>
      <c r="IF3764" s="6"/>
      <c r="IG3764" s="6"/>
      <c r="IH3764" s="6"/>
      <c r="II3764" s="6"/>
      <c r="IJ3764" s="6"/>
      <c r="IK3764" s="6"/>
      <c r="IL3764" s="6"/>
      <c r="IM3764" s="6"/>
    </row>
    <row r="3765" s="35" customFormat="1" ht="15.75" customHeight="1" spans="3:247">
      <c r="C3765" s="102"/>
      <c r="D3765" s="103"/>
      <c r="E3765" s="98"/>
      <c r="F3765" s="104"/>
      <c r="G3765" s="103"/>
      <c r="IF3765" s="6"/>
      <c r="IG3765" s="6"/>
      <c r="IH3765" s="6"/>
      <c r="II3765" s="6"/>
      <c r="IJ3765" s="6"/>
      <c r="IK3765" s="6"/>
      <c r="IL3765" s="6"/>
      <c r="IM3765" s="6"/>
    </row>
    <row r="3766" s="35" customFormat="1" ht="15.75" customHeight="1" spans="3:247">
      <c r="C3766" s="102"/>
      <c r="D3766" s="103"/>
      <c r="E3766" s="98"/>
      <c r="F3766" s="104"/>
      <c r="G3766" s="103"/>
      <c r="IF3766" s="6"/>
      <c r="IG3766" s="6"/>
      <c r="IH3766" s="6"/>
      <c r="II3766" s="6"/>
      <c r="IJ3766" s="6"/>
      <c r="IK3766" s="6"/>
      <c r="IL3766" s="6"/>
      <c r="IM3766" s="6"/>
    </row>
    <row r="3767" s="35" customFormat="1" ht="15.75" customHeight="1" spans="3:247">
      <c r="C3767" s="102"/>
      <c r="D3767" s="103"/>
      <c r="E3767" s="98"/>
      <c r="F3767" s="104"/>
      <c r="G3767" s="103"/>
      <c r="IF3767" s="6"/>
      <c r="IG3767" s="6"/>
      <c r="IH3767" s="6"/>
      <c r="II3767" s="6"/>
      <c r="IJ3767" s="6"/>
      <c r="IK3767" s="6"/>
      <c r="IL3767" s="6"/>
      <c r="IM3767" s="6"/>
    </row>
    <row r="3768" s="35" customFormat="1" ht="15.75" customHeight="1" spans="3:247">
      <c r="C3768" s="102"/>
      <c r="D3768" s="103"/>
      <c r="E3768" s="98"/>
      <c r="F3768" s="104"/>
      <c r="G3768" s="103"/>
      <c r="IF3768" s="6"/>
      <c r="IG3768" s="6"/>
      <c r="IH3768" s="6"/>
      <c r="II3768" s="6"/>
      <c r="IJ3768" s="6"/>
      <c r="IK3768" s="6"/>
      <c r="IL3768" s="6"/>
      <c r="IM3768" s="6"/>
    </row>
    <row r="3769" s="35" customFormat="1" ht="15.75" customHeight="1" spans="3:247">
      <c r="C3769" s="102"/>
      <c r="D3769" s="103"/>
      <c r="E3769" s="98"/>
      <c r="F3769" s="104"/>
      <c r="G3769" s="103"/>
      <c r="IF3769" s="6"/>
      <c r="IG3769" s="6"/>
      <c r="IH3769" s="6"/>
      <c r="II3769" s="6"/>
      <c r="IJ3769" s="6"/>
      <c r="IK3769" s="6"/>
      <c r="IL3769" s="6"/>
      <c r="IM3769" s="6"/>
    </row>
    <row r="3770" s="35" customFormat="1" ht="15.75" customHeight="1" spans="3:247">
      <c r="C3770" s="102"/>
      <c r="D3770" s="103"/>
      <c r="E3770" s="98"/>
      <c r="F3770" s="104"/>
      <c r="G3770" s="103"/>
      <c r="IF3770" s="6"/>
      <c r="IG3770" s="6"/>
      <c r="IH3770" s="6"/>
      <c r="II3770" s="6"/>
      <c r="IJ3770" s="6"/>
      <c r="IK3770" s="6"/>
      <c r="IL3770" s="6"/>
      <c r="IM3770" s="6"/>
    </row>
    <row r="3771" s="35" customFormat="1" ht="15.75" customHeight="1" spans="3:247">
      <c r="C3771" s="102"/>
      <c r="D3771" s="103"/>
      <c r="E3771" s="98"/>
      <c r="F3771" s="104"/>
      <c r="G3771" s="103"/>
      <c r="IF3771" s="6"/>
      <c r="IG3771" s="6"/>
      <c r="IH3771" s="6"/>
      <c r="II3771" s="6"/>
      <c r="IJ3771" s="6"/>
      <c r="IK3771" s="6"/>
      <c r="IL3771" s="6"/>
      <c r="IM3771" s="6"/>
    </row>
    <row r="3772" s="35" customFormat="1" ht="15.75" customHeight="1" spans="3:247">
      <c r="C3772" s="102"/>
      <c r="D3772" s="103"/>
      <c r="E3772" s="98"/>
      <c r="F3772" s="104"/>
      <c r="G3772" s="103"/>
      <c r="IF3772" s="6"/>
      <c r="IG3772" s="6"/>
      <c r="IH3772" s="6"/>
      <c r="II3772" s="6"/>
      <c r="IJ3772" s="6"/>
      <c r="IK3772" s="6"/>
      <c r="IL3772" s="6"/>
      <c r="IM3772" s="6"/>
    </row>
    <row r="3773" s="35" customFormat="1" ht="15.75" customHeight="1" spans="3:247">
      <c r="C3773" s="102"/>
      <c r="D3773" s="103"/>
      <c r="E3773" s="98"/>
      <c r="F3773" s="104"/>
      <c r="G3773" s="103"/>
      <c r="IF3773" s="6"/>
      <c r="IG3773" s="6"/>
      <c r="IH3773" s="6"/>
      <c r="II3773" s="6"/>
      <c r="IJ3773" s="6"/>
      <c r="IK3773" s="6"/>
      <c r="IL3773" s="6"/>
      <c r="IM3773" s="6"/>
    </row>
    <row r="3774" s="35" customFormat="1" ht="15.75" customHeight="1" spans="3:247">
      <c r="C3774" s="102"/>
      <c r="D3774" s="103"/>
      <c r="E3774" s="98"/>
      <c r="F3774" s="104"/>
      <c r="G3774" s="103"/>
      <c r="IF3774" s="6"/>
      <c r="IG3774" s="6"/>
      <c r="IH3774" s="6"/>
      <c r="II3774" s="6"/>
      <c r="IJ3774" s="6"/>
      <c r="IK3774" s="6"/>
      <c r="IL3774" s="6"/>
      <c r="IM3774" s="6"/>
    </row>
    <row r="3775" s="35" customFormat="1" ht="15.75" customHeight="1" spans="3:247">
      <c r="C3775" s="102"/>
      <c r="D3775" s="103"/>
      <c r="E3775" s="98"/>
      <c r="F3775" s="104"/>
      <c r="G3775" s="103"/>
      <c r="IF3775" s="6"/>
      <c r="IG3775" s="6"/>
      <c r="IH3775" s="6"/>
      <c r="II3775" s="6"/>
      <c r="IJ3775" s="6"/>
      <c r="IK3775" s="6"/>
      <c r="IL3775" s="6"/>
      <c r="IM3775" s="6"/>
    </row>
    <row r="3776" s="35" customFormat="1" ht="15.75" customHeight="1" spans="3:247">
      <c r="C3776" s="102"/>
      <c r="D3776" s="103"/>
      <c r="E3776" s="98"/>
      <c r="F3776" s="104"/>
      <c r="G3776" s="103"/>
      <c r="IF3776" s="6"/>
      <c r="IG3776" s="6"/>
      <c r="IH3776" s="6"/>
      <c r="II3776" s="6"/>
      <c r="IJ3776" s="6"/>
      <c r="IK3776" s="6"/>
      <c r="IL3776" s="6"/>
      <c r="IM3776" s="6"/>
    </row>
    <row r="3777" s="35" customFormat="1" ht="15.75" customHeight="1" spans="3:247">
      <c r="C3777" s="102"/>
      <c r="D3777" s="103"/>
      <c r="E3777" s="98"/>
      <c r="F3777" s="104"/>
      <c r="G3777" s="103"/>
      <c r="IF3777" s="6"/>
      <c r="IG3777" s="6"/>
      <c r="IH3777" s="6"/>
      <c r="II3777" s="6"/>
      <c r="IJ3777" s="6"/>
      <c r="IK3777" s="6"/>
      <c r="IL3777" s="6"/>
      <c r="IM3777" s="6"/>
    </row>
    <row r="3778" s="35" customFormat="1" ht="15.75" customHeight="1" spans="3:247">
      <c r="C3778" s="102"/>
      <c r="D3778" s="103"/>
      <c r="E3778" s="98"/>
      <c r="F3778" s="104"/>
      <c r="G3778" s="103"/>
      <c r="IF3778" s="6"/>
      <c r="IG3778" s="6"/>
      <c r="IH3778" s="6"/>
      <c r="II3778" s="6"/>
      <c r="IJ3778" s="6"/>
      <c r="IK3778" s="6"/>
      <c r="IL3778" s="6"/>
      <c r="IM3778" s="6"/>
    </row>
    <row r="3779" s="35" customFormat="1" ht="15.75" customHeight="1" spans="3:247">
      <c r="C3779" s="102"/>
      <c r="D3779" s="103"/>
      <c r="E3779" s="98"/>
      <c r="F3779" s="104"/>
      <c r="G3779" s="103"/>
      <c r="IF3779" s="6"/>
      <c r="IG3779" s="6"/>
      <c r="IH3779" s="6"/>
      <c r="II3779" s="6"/>
      <c r="IJ3779" s="6"/>
      <c r="IK3779" s="6"/>
      <c r="IL3779" s="6"/>
      <c r="IM3779" s="6"/>
    </row>
    <row r="3780" s="35" customFormat="1" ht="15.75" customHeight="1" spans="3:247">
      <c r="C3780" s="102"/>
      <c r="D3780" s="103"/>
      <c r="E3780" s="98"/>
      <c r="F3780" s="104"/>
      <c r="G3780" s="103"/>
      <c r="IF3780" s="6"/>
      <c r="IG3780" s="6"/>
      <c r="IH3780" s="6"/>
      <c r="II3780" s="6"/>
      <c r="IJ3780" s="6"/>
      <c r="IK3780" s="6"/>
      <c r="IL3780" s="6"/>
      <c r="IM3780" s="6"/>
    </row>
    <row r="3781" s="35" customFormat="1" ht="15.75" customHeight="1" spans="3:247">
      <c r="C3781" s="102"/>
      <c r="D3781" s="103"/>
      <c r="E3781" s="98"/>
      <c r="F3781" s="104"/>
      <c r="G3781" s="103"/>
      <c r="IF3781" s="6"/>
      <c r="IG3781" s="6"/>
      <c r="IH3781" s="6"/>
      <c r="II3781" s="6"/>
      <c r="IJ3781" s="6"/>
      <c r="IK3781" s="6"/>
      <c r="IL3781" s="6"/>
      <c r="IM3781" s="6"/>
    </row>
    <row r="3782" s="35" customFormat="1" ht="15.75" customHeight="1" spans="3:247">
      <c r="C3782" s="102"/>
      <c r="D3782" s="103"/>
      <c r="E3782" s="98"/>
      <c r="F3782" s="104"/>
      <c r="G3782" s="103"/>
      <c r="IF3782" s="6"/>
      <c r="IG3782" s="6"/>
      <c r="IH3782" s="6"/>
      <c r="II3782" s="6"/>
      <c r="IJ3782" s="6"/>
      <c r="IK3782" s="6"/>
      <c r="IL3782" s="6"/>
      <c r="IM3782" s="6"/>
    </row>
    <row r="3783" s="35" customFormat="1" ht="15.75" customHeight="1" spans="3:247">
      <c r="C3783" s="102"/>
      <c r="D3783" s="103"/>
      <c r="E3783" s="98"/>
      <c r="F3783" s="104"/>
      <c r="G3783" s="103"/>
      <c r="IF3783" s="6"/>
      <c r="IG3783" s="6"/>
      <c r="IH3783" s="6"/>
      <c r="II3783" s="6"/>
      <c r="IJ3783" s="6"/>
      <c r="IK3783" s="6"/>
      <c r="IL3783" s="6"/>
      <c r="IM3783" s="6"/>
    </row>
    <row r="3784" s="35" customFormat="1" ht="15.75" customHeight="1" spans="3:247">
      <c r="C3784" s="102"/>
      <c r="D3784" s="103"/>
      <c r="E3784" s="98"/>
      <c r="F3784" s="104"/>
      <c r="G3784" s="103"/>
      <c r="IF3784" s="6"/>
      <c r="IG3784" s="6"/>
      <c r="IH3784" s="6"/>
      <c r="II3784" s="6"/>
      <c r="IJ3784" s="6"/>
      <c r="IK3784" s="6"/>
      <c r="IL3784" s="6"/>
      <c r="IM3784" s="6"/>
    </row>
    <row r="3785" s="35" customFormat="1" ht="15.75" customHeight="1" spans="3:247">
      <c r="C3785" s="102"/>
      <c r="D3785" s="103"/>
      <c r="E3785" s="98"/>
      <c r="F3785" s="104"/>
      <c r="G3785" s="103"/>
      <c r="IF3785" s="6"/>
      <c r="IG3785" s="6"/>
      <c r="IH3785" s="6"/>
      <c r="II3785" s="6"/>
      <c r="IJ3785" s="6"/>
      <c r="IK3785" s="6"/>
      <c r="IL3785" s="6"/>
      <c r="IM3785" s="6"/>
    </row>
    <row r="3786" s="35" customFormat="1" ht="15.75" customHeight="1" spans="3:247">
      <c r="C3786" s="102"/>
      <c r="D3786" s="103"/>
      <c r="E3786" s="98"/>
      <c r="F3786" s="104"/>
      <c r="G3786" s="103"/>
      <c r="IF3786" s="6"/>
      <c r="IG3786" s="6"/>
      <c r="IH3786" s="6"/>
      <c r="II3786" s="6"/>
      <c r="IJ3786" s="6"/>
      <c r="IK3786" s="6"/>
      <c r="IL3786" s="6"/>
      <c r="IM3786" s="6"/>
    </row>
    <row r="3787" s="35" customFormat="1" ht="15.75" customHeight="1" spans="3:247">
      <c r="C3787" s="102"/>
      <c r="D3787" s="103"/>
      <c r="E3787" s="98"/>
      <c r="F3787" s="104"/>
      <c r="G3787" s="103"/>
      <c r="IF3787" s="6"/>
      <c r="IG3787" s="6"/>
      <c r="IH3787" s="6"/>
      <c r="II3787" s="6"/>
      <c r="IJ3787" s="6"/>
      <c r="IK3787" s="6"/>
      <c r="IL3787" s="6"/>
      <c r="IM3787" s="6"/>
    </row>
    <row r="3788" s="35" customFormat="1" ht="15.75" customHeight="1" spans="3:247">
      <c r="C3788" s="102"/>
      <c r="D3788" s="103"/>
      <c r="E3788" s="98"/>
      <c r="F3788" s="104"/>
      <c r="G3788" s="103"/>
      <c r="IF3788" s="6"/>
      <c r="IG3788" s="6"/>
      <c r="IH3788" s="6"/>
      <c r="II3788" s="6"/>
      <c r="IJ3788" s="6"/>
      <c r="IK3788" s="6"/>
      <c r="IL3788" s="6"/>
      <c r="IM3788" s="6"/>
    </row>
    <row r="3789" s="35" customFormat="1" ht="15.75" customHeight="1" spans="3:247">
      <c r="C3789" s="102"/>
      <c r="D3789" s="103"/>
      <c r="E3789" s="98"/>
      <c r="F3789" s="104"/>
      <c r="G3789" s="103"/>
      <c r="IF3789" s="6"/>
      <c r="IG3789" s="6"/>
      <c r="IH3789" s="6"/>
      <c r="II3789" s="6"/>
      <c r="IJ3789" s="6"/>
      <c r="IK3789" s="6"/>
      <c r="IL3789" s="6"/>
      <c r="IM3789" s="6"/>
    </row>
    <row r="3790" s="35" customFormat="1" ht="15.75" customHeight="1" spans="3:247">
      <c r="C3790" s="102"/>
      <c r="D3790" s="103"/>
      <c r="E3790" s="98"/>
      <c r="F3790" s="104"/>
      <c r="G3790" s="103"/>
      <c r="IF3790" s="6"/>
      <c r="IG3790" s="6"/>
      <c r="IH3790" s="6"/>
      <c r="II3790" s="6"/>
      <c r="IJ3790" s="6"/>
      <c r="IK3790" s="6"/>
      <c r="IL3790" s="6"/>
      <c r="IM3790" s="6"/>
    </row>
    <row r="3791" s="35" customFormat="1" ht="15.75" customHeight="1" spans="3:247">
      <c r="C3791" s="102"/>
      <c r="D3791" s="103"/>
      <c r="E3791" s="98"/>
      <c r="F3791" s="104"/>
      <c r="G3791" s="103"/>
      <c r="IF3791" s="6"/>
      <c r="IG3791" s="6"/>
      <c r="IH3791" s="6"/>
      <c r="II3791" s="6"/>
      <c r="IJ3791" s="6"/>
      <c r="IK3791" s="6"/>
      <c r="IL3791" s="6"/>
      <c r="IM3791" s="6"/>
    </row>
    <row r="3792" s="35" customFormat="1" ht="15.75" customHeight="1" spans="3:247">
      <c r="C3792" s="102"/>
      <c r="D3792" s="103"/>
      <c r="E3792" s="98"/>
      <c r="F3792" s="104"/>
      <c r="G3792" s="103"/>
      <c r="IF3792" s="6"/>
      <c r="IG3792" s="6"/>
      <c r="IH3792" s="6"/>
      <c r="II3792" s="6"/>
      <c r="IJ3792" s="6"/>
      <c r="IK3792" s="6"/>
      <c r="IL3792" s="6"/>
      <c r="IM3792" s="6"/>
    </row>
    <row r="3793" s="35" customFormat="1" ht="15.75" customHeight="1" spans="3:247">
      <c r="C3793" s="102"/>
      <c r="D3793" s="103"/>
      <c r="E3793" s="98"/>
      <c r="F3793" s="104"/>
      <c r="G3793" s="103"/>
      <c r="IF3793" s="6"/>
      <c r="IG3793" s="6"/>
      <c r="IH3793" s="6"/>
      <c r="II3793" s="6"/>
      <c r="IJ3793" s="6"/>
      <c r="IK3793" s="6"/>
      <c r="IL3793" s="6"/>
      <c r="IM3793" s="6"/>
    </row>
    <row r="3794" s="35" customFormat="1" ht="15.75" customHeight="1" spans="3:247">
      <c r="C3794" s="102"/>
      <c r="D3794" s="103"/>
      <c r="E3794" s="98"/>
      <c r="F3794" s="104"/>
      <c r="G3794" s="103"/>
      <c r="IF3794" s="6"/>
      <c r="IG3794" s="6"/>
      <c r="IH3794" s="6"/>
      <c r="II3794" s="6"/>
      <c r="IJ3794" s="6"/>
      <c r="IK3794" s="6"/>
      <c r="IL3794" s="6"/>
      <c r="IM3794" s="6"/>
    </row>
    <row r="3795" s="35" customFormat="1" ht="15.75" customHeight="1" spans="3:247">
      <c r="C3795" s="102"/>
      <c r="D3795" s="103"/>
      <c r="E3795" s="98"/>
      <c r="F3795" s="104"/>
      <c r="G3795" s="103"/>
      <c r="IF3795" s="6"/>
      <c r="IG3795" s="6"/>
      <c r="IH3795" s="6"/>
      <c r="II3795" s="6"/>
      <c r="IJ3795" s="6"/>
      <c r="IK3795" s="6"/>
      <c r="IL3795" s="6"/>
      <c r="IM3795" s="6"/>
    </row>
    <row r="3796" s="35" customFormat="1" ht="15.75" customHeight="1" spans="3:247">
      <c r="C3796" s="102"/>
      <c r="D3796" s="103"/>
      <c r="E3796" s="98"/>
      <c r="F3796" s="104"/>
      <c r="G3796" s="103"/>
      <c r="IF3796" s="6"/>
      <c r="IG3796" s="6"/>
      <c r="IH3796" s="6"/>
      <c r="II3796" s="6"/>
      <c r="IJ3796" s="6"/>
      <c r="IK3796" s="6"/>
      <c r="IL3796" s="6"/>
      <c r="IM3796" s="6"/>
    </row>
    <row r="3797" s="35" customFormat="1" ht="15.75" customHeight="1" spans="3:247">
      <c r="C3797" s="102"/>
      <c r="D3797" s="103"/>
      <c r="E3797" s="98"/>
      <c r="F3797" s="104"/>
      <c r="G3797" s="103"/>
      <c r="IF3797" s="6"/>
      <c r="IG3797" s="6"/>
      <c r="IH3797" s="6"/>
      <c r="II3797" s="6"/>
      <c r="IJ3797" s="6"/>
      <c r="IK3797" s="6"/>
      <c r="IL3797" s="6"/>
      <c r="IM3797" s="6"/>
    </row>
    <row r="3798" s="35" customFormat="1" ht="15.75" customHeight="1" spans="3:247">
      <c r="C3798" s="102"/>
      <c r="D3798" s="103"/>
      <c r="E3798" s="98"/>
      <c r="F3798" s="104"/>
      <c r="G3798" s="103"/>
      <c r="IF3798" s="6"/>
      <c r="IG3798" s="6"/>
      <c r="IH3798" s="6"/>
      <c r="II3798" s="6"/>
      <c r="IJ3798" s="6"/>
      <c r="IK3798" s="6"/>
      <c r="IL3798" s="6"/>
      <c r="IM3798" s="6"/>
    </row>
    <row r="3799" s="35" customFormat="1" ht="15.75" customHeight="1" spans="3:247">
      <c r="C3799" s="102"/>
      <c r="D3799" s="103"/>
      <c r="E3799" s="98"/>
      <c r="F3799" s="104"/>
      <c r="G3799" s="103"/>
      <c r="IF3799" s="6"/>
      <c r="IG3799" s="6"/>
      <c r="IH3799" s="6"/>
      <c r="II3799" s="6"/>
      <c r="IJ3799" s="6"/>
      <c r="IK3799" s="6"/>
      <c r="IL3799" s="6"/>
      <c r="IM3799" s="6"/>
    </row>
    <row r="3800" s="35" customFormat="1" ht="15.75" customHeight="1" spans="3:247">
      <c r="C3800" s="102"/>
      <c r="D3800" s="103"/>
      <c r="E3800" s="98"/>
      <c r="F3800" s="104"/>
      <c r="G3800" s="103"/>
      <c r="IF3800" s="6"/>
      <c r="IG3800" s="6"/>
      <c r="IH3800" s="6"/>
      <c r="II3800" s="6"/>
      <c r="IJ3800" s="6"/>
      <c r="IK3800" s="6"/>
      <c r="IL3800" s="6"/>
      <c r="IM3800" s="6"/>
    </row>
    <row r="3801" s="35" customFormat="1" ht="15.75" customHeight="1" spans="3:247">
      <c r="C3801" s="102"/>
      <c r="D3801" s="103"/>
      <c r="E3801" s="98"/>
      <c r="F3801" s="104"/>
      <c r="G3801" s="103"/>
      <c r="IF3801" s="6"/>
      <c r="IG3801" s="6"/>
      <c r="IH3801" s="6"/>
      <c r="II3801" s="6"/>
      <c r="IJ3801" s="6"/>
      <c r="IK3801" s="6"/>
      <c r="IL3801" s="6"/>
      <c r="IM3801" s="6"/>
    </row>
    <row r="3802" s="35" customFormat="1" ht="15.75" customHeight="1" spans="3:247">
      <c r="C3802" s="102"/>
      <c r="D3802" s="103"/>
      <c r="E3802" s="98"/>
      <c r="F3802" s="104"/>
      <c r="G3802" s="103"/>
      <c r="IF3802" s="6"/>
      <c r="IG3802" s="6"/>
      <c r="IH3802" s="6"/>
      <c r="II3802" s="6"/>
      <c r="IJ3802" s="6"/>
      <c r="IK3802" s="6"/>
      <c r="IL3802" s="6"/>
      <c r="IM3802" s="6"/>
    </row>
    <row r="3803" s="35" customFormat="1" ht="15.75" customHeight="1" spans="3:247">
      <c r="C3803" s="102"/>
      <c r="D3803" s="103"/>
      <c r="E3803" s="98"/>
      <c r="F3803" s="104"/>
      <c r="G3803" s="103"/>
      <c r="IF3803" s="6"/>
      <c r="IG3803" s="6"/>
      <c r="IH3803" s="6"/>
      <c r="II3803" s="6"/>
      <c r="IJ3803" s="6"/>
      <c r="IK3803" s="6"/>
      <c r="IL3803" s="6"/>
      <c r="IM3803" s="6"/>
    </row>
    <row r="3804" s="35" customFormat="1" ht="15.75" customHeight="1" spans="3:247">
      <c r="C3804" s="102"/>
      <c r="D3804" s="103"/>
      <c r="E3804" s="98"/>
      <c r="F3804" s="104"/>
      <c r="G3804" s="103"/>
      <c r="IF3804" s="6"/>
      <c r="IG3804" s="6"/>
      <c r="IH3804" s="6"/>
      <c r="II3804" s="6"/>
      <c r="IJ3804" s="6"/>
      <c r="IK3804" s="6"/>
      <c r="IL3804" s="6"/>
      <c r="IM3804" s="6"/>
    </row>
    <row r="3805" s="35" customFormat="1" ht="15.75" customHeight="1" spans="3:247">
      <c r="C3805" s="102"/>
      <c r="D3805" s="103"/>
      <c r="E3805" s="98"/>
      <c r="F3805" s="104"/>
      <c r="G3805" s="103"/>
      <c r="IF3805" s="6"/>
      <c r="IG3805" s="6"/>
      <c r="IH3805" s="6"/>
      <c r="II3805" s="6"/>
      <c r="IJ3805" s="6"/>
      <c r="IK3805" s="6"/>
      <c r="IL3805" s="6"/>
      <c r="IM3805" s="6"/>
    </row>
    <row r="3806" s="35" customFormat="1" ht="15.75" customHeight="1" spans="3:247">
      <c r="C3806" s="102"/>
      <c r="D3806" s="103"/>
      <c r="E3806" s="98"/>
      <c r="F3806" s="104"/>
      <c r="G3806" s="103"/>
      <c r="IF3806" s="6"/>
      <c r="IG3806" s="6"/>
      <c r="IH3806" s="6"/>
      <c r="II3806" s="6"/>
      <c r="IJ3806" s="6"/>
      <c r="IK3806" s="6"/>
      <c r="IL3806" s="6"/>
      <c r="IM3806" s="6"/>
    </row>
    <row r="3807" s="35" customFormat="1" ht="15.75" customHeight="1" spans="3:247">
      <c r="C3807" s="102"/>
      <c r="D3807" s="103"/>
      <c r="E3807" s="98"/>
      <c r="F3807" s="104"/>
      <c r="G3807" s="103"/>
      <c r="IF3807" s="6"/>
      <c r="IG3807" s="6"/>
      <c r="IH3807" s="6"/>
      <c r="II3807" s="6"/>
      <c r="IJ3807" s="6"/>
      <c r="IK3807" s="6"/>
      <c r="IL3807" s="6"/>
      <c r="IM3807" s="6"/>
    </row>
    <row r="3808" s="35" customFormat="1" ht="15.75" customHeight="1" spans="3:247">
      <c r="C3808" s="102"/>
      <c r="D3808" s="103"/>
      <c r="E3808" s="98"/>
      <c r="F3808" s="104"/>
      <c r="G3808" s="103"/>
      <c r="IF3808" s="6"/>
      <c r="IG3808" s="6"/>
      <c r="IH3808" s="6"/>
      <c r="II3808" s="6"/>
      <c r="IJ3808" s="6"/>
      <c r="IK3808" s="6"/>
      <c r="IL3808" s="6"/>
      <c r="IM3808" s="6"/>
    </row>
    <row r="3809" s="35" customFormat="1" ht="15.75" customHeight="1" spans="3:247">
      <c r="C3809" s="102"/>
      <c r="D3809" s="103"/>
      <c r="E3809" s="98"/>
      <c r="F3809" s="104"/>
      <c r="G3809" s="103"/>
      <c r="IF3809" s="6"/>
      <c r="IG3809" s="6"/>
      <c r="IH3809" s="6"/>
      <c r="II3809" s="6"/>
      <c r="IJ3809" s="6"/>
      <c r="IK3809" s="6"/>
      <c r="IL3809" s="6"/>
      <c r="IM3809" s="6"/>
    </row>
    <row r="3810" s="35" customFormat="1" ht="15.75" customHeight="1" spans="3:247">
      <c r="C3810" s="102"/>
      <c r="D3810" s="103"/>
      <c r="E3810" s="98"/>
      <c r="F3810" s="104"/>
      <c r="G3810" s="103"/>
      <c r="IF3810" s="6"/>
      <c r="IG3810" s="6"/>
      <c r="IH3810" s="6"/>
      <c r="II3810" s="6"/>
      <c r="IJ3810" s="6"/>
      <c r="IK3810" s="6"/>
      <c r="IL3810" s="6"/>
      <c r="IM3810" s="6"/>
    </row>
    <row r="3811" s="35" customFormat="1" ht="15.75" customHeight="1" spans="3:247">
      <c r="C3811" s="102"/>
      <c r="D3811" s="103"/>
      <c r="E3811" s="98"/>
      <c r="F3811" s="104"/>
      <c r="G3811" s="103"/>
      <c r="IF3811" s="6"/>
      <c r="IG3811" s="6"/>
      <c r="IH3811" s="6"/>
      <c r="II3811" s="6"/>
      <c r="IJ3811" s="6"/>
      <c r="IK3811" s="6"/>
      <c r="IL3811" s="6"/>
      <c r="IM3811" s="6"/>
    </row>
    <row r="3812" s="35" customFormat="1" ht="15.75" customHeight="1" spans="3:247">
      <c r="C3812" s="102"/>
      <c r="D3812" s="103"/>
      <c r="E3812" s="98"/>
      <c r="F3812" s="104"/>
      <c r="G3812" s="103"/>
      <c r="IF3812" s="6"/>
      <c r="IG3812" s="6"/>
      <c r="IH3812" s="6"/>
      <c r="II3812" s="6"/>
      <c r="IJ3812" s="6"/>
      <c r="IK3812" s="6"/>
      <c r="IL3812" s="6"/>
      <c r="IM3812" s="6"/>
    </row>
    <row r="3813" s="35" customFormat="1" ht="15.75" customHeight="1" spans="3:247">
      <c r="C3813" s="102"/>
      <c r="D3813" s="103"/>
      <c r="E3813" s="98"/>
      <c r="F3813" s="104"/>
      <c r="G3813" s="103"/>
      <c r="IF3813" s="6"/>
      <c r="IG3813" s="6"/>
      <c r="IH3813" s="6"/>
      <c r="II3813" s="6"/>
      <c r="IJ3813" s="6"/>
      <c r="IK3813" s="6"/>
      <c r="IL3813" s="6"/>
      <c r="IM3813" s="6"/>
    </row>
    <row r="3814" s="35" customFormat="1" ht="15.75" customHeight="1" spans="3:247">
      <c r="C3814" s="102"/>
      <c r="D3814" s="103"/>
      <c r="E3814" s="98"/>
      <c r="F3814" s="104"/>
      <c r="G3814" s="103"/>
      <c r="IF3814" s="6"/>
      <c r="IG3814" s="6"/>
      <c r="IH3814" s="6"/>
      <c r="II3814" s="6"/>
      <c r="IJ3814" s="6"/>
      <c r="IK3814" s="6"/>
      <c r="IL3814" s="6"/>
      <c r="IM3814" s="6"/>
    </row>
    <row r="3815" s="35" customFormat="1" ht="15.75" customHeight="1" spans="3:247">
      <c r="C3815" s="102"/>
      <c r="D3815" s="103"/>
      <c r="E3815" s="98"/>
      <c r="F3815" s="104"/>
      <c r="G3815" s="103"/>
      <c r="IF3815" s="6"/>
      <c r="IG3815" s="6"/>
      <c r="IH3815" s="6"/>
      <c r="II3815" s="6"/>
      <c r="IJ3815" s="6"/>
      <c r="IK3815" s="6"/>
      <c r="IL3815" s="6"/>
      <c r="IM3815" s="6"/>
    </row>
    <row r="3816" s="35" customFormat="1" ht="15.75" customHeight="1" spans="3:247">
      <c r="C3816" s="102"/>
      <c r="D3816" s="103"/>
      <c r="E3816" s="98"/>
      <c r="F3816" s="104"/>
      <c r="G3816" s="103"/>
      <c r="IF3816" s="6"/>
      <c r="IG3816" s="6"/>
      <c r="IH3816" s="6"/>
      <c r="II3816" s="6"/>
      <c r="IJ3816" s="6"/>
      <c r="IK3816" s="6"/>
      <c r="IL3816" s="6"/>
      <c r="IM3816" s="6"/>
    </row>
    <row r="3817" s="35" customFormat="1" ht="15.75" customHeight="1" spans="3:247">
      <c r="C3817" s="102"/>
      <c r="D3817" s="103"/>
      <c r="E3817" s="98"/>
      <c r="F3817" s="104"/>
      <c r="G3817" s="103"/>
      <c r="IF3817" s="6"/>
      <c r="IG3817" s="6"/>
      <c r="IH3817" s="6"/>
      <c r="II3817" s="6"/>
      <c r="IJ3817" s="6"/>
      <c r="IK3817" s="6"/>
      <c r="IL3817" s="6"/>
      <c r="IM3817" s="6"/>
    </row>
    <row r="3818" s="35" customFormat="1" ht="15.75" customHeight="1" spans="3:247">
      <c r="C3818" s="102"/>
      <c r="D3818" s="103"/>
      <c r="E3818" s="98"/>
      <c r="F3818" s="104"/>
      <c r="G3818" s="103"/>
      <c r="IF3818" s="6"/>
      <c r="IG3818" s="6"/>
      <c r="IH3818" s="6"/>
      <c r="II3818" s="6"/>
      <c r="IJ3818" s="6"/>
      <c r="IK3818" s="6"/>
      <c r="IL3818" s="6"/>
      <c r="IM3818" s="6"/>
    </row>
    <row r="3819" s="35" customFormat="1" ht="15.75" customHeight="1" spans="3:247">
      <c r="C3819" s="102"/>
      <c r="D3819" s="103"/>
      <c r="E3819" s="98"/>
      <c r="F3819" s="104"/>
      <c r="G3819" s="103"/>
      <c r="IF3819" s="6"/>
      <c r="IG3819" s="6"/>
      <c r="IH3819" s="6"/>
      <c r="II3819" s="6"/>
      <c r="IJ3819" s="6"/>
      <c r="IK3819" s="6"/>
      <c r="IL3819" s="6"/>
      <c r="IM3819" s="6"/>
    </row>
    <row r="3820" s="35" customFormat="1" ht="15.75" customHeight="1" spans="3:247">
      <c r="C3820" s="102"/>
      <c r="D3820" s="103"/>
      <c r="E3820" s="98"/>
      <c r="F3820" s="104"/>
      <c r="G3820" s="103"/>
      <c r="IF3820" s="6"/>
      <c r="IG3820" s="6"/>
      <c r="IH3820" s="6"/>
      <c r="II3820" s="6"/>
      <c r="IJ3820" s="6"/>
      <c r="IK3820" s="6"/>
      <c r="IL3820" s="6"/>
      <c r="IM3820" s="6"/>
    </row>
    <row r="3821" s="35" customFormat="1" ht="15.75" customHeight="1" spans="3:247">
      <c r="C3821" s="102"/>
      <c r="D3821" s="103"/>
      <c r="E3821" s="98"/>
      <c r="F3821" s="104"/>
      <c r="G3821" s="103"/>
      <c r="IF3821" s="6"/>
      <c r="IG3821" s="6"/>
      <c r="IH3821" s="6"/>
      <c r="II3821" s="6"/>
      <c r="IJ3821" s="6"/>
      <c r="IK3821" s="6"/>
      <c r="IL3821" s="6"/>
      <c r="IM3821" s="6"/>
    </row>
    <row r="3822" s="35" customFormat="1" ht="15.75" customHeight="1" spans="3:247">
      <c r="C3822" s="102"/>
      <c r="D3822" s="103"/>
      <c r="E3822" s="98"/>
      <c r="F3822" s="104"/>
      <c r="G3822" s="103"/>
      <c r="IF3822" s="6"/>
      <c r="IG3822" s="6"/>
      <c r="IH3822" s="6"/>
      <c r="II3822" s="6"/>
      <c r="IJ3822" s="6"/>
      <c r="IK3822" s="6"/>
      <c r="IL3822" s="6"/>
      <c r="IM3822" s="6"/>
    </row>
    <row r="3823" s="35" customFormat="1" ht="15.75" customHeight="1" spans="3:247">
      <c r="C3823" s="102"/>
      <c r="D3823" s="103"/>
      <c r="E3823" s="98"/>
      <c r="F3823" s="104"/>
      <c r="G3823" s="103"/>
      <c r="IF3823" s="6"/>
      <c r="IG3823" s="6"/>
      <c r="IH3823" s="6"/>
      <c r="II3823" s="6"/>
      <c r="IJ3823" s="6"/>
      <c r="IK3823" s="6"/>
      <c r="IL3823" s="6"/>
      <c r="IM3823" s="6"/>
    </row>
    <row r="3824" s="35" customFormat="1" ht="15.75" customHeight="1" spans="3:247">
      <c r="C3824" s="102"/>
      <c r="D3824" s="103"/>
      <c r="E3824" s="98"/>
      <c r="F3824" s="104"/>
      <c r="G3824" s="103"/>
      <c r="IF3824" s="6"/>
      <c r="IG3824" s="6"/>
      <c r="IH3824" s="6"/>
      <c r="II3824" s="6"/>
      <c r="IJ3824" s="6"/>
      <c r="IK3824" s="6"/>
      <c r="IL3824" s="6"/>
      <c r="IM3824" s="6"/>
    </row>
    <row r="3825" s="35" customFormat="1" ht="15.75" customHeight="1" spans="3:247">
      <c r="C3825" s="102"/>
      <c r="D3825" s="103"/>
      <c r="E3825" s="98"/>
      <c r="F3825" s="104"/>
      <c r="G3825" s="103"/>
      <c r="IF3825" s="6"/>
      <c r="IG3825" s="6"/>
      <c r="IH3825" s="6"/>
      <c r="II3825" s="6"/>
      <c r="IJ3825" s="6"/>
      <c r="IK3825" s="6"/>
      <c r="IL3825" s="6"/>
      <c r="IM3825" s="6"/>
    </row>
    <row r="3826" s="35" customFormat="1" ht="15.75" customHeight="1" spans="3:247">
      <c r="C3826" s="102"/>
      <c r="D3826" s="103"/>
      <c r="E3826" s="98"/>
      <c r="F3826" s="104"/>
      <c r="G3826" s="103"/>
      <c r="IF3826" s="6"/>
      <c r="IG3826" s="6"/>
      <c r="IH3826" s="6"/>
      <c r="II3826" s="6"/>
      <c r="IJ3826" s="6"/>
      <c r="IK3826" s="6"/>
      <c r="IL3826" s="6"/>
      <c r="IM3826" s="6"/>
    </row>
    <row r="3827" s="35" customFormat="1" ht="15.75" customHeight="1" spans="3:247">
      <c r="C3827" s="102"/>
      <c r="D3827" s="103"/>
      <c r="E3827" s="98"/>
      <c r="F3827" s="104"/>
      <c r="G3827" s="103"/>
      <c r="IF3827" s="6"/>
      <c r="IG3827" s="6"/>
      <c r="IH3827" s="6"/>
      <c r="II3827" s="6"/>
      <c r="IJ3827" s="6"/>
      <c r="IK3827" s="6"/>
      <c r="IL3827" s="6"/>
      <c r="IM3827" s="6"/>
    </row>
    <row r="3828" s="35" customFormat="1" ht="15.75" customHeight="1" spans="3:247">
      <c r="C3828" s="102"/>
      <c r="D3828" s="103"/>
      <c r="E3828" s="98"/>
      <c r="F3828" s="104"/>
      <c r="G3828" s="103"/>
      <c r="IF3828" s="6"/>
      <c r="IG3828" s="6"/>
      <c r="IH3828" s="6"/>
      <c r="II3828" s="6"/>
      <c r="IJ3828" s="6"/>
      <c r="IK3828" s="6"/>
      <c r="IL3828" s="6"/>
      <c r="IM3828" s="6"/>
    </row>
    <row r="3829" s="35" customFormat="1" ht="15.75" customHeight="1" spans="3:247">
      <c r="C3829" s="102"/>
      <c r="D3829" s="103"/>
      <c r="E3829" s="98"/>
      <c r="F3829" s="104"/>
      <c r="G3829" s="103"/>
      <c r="IF3829" s="6"/>
      <c r="IG3829" s="6"/>
      <c r="IH3829" s="6"/>
      <c r="II3829" s="6"/>
      <c r="IJ3829" s="6"/>
      <c r="IK3829" s="6"/>
      <c r="IL3829" s="6"/>
      <c r="IM3829" s="6"/>
    </row>
    <row r="3830" s="35" customFormat="1" ht="15.75" customHeight="1" spans="3:247">
      <c r="C3830" s="102"/>
      <c r="D3830" s="103"/>
      <c r="E3830" s="98"/>
      <c r="F3830" s="104"/>
      <c r="G3830" s="103"/>
      <c r="IF3830" s="6"/>
      <c r="IG3830" s="6"/>
      <c r="IH3830" s="6"/>
      <c r="II3830" s="6"/>
      <c r="IJ3830" s="6"/>
      <c r="IK3830" s="6"/>
      <c r="IL3830" s="6"/>
      <c r="IM3830" s="6"/>
    </row>
    <row r="3831" s="35" customFormat="1" ht="15.75" customHeight="1" spans="3:247">
      <c r="C3831" s="102"/>
      <c r="D3831" s="103"/>
      <c r="E3831" s="98"/>
      <c r="F3831" s="104"/>
      <c r="G3831" s="103"/>
      <c r="IF3831" s="6"/>
      <c r="IG3831" s="6"/>
      <c r="IH3831" s="6"/>
      <c r="II3831" s="6"/>
      <c r="IJ3831" s="6"/>
      <c r="IK3831" s="6"/>
      <c r="IL3831" s="6"/>
      <c r="IM3831" s="6"/>
    </row>
    <row r="3832" s="35" customFormat="1" ht="15.75" customHeight="1" spans="3:247">
      <c r="C3832" s="102"/>
      <c r="D3832" s="103"/>
      <c r="E3832" s="98"/>
      <c r="F3832" s="104"/>
      <c r="G3832" s="103"/>
      <c r="IF3832" s="6"/>
      <c r="IG3832" s="6"/>
      <c r="IH3832" s="6"/>
      <c r="II3832" s="6"/>
      <c r="IJ3832" s="6"/>
      <c r="IK3832" s="6"/>
      <c r="IL3832" s="6"/>
      <c r="IM3832" s="6"/>
    </row>
    <row r="3833" s="35" customFormat="1" ht="15.75" customHeight="1" spans="3:247">
      <c r="C3833" s="102"/>
      <c r="D3833" s="103"/>
      <c r="E3833" s="98"/>
      <c r="F3833" s="104"/>
      <c r="G3833" s="103"/>
      <c r="IF3833" s="6"/>
      <c r="IG3833" s="6"/>
      <c r="IH3833" s="6"/>
      <c r="II3833" s="6"/>
      <c r="IJ3833" s="6"/>
      <c r="IK3833" s="6"/>
      <c r="IL3833" s="6"/>
      <c r="IM3833" s="6"/>
    </row>
    <row r="3834" s="35" customFormat="1" ht="15.75" customHeight="1" spans="3:247">
      <c r="C3834" s="102"/>
      <c r="D3834" s="103"/>
      <c r="E3834" s="98"/>
      <c r="F3834" s="104"/>
      <c r="G3834" s="103"/>
      <c r="IF3834" s="6"/>
      <c r="IG3834" s="6"/>
      <c r="IH3834" s="6"/>
      <c r="II3834" s="6"/>
      <c r="IJ3834" s="6"/>
      <c r="IK3834" s="6"/>
      <c r="IL3834" s="6"/>
      <c r="IM3834" s="6"/>
    </row>
    <row r="3835" s="35" customFormat="1" ht="15.75" customHeight="1" spans="3:247">
      <c r="C3835" s="102"/>
      <c r="D3835" s="103"/>
      <c r="E3835" s="98"/>
      <c r="F3835" s="104"/>
      <c r="G3835" s="103"/>
      <c r="IF3835" s="6"/>
      <c r="IG3835" s="6"/>
      <c r="IH3835" s="6"/>
      <c r="II3835" s="6"/>
      <c r="IJ3835" s="6"/>
      <c r="IK3835" s="6"/>
      <c r="IL3835" s="6"/>
      <c r="IM3835" s="6"/>
    </row>
    <row r="3836" s="35" customFormat="1" ht="15.75" customHeight="1" spans="3:247">
      <c r="C3836" s="102"/>
      <c r="D3836" s="103"/>
      <c r="E3836" s="98"/>
      <c r="F3836" s="104"/>
      <c r="G3836" s="103"/>
      <c r="IF3836" s="6"/>
      <c r="IG3836" s="6"/>
      <c r="IH3836" s="6"/>
      <c r="II3836" s="6"/>
      <c r="IJ3836" s="6"/>
      <c r="IK3836" s="6"/>
      <c r="IL3836" s="6"/>
      <c r="IM3836" s="6"/>
    </row>
    <row r="3837" s="35" customFormat="1" ht="15.75" customHeight="1" spans="3:247">
      <c r="C3837" s="102"/>
      <c r="D3837" s="103"/>
      <c r="E3837" s="98"/>
      <c r="F3837" s="104"/>
      <c r="G3837" s="103"/>
      <c r="IF3837" s="6"/>
      <c r="IG3837" s="6"/>
      <c r="IH3837" s="6"/>
      <c r="II3837" s="6"/>
      <c r="IJ3837" s="6"/>
      <c r="IK3837" s="6"/>
      <c r="IL3837" s="6"/>
      <c r="IM3837" s="6"/>
    </row>
    <row r="3838" s="35" customFormat="1" ht="15.75" customHeight="1" spans="3:247">
      <c r="C3838" s="102"/>
      <c r="D3838" s="103"/>
      <c r="E3838" s="98"/>
      <c r="F3838" s="104"/>
      <c r="G3838" s="103"/>
      <c r="IF3838" s="6"/>
      <c r="IG3838" s="6"/>
      <c r="IH3838" s="6"/>
      <c r="II3838" s="6"/>
      <c r="IJ3838" s="6"/>
      <c r="IK3838" s="6"/>
      <c r="IL3838" s="6"/>
      <c r="IM3838" s="6"/>
    </row>
    <row r="3839" s="35" customFormat="1" ht="15.75" customHeight="1" spans="3:247">
      <c r="C3839" s="102"/>
      <c r="D3839" s="103"/>
      <c r="E3839" s="98"/>
      <c r="F3839" s="104"/>
      <c r="G3839" s="103"/>
      <c r="IF3839" s="6"/>
      <c r="IG3839" s="6"/>
      <c r="IH3839" s="6"/>
      <c r="II3839" s="6"/>
      <c r="IJ3839" s="6"/>
      <c r="IK3839" s="6"/>
      <c r="IL3839" s="6"/>
      <c r="IM3839" s="6"/>
    </row>
    <row r="3840" s="35" customFormat="1" ht="15.75" customHeight="1" spans="3:247">
      <c r="C3840" s="102"/>
      <c r="D3840" s="103"/>
      <c r="E3840" s="98"/>
      <c r="F3840" s="104"/>
      <c r="G3840" s="103"/>
      <c r="IF3840" s="6"/>
      <c r="IG3840" s="6"/>
      <c r="IH3840" s="6"/>
      <c r="II3840" s="6"/>
      <c r="IJ3840" s="6"/>
      <c r="IK3840" s="6"/>
      <c r="IL3840" s="6"/>
      <c r="IM3840" s="6"/>
    </row>
    <row r="3841" s="35" customFormat="1" ht="15.75" customHeight="1" spans="3:247">
      <c r="C3841" s="102"/>
      <c r="D3841" s="103"/>
      <c r="E3841" s="98"/>
      <c r="F3841" s="104"/>
      <c r="G3841" s="103"/>
      <c r="IF3841" s="6"/>
      <c r="IG3841" s="6"/>
      <c r="IH3841" s="6"/>
      <c r="II3841" s="6"/>
      <c r="IJ3841" s="6"/>
      <c r="IK3841" s="6"/>
      <c r="IL3841" s="6"/>
      <c r="IM3841" s="6"/>
    </row>
    <row r="3842" s="35" customFormat="1" ht="15.75" customHeight="1" spans="3:247">
      <c r="C3842" s="102"/>
      <c r="D3842" s="103"/>
      <c r="E3842" s="98"/>
      <c r="F3842" s="104"/>
      <c r="G3842" s="103"/>
      <c r="IF3842" s="6"/>
      <c r="IG3842" s="6"/>
      <c r="IH3842" s="6"/>
      <c r="II3842" s="6"/>
      <c r="IJ3842" s="6"/>
      <c r="IK3842" s="6"/>
      <c r="IL3842" s="6"/>
      <c r="IM3842" s="6"/>
    </row>
    <row r="3843" s="35" customFormat="1" ht="15.75" customHeight="1" spans="3:247">
      <c r="C3843" s="102"/>
      <c r="D3843" s="103"/>
      <c r="E3843" s="98"/>
      <c r="F3843" s="104"/>
      <c r="G3843" s="103"/>
      <c r="IF3843" s="6"/>
      <c r="IG3843" s="6"/>
      <c r="IH3843" s="6"/>
      <c r="II3843" s="6"/>
      <c r="IJ3843" s="6"/>
      <c r="IK3843" s="6"/>
      <c r="IL3843" s="6"/>
      <c r="IM3843" s="6"/>
    </row>
    <row r="3844" s="35" customFormat="1" ht="15.75" customHeight="1" spans="3:247">
      <c r="C3844" s="102"/>
      <c r="D3844" s="103"/>
      <c r="E3844" s="98"/>
      <c r="F3844" s="104"/>
      <c r="G3844" s="103"/>
      <c r="IF3844" s="6"/>
      <c r="IG3844" s="6"/>
      <c r="IH3844" s="6"/>
      <c r="II3844" s="6"/>
      <c r="IJ3844" s="6"/>
      <c r="IK3844" s="6"/>
      <c r="IL3844" s="6"/>
      <c r="IM3844" s="6"/>
    </row>
    <row r="3845" s="35" customFormat="1" ht="15.75" customHeight="1" spans="3:247">
      <c r="C3845" s="102"/>
      <c r="D3845" s="103"/>
      <c r="E3845" s="98"/>
      <c r="F3845" s="104"/>
      <c r="G3845" s="103"/>
      <c r="IF3845" s="6"/>
      <c r="IG3845" s="6"/>
      <c r="IH3845" s="6"/>
      <c r="II3845" s="6"/>
      <c r="IJ3845" s="6"/>
      <c r="IK3845" s="6"/>
      <c r="IL3845" s="6"/>
      <c r="IM3845" s="6"/>
    </row>
    <row r="3846" s="35" customFormat="1" ht="15.75" customHeight="1" spans="3:247">
      <c r="C3846" s="102"/>
      <c r="D3846" s="103"/>
      <c r="E3846" s="98"/>
      <c r="F3846" s="104"/>
      <c r="G3846" s="103"/>
      <c r="IF3846" s="6"/>
      <c r="IG3846" s="6"/>
      <c r="IH3846" s="6"/>
      <c r="II3846" s="6"/>
      <c r="IJ3846" s="6"/>
      <c r="IK3846" s="6"/>
      <c r="IL3846" s="6"/>
      <c r="IM3846" s="6"/>
    </row>
    <row r="3847" s="35" customFormat="1" ht="15.75" customHeight="1" spans="3:247">
      <c r="C3847" s="102"/>
      <c r="D3847" s="103"/>
      <c r="E3847" s="98"/>
      <c r="F3847" s="104"/>
      <c r="G3847" s="103"/>
      <c r="IF3847" s="6"/>
      <c r="IG3847" s="6"/>
      <c r="IH3847" s="6"/>
      <c r="II3847" s="6"/>
      <c r="IJ3847" s="6"/>
      <c r="IK3847" s="6"/>
      <c r="IL3847" s="6"/>
      <c r="IM3847" s="6"/>
    </row>
    <row r="3848" s="35" customFormat="1" ht="15.75" customHeight="1" spans="3:247">
      <c r="C3848" s="102"/>
      <c r="D3848" s="103"/>
      <c r="E3848" s="98"/>
      <c r="F3848" s="104"/>
      <c r="G3848" s="103"/>
      <c r="IF3848" s="6"/>
      <c r="IG3848" s="6"/>
      <c r="IH3848" s="6"/>
      <c r="II3848" s="6"/>
      <c r="IJ3848" s="6"/>
      <c r="IK3848" s="6"/>
      <c r="IL3848" s="6"/>
      <c r="IM3848" s="6"/>
    </row>
    <row r="3849" s="35" customFormat="1" ht="15.75" customHeight="1" spans="3:247">
      <c r="C3849" s="102"/>
      <c r="D3849" s="103"/>
      <c r="E3849" s="98"/>
      <c r="F3849" s="104"/>
      <c r="G3849" s="103"/>
      <c r="IF3849" s="6"/>
      <c r="IG3849" s="6"/>
      <c r="IH3849" s="6"/>
      <c r="II3849" s="6"/>
      <c r="IJ3849" s="6"/>
      <c r="IK3849" s="6"/>
      <c r="IL3849" s="6"/>
      <c r="IM3849" s="6"/>
    </row>
    <row r="3850" s="35" customFormat="1" ht="15.75" customHeight="1" spans="3:247">
      <c r="C3850" s="102"/>
      <c r="D3850" s="103"/>
      <c r="E3850" s="98"/>
      <c r="F3850" s="104"/>
      <c r="G3850" s="103"/>
      <c r="IF3850" s="6"/>
      <c r="IG3850" s="6"/>
      <c r="IH3850" s="6"/>
      <c r="II3850" s="6"/>
      <c r="IJ3850" s="6"/>
      <c r="IK3850" s="6"/>
      <c r="IL3850" s="6"/>
      <c r="IM3850" s="6"/>
    </row>
    <row r="3851" s="35" customFormat="1" ht="15.75" customHeight="1" spans="3:247">
      <c r="C3851" s="102"/>
      <c r="D3851" s="103"/>
      <c r="E3851" s="98"/>
      <c r="F3851" s="104"/>
      <c r="G3851" s="103"/>
      <c r="IF3851" s="6"/>
      <c r="IG3851" s="6"/>
      <c r="IH3851" s="6"/>
      <c r="II3851" s="6"/>
      <c r="IJ3851" s="6"/>
      <c r="IK3851" s="6"/>
      <c r="IL3851" s="6"/>
      <c r="IM3851" s="6"/>
    </row>
    <row r="3852" s="35" customFormat="1" ht="15.75" customHeight="1" spans="3:247">
      <c r="C3852" s="102"/>
      <c r="D3852" s="103"/>
      <c r="E3852" s="98"/>
      <c r="F3852" s="104"/>
      <c r="G3852" s="103"/>
      <c r="IF3852" s="6"/>
      <c r="IG3852" s="6"/>
      <c r="IH3852" s="6"/>
      <c r="II3852" s="6"/>
      <c r="IJ3852" s="6"/>
      <c r="IK3852" s="6"/>
      <c r="IL3852" s="6"/>
      <c r="IM3852" s="6"/>
    </row>
    <row r="3853" s="35" customFormat="1" ht="15.75" customHeight="1" spans="3:247">
      <c r="C3853" s="102"/>
      <c r="D3853" s="103"/>
      <c r="E3853" s="98"/>
      <c r="F3853" s="104"/>
      <c r="G3853" s="103"/>
      <c r="IF3853" s="6"/>
      <c r="IG3853" s="6"/>
      <c r="IH3853" s="6"/>
      <c r="II3853" s="6"/>
      <c r="IJ3853" s="6"/>
      <c r="IK3853" s="6"/>
      <c r="IL3853" s="6"/>
      <c r="IM3853" s="6"/>
    </row>
    <row r="3854" s="35" customFormat="1" ht="15.75" customHeight="1" spans="3:247">
      <c r="C3854" s="102"/>
      <c r="D3854" s="103"/>
      <c r="E3854" s="98"/>
      <c r="F3854" s="104"/>
      <c r="G3854" s="103"/>
      <c r="IF3854" s="6"/>
      <c r="IG3854" s="6"/>
      <c r="IH3854" s="6"/>
      <c r="II3854" s="6"/>
      <c r="IJ3854" s="6"/>
      <c r="IK3854" s="6"/>
      <c r="IL3854" s="6"/>
      <c r="IM3854" s="6"/>
    </row>
    <row r="3855" s="35" customFormat="1" ht="15.75" customHeight="1" spans="3:247">
      <c r="C3855" s="102"/>
      <c r="D3855" s="103"/>
      <c r="E3855" s="98"/>
      <c r="F3855" s="104"/>
      <c r="G3855" s="103"/>
      <c r="IF3855" s="6"/>
      <c r="IG3855" s="6"/>
      <c r="IH3855" s="6"/>
      <c r="II3855" s="6"/>
      <c r="IJ3855" s="6"/>
      <c r="IK3855" s="6"/>
      <c r="IL3855" s="6"/>
      <c r="IM3855" s="6"/>
    </row>
    <row r="3856" s="35" customFormat="1" ht="15.75" customHeight="1" spans="3:247">
      <c r="C3856" s="102"/>
      <c r="D3856" s="103"/>
      <c r="E3856" s="98"/>
      <c r="F3856" s="104"/>
      <c r="G3856" s="103"/>
      <c r="IF3856" s="6"/>
      <c r="IG3856" s="6"/>
      <c r="IH3856" s="6"/>
      <c r="II3856" s="6"/>
      <c r="IJ3856" s="6"/>
      <c r="IK3856" s="6"/>
      <c r="IL3856" s="6"/>
      <c r="IM3856" s="6"/>
    </row>
    <row r="3857" s="35" customFormat="1" ht="15.75" customHeight="1" spans="3:247">
      <c r="C3857" s="102"/>
      <c r="D3857" s="103"/>
      <c r="E3857" s="98"/>
      <c r="F3857" s="104"/>
      <c r="G3857" s="103"/>
      <c r="IF3857" s="6"/>
      <c r="IG3857" s="6"/>
      <c r="IH3857" s="6"/>
      <c r="II3857" s="6"/>
      <c r="IJ3857" s="6"/>
      <c r="IK3857" s="6"/>
      <c r="IL3857" s="6"/>
      <c r="IM3857" s="6"/>
    </row>
    <row r="3858" s="35" customFormat="1" ht="15.75" customHeight="1" spans="3:247">
      <c r="C3858" s="102"/>
      <c r="D3858" s="103"/>
      <c r="E3858" s="98"/>
      <c r="F3858" s="104"/>
      <c r="G3858" s="103"/>
      <c r="IF3858" s="6"/>
      <c r="IG3858" s="6"/>
      <c r="IH3858" s="6"/>
      <c r="II3858" s="6"/>
      <c r="IJ3858" s="6"/>
      <c r="IK3858" s="6"/>
      <c r="IL3858" s="6"/>
      <c r="IM3858" s="6"/>
    </row>
    <row r="3859" s="35" customFormat="1" ht="15.75" customHeight="1" spans="3:247">
      <c r="C3859" s="102"/>
      <c r="D3859" s="103"/>
      <c r="E3859" s="98"/>
      <c r="F3859" s="104"/>
      <c r="G3859" s="103"/>
      <c r="IF3859" s="6"/>
      <c r="IG3859" s="6"/>
      <c r="IH3859" s="6"/>
      <c r="II3859" s="6"/>
      <c r="IJ3859" s="6"/>
      <c r="IK3859" s="6"/>
      <c r="IL3859" s="6"/>
      <c r="IM3859" s="6"/>
    </row>
    <row r="3860" s="35" customFormat="1" ht="15.75" customHeight="1" spans="3:247">
      <c r="C3860" s="102"/>
      <c r="D3860" s="103"/>
      <c r="E3860" s="98"/>
      <c r="F3860" s="104"/>
      <c r="G3860" s="103"/>
      <c r="IF3860" s="6"/>
      <c r="IG3860" s="6"/>
      <c r="IH3860" s="6"/>
      <c r="II3860" s="6"/>
      <c r="IJ3860" s="6"/>
      <c r="IK3860" s="6"/>
      <c r="IL3860" s="6"/>
      <c r="IM3860" s="6"/>
    </row>
    <row r="3861" s="35" customFormat="1" ht="15.75" customHeight="1" spans="3:247">
      <c r="C3861" s="102"/>
      <c r="D3861" s="103"/>
      <c r="E3861" s="98"/>
      <c r="F3861" s="104"/>
      <c r="G3861" s="103"/>
      <c r="IF3861" s="6"/>
      <c r="IG3861" s="6"/>
      <c r="IH3861" s="6"/>
      <c r="II3861" s="6"/>
      <c r="IJ3861" s="6"/>
      <c r="IK3861" s="6"/>
      <c r="IL3861" s="6"/>
      <c r="IM3861" s="6"/>
    </row>
    <row r="3862" s="35" customFormat="1" ht="15.75" customHeight="1" spans="3:247">
      <c r="C3862" s="102"/>
      <c r="D3862" s="103"/>
      <c r="E3862" s="98"/>
      <c r="F3862" s="104"/>
      <c r="G3862" s="103"/>
      <c r="IF3862" s="6"/>
      <c r="IG3862" s="6"/>
      <c r="IH3862" s="6"/>
      <c r="II3862" s="6"/>
      <c r="IJ3862" s="6"/>
      <c r="IK3862" s="6"/>
      <c r="IL3862" s="6"/>
      <c r="IM3862" s="6"/>
    </row>
    <row r="3863" s="35" customFormat="1" ht="15.75" customHeight="1" spans="3:247">
      <c r="C3863" s="102"/>
      <c r="D3863" s="103"/>
      <c r="E3863" s="98"/>
      <c r="F3863" s="104"/>
      <c r="G3863" s="103"/>
      <c r="IF3863" s="6"/>
      <c r="IG3863" s="6"/>
      <c r="IH3863" s="6"/>
      <c r="II3863" s="6"/>
      <c r="IJ3863" s="6"/>
      <c r="IK3863" s="6"/>
      <c r="IL3863" s="6"/>
      <c r="IM3863" s="6"/>
    </row>
    <row r="3864" s="35" customFormat="1" ht="15.75" customHeight="1" spans="3:247">
      <c r="C3864" s="102"/>
      <c r="D3864" s="103"/>
      <c r="E3864" s="98"/>
      <c r="F3864" s="104"/>
      <c r="G3864" s="103"/>
      <c r="IF3864" s="6"/>
      <c r="IG3864" s="6"/>
      <c r="IH3864" s="6"/>
      <c r="II3864" s="6"/>
      <c r="IJ3864" s="6"/>
      <c r="IK3864" s="6"/>
      <c r="IL3864" s="6"/>
      <c r="IM3864" s="6"/>
    </row>
    <row r="3865" s="35" customFormat="1" ht="15.75" customHeight="1" spans="3:247">
      <c r="C3865" s="102"/>
      <c r="D3865" s="103"/>
      <c r="E3865" s="98"/>
      <c r="F3865" s="104"/>
      <c r="G3865" s="103"/>
      <c r="IF3865" s="6"/>
      <c r="IG3865" s="6"/>
      <c r="IH3865" s="6"/>
      <c r="II3865" s="6"/>
      <c r="IJ3865" s="6"/>
      <c r="IK3865" s="6"/>
      <c r="IL3865" s="6"/>
      <c r="IM3865" s="6"/>
    </row>
    <row r="3866" s="35" customFormat="1" ht="15.75" customHeight="1" spans="3:247">
      <c r="C3866" s="102"/>
      <c r="D3866" s="103"/>
      <c r="E3866" s="98"/>
      <c r="F3866" s="104"/>
      <c r="G3866" s="103"/>
      <c r="IF3866" s="6"/>
      <c r="IG3866" s="6"/>
      <c r="IH3866" s="6"/>
      <c r="II3866" s="6"/>
      <c r="IJ3866" s="6"/>
      <c r="IK3866" s="6"/>
      <c r="IL3866" s="6"/>
      <c r="IM3866" s="6"/>
    </row>
    <row r="3867" s="35" customFormat="1" ht="15.75" customHeight="1" spans="3:247">
      <c r="C3867" s="102"/>
      <c r="D3867" s="103"/>
      <c r="E3867" s="98"/>
      <c r="F3867" s="104"/>
      <c r="G3867" s="103"/>
      <c r="IF3867" s="6"/>
      <c r="IG3867" s="6"/>
      <c r="IH3867" s="6"/>
      <c r="II3867" s="6"/>
      <c r="IJ3867" s="6"/>
      <c r="IK3867" s="6"/>
      <c r="IL3867" s="6"/>
      <c r="IM3867" s="6"/>
    </row>
    <row r="3868" s="35" customFormat="1" ht="15.75" customHeight="1" spans="3:247">
      <c r="C3868" s="102"/>
      <c r="D3868" s="103"/>
      <c r="E3868" s="98"/>
      <c r="F3868" s="104"/>
      <c r="G3868" s="103"/>
      <c r="IF3868" s="6"/>
      <c r="IG3868" s="6"/>
      <c r="IH3868" s="6"/>
      <c r="II3868" s="6"/>
      <c r="IJ3868" s="6"/>
      <c r="IK3868" s="6"/>
      <c r="IL3868" s="6"/>
      <c r="IM3868" s="6"/>
    </row>
    <row r="3869" s="35" customFormat="1" ht="15.75" customHeight="1" spans="3:247">
      <c r="C3869" s="102"/>
      <c r="D3869" s="103"/>
      <c r="E3869" s="98"/>
      <c r="F3869" s="104"/>
      <c r="G3869" s="103"/>
      <c r="IF3869" s="6"/>
      <c r="IG3869" s="6"/>
      <c r="IH3869" s="6"/>
      <c r="II3869" s="6"/>
      <c r="IJ3869" s="6"/>
      <c r="IK3869" s="6"/>
      <c r="IL3869" s="6"/>
      <c r="IM3869" s="6"/>
    </row>
    <row r="3870" s="35" customFormat="1" ht="15.75" customHeight="1" spans="3:247">
      <c r="C3870" s="102"/>
      <c r="D3870" s="103"/>
      <c r="E3870" s="98"/>
      <c r="F3870" s="104"/>
      <c r="G3870" s="103"/>
      <c r="IF3870" s="6"/>
      <c r="IG3870" s="6"/>
      <c r="IH3870" s="6"/>
      <c r="II3870" s="6"/>
      <c r="IJ3870" s="6"/>
      <c r="IK3870" s="6"/>
      <c r="IL3870" s="6"/>
      <c r="IM3870" s="6"/>
    </row>
    <row r="3871" s="35" customFormat="1" ht="15.75" customHeight="1" spans="3:247">
      <c r="C3871" s="102"/>
      <c r="D3871" s="103"/>
      <c r="E3871" s="98"/>
      <c r="F3871" s="104"/>
      <c r="G3871" s="103"/>
      <c r="IF3871" s="6"/>
      <c r="IG3871" s="6"/>
      <c r="IH3871" s="6"/>
      <c r="II3871" s="6"/>
      <c r="IJ3871" s="6"/>
      <c r="IK3871" s="6"/>
      <c r="IL3871" s="6"/>
      <c r="IM3871" s="6"/>
    </row>
    <row r="3872" s="35" customFormat="1" ht="15.75" customHeight="1" spans="3:247">
      <c r="C3872" s="102"/>
      <c r="D3872" s="103"/>
      <c r="E3872" s="98"/>
      <c r="F3872" s="104"/>
      <c r="G3872" s="103"/>
      <c r="IF3872" s="6"/>
      <c r="IG3872" s="6"/>
      <c r="IH3872" s="6"/>
      <c r="II3872" s="6"/>
      <c r="IJ3872" s="6"/>
      <c r="IK3872" s="6"/>
      <c r="IL3872" s="6"/>
      <c r="IM3872" s="6"/>
    </row>
    <row r="3873" s="35" customFormat="1" ht="15.75" customHeight="1" spans="3:247">
      <c r="C3873" s="102"/>
      <c r="D3873" s="103"/>
      <c r="E3873" s="98"/>
      <c r="F3873" s="104"/>
      <c r="G3873" s="103"/>
      <c r="IF3873" s="6"/>
      <c r="IG3873" s="6"/>
      <c r="IH3873" s="6"/>
      <c r="II3873" s="6"/>
      <c r="IJ3873" s="6"/>
      <c r="IK3873" s="6"/>
      <c r="IL3873" s="6"/>
      <c r="IM3873" s="6"/>
    </row>
    <row r="3874" s="35" customFormat="1" ht="15.75" customHeight="1" spans="3:247">
      <c r="C3874" s="102"/>
      <c r="D3874" s="103"/>
      <c r="E3874" s="98"/>
      <c r="F3874" s="104"/>
      <c r="G3874" s="103"/>
      <c r="IF3874" s="6"/>
      <c r="IG3874" s="6"/>
      <c r="IH3874" s="6"/>
      <c r="II3874" s="6"/>
      <c r="IJ3874" s="6"/>
      <c r="IK3874" s="6"/>
      <c r="IL3874" s="6"/>
      <c r="IM3874" s="6"/>
    </row>
    <row r="3875" s="35" customFormat="1" ht="15.75" customHeight="1" spans="3:247">
      <c r="C3875" s="102"/>
      <c r="D3875" s="103"/>
      <c r="E3875" s="98"/>
      <c r="F3875" s="104"/>
      <c r="G3875" s="103"/>
      <c r="IF3875" s="6"/>
      <c r="IG3875" s="6"/>
      <c r="IH3875" s="6"/>
      <c r="II3875" s="6"/>
      <c r="IJ3875" s="6"/>
      <c r="IK3875" s="6"/>
      <c r="IL3875" s="6"/>
      <c r="IM3875" s="6"/>
    </row>
    <row r="3876" s="35" customFormat="1" ht="15.75" customHeight="1" spans="3:247">
      <c r="C3876" s="102"/>
      <c r="D3876" s="103"/>
      <c r="E3876" s="98"/>
      <c r="F3876" s="104"/>
      <c r="G3876" s="103"/>
      <c r="IF3876" s="6"/>
      <c r="IG3876" s="6"/>
      <c r="IH3876" s="6"/>
      <c r="II3876" s="6"/>
      <c r="IJ3876" s="6"/>
      <c r="IK3876" s="6"/>
      <c r="IL3876" s="6"/>
      <c r="IM3876" s="6"/>
    </row>
    <row r="3877" s="35" customFormat="1" ht="15.75" customHeight="1" spans="3:247">
      <c r="C3877" s="102"/>
      <c r="D3877" s="103"/>
      <c r="E3877" s="98"/>
      <c r="F3877" s="104"/>
      <c r="G3877" s="103"/>
      <c r="IF3877" s="6"/>
      <c r="IG3877" s="6"/>
      <c r="IH3877" s="6"/>
      <c r="II3877" s="6"/>
      <c r="IJ3877" s="6"/>
      <c r="IK3877" s="6"/>
      <c r="IL3877" s="6"/>
      <c r="IM3877" s="6"/>
    </row>
    <row r="3878" s="35" customFormat="1" ht="15.75" customHeight="1" spans="3:247">
      <c r="C3878" s="102"/>
      <c r="D3878" s="103"/>
      <c r="E3878" s="98"/>
      <c r="F3878" s="104"/>
      <c r="G3878" s="103"/>
      <c r="IF3878" s="6"/>
      <c r="IG3878" s="6"/>
      <c r="IH3878" s="6"/>
      <c r="II3878" s="6"/>
      <c r="IJ3878" s="6"/>
      <c r="IK3878" s="6"/>
      <c r="IL3878" s="6"/>
      <c r="IM3878" s="6"/>
    </row>
    <row r="3879" s="35" customFormat="1" ht="15.75" customHeight="1" spans="3:247">
      <c r="C3879" s="102"/>
      <c r="D3879" s="103"/>
      <c r="E3879" s="98"/>
      <c r="F3879" s="104"/>
      <c r="G3879" s="103"/>
      <c r="IF3879" s="6"/>
      <c r="IG3879" s="6"/>
      <c r="IH3879" s="6"/>
      <c r="II3879" s="6"/>
      <c r="IJ3879" s="6"/>
      <c r="IK3879" s="6"/>
      <c r="IL3879" s="6"/>
      <c r="IM3879" s="6"/>
    </row>
    <row r="3880" s="35" customFormat="1" ht="15.75" customHeight="1" spans="3:247">
      <c r="C3880" s="102"/>
      <c r="D3880" s="103"/>
      <c r="E3880" s="98"/>
      <c r="F3880" s="104"/>
      <c r="G3880" s="103"/>
      <c r="IF3880" s="6"/>
      <c r="IG3880" s="6"/>
      <c r="IH3880" s="6"/>
      <c r="II3880" s="6"/>
      <c r="IJ3880" s="6"/>
      <c r="IK3880" s="6"/>
      <c r="IL3880" s="6"/>
      <c r="IM3880" s="6"/>
    </row>
    <row r="3881" s="35" customFormat="1" ht="15.75" customHeight="1" spans="3:247">
      <c r="C3881" s="102"/>
      <c r="D3881" s="103"/>
      <c r="E3881" s="98"/>
      <c r="F3881" s="104"/>
      <c r="G3881" s="103"/>
      <c r="IF3881" s="6"/>
      <c r="IG3881" s="6"/>
      <c r="IH3881" s="6"/>
      <c r="II3881" s="6"/>
      <c r="IJ3881" s="6"/>
      <c r="IK3881" s="6"/>
      <c r="IL3881" s="6"/>
      <c r="IM3881" s="6"/>
    </row>
    <row r="3882" s="35" customFormat="1" ht="15.75" customHeight="1" spans="3:247">
      <c r="C3882" s="102"/>
      <c r="D3882" s="103"/>
      <c r="E3882" s="98"/>
      <c r="F3882" s="104"/>
      <c r="G3882" s="103"/>
      <c r="IF3882" s="6"/>
      <c r="IG3882" s="6"/>
      <c r="IH3882" s="6"/>
      <c r="II3882" s="6"/>
      <c r="IJ3882" s="6"/>
      <c r="IK3882" s="6"/>
      <c r="IL3882" s="6"/>
      <c r="IM3882" s="6"/>
    </row>
    <row r="3883" s="35" customFormat="1" ht="15.75" customHeight="1" spans="3:247">
      <c r="C3883" s="102"/>
      <c r="D3883" s="103"/>
      <c r="E3883" s="98"/>
      <c r="F3883" s="104"/>
      <c r="G3883" s="103"/>
      <c r="IF3883" s="6"/>
      <c r="IG3883" s="6"/>
      <c r="IH3883" s="6"/>
      <c r="II3883" s="6"/>
      <c r="IJ3883" s="6"/>
      <c r="IK3883" s="6"/>
      <c r="IL3883" s="6"/>
      <c r="IM3883" s="6"/>
    </row>
    <row r="3884" s="35" customFormat="1" ht="15.75" customHeight="1" spans="3:247">
      <c r="C3884" s="102"/>
      <c r="D3884" s="103"/>
      <c r="E3884" s="98"/>
      <c r="F3884" s="104"/>
      <c r="G3884" s="103"/>
      <c r="IF3884" s="6"/>
      <c r="IG3884" s="6"/>
      <c r="IH3884" s="6"/>
      <c r="II3884" s="6"/>
      <c r="IJ3884" s="6"/>
      <c r="IK3884" s="6"/>
      <c r="IL3884" s="6"/>
      <c r="IM3884" s="6"/>
    </row>
    <row r="3885" s="35" customFormat="1" ht="15.75" customHeight="1" spans="3:247">
      <c r="C3885" s="102"/>
      <c r="D3885" s="103"/>
      <c r="E3885" s="98"/>
      <c r="F3885" s="104"/>
      <c r="G3885" s="103"/>
      <c r="IF3885" s="6"/>
      <c r="IG3885" s="6"/>
      <c r="IH3885" s="6"/>
      <c r="II3885" s="6"/>
      <c r="IJ3885" s="6"/>
      <c r="IK3885" s="6"/>
      <c r="IL3885" s="6"/>
      <c r="IM3885" s="6"/>
    </row>
    <row r="3886" s="35" customFormat="1" ht="15.75" customHeight="1" spans="3:247">
      <c r="C3886" s="102"/>
      <c r="D3886" s="103"/>
      <c r="E3886" s="98"/>
      <c r="F3886" s="104"/>
      <c r="G3886" s="103"/>
      <c r="IF3886" s="6"/>
      <c r="IG3886" s="6"/>
      <c r="IH3886" s="6"/>
      <c r="II3886" s="6"/>
      <c r="IJ3886" s="6"/>
      <c r="IK3886" s="6"/>
      <c r="IL3886" s="6"/>
      <c r="IM3886" s="6"/>
    </row>
    <row r="3887" s="35" customFormat="1" ht="15.75" customHeight="1" spans="3:247">
      <c r="C3887" s="102"/>
      <c r="D3887" s="103"/>
      <c r="E3887" s="98"/>
      <c r="F3887" s="104"/>
      <c r="G3887" s="103"/>
      <c r="IF3887" s="6"/>
      <c r="IG3887" s="6"/>
      <c r="IH3887" s="6"/>
      <c r="II3887" s="6"/>
      <c r="IJ3887" s="6"/>
      <c r="IK3887" s="6"/>
      <c r="IL3887" s="6"/>
      <c r="IM3887" s="6"/>
    </row>
    <row r="3888" s="35" customFormat="1" ht="15.75" customHeight="1" spans="3:247">
      <c r="C3888" s="102"/>
      <c r="D3888" s="103"/>
      <c r="E3888" s="98"/>
      <c r="F3888" s="104"/>
      <c r="G3888" s="103"/>
      <c r="IF3888" s="6"/>
      <c r="IG3888" s="6"/>
      <c r="IH3888" s="6"/>
      <c r="II3888" s="6"/>
      <c r="IJ3888" s="6"/>
      <c r="IK3888" s="6"/>
      <c r="IL3888" s="6"/>
      <c r="IM3888" s="6"/>
    </row>
    <row r="3889" s="35" customFormat="1" ht="15.75" customHeight="1" spans="3:247">
      <c r="C3889" s="102"/>
      <c r="D3889" s="103"/>
      <c r="E3889" s="98"/>
      <c r="F3889" s="104"/>
      <c r="G3889" s="103"/>
      <c r="IF3889" s="6"/>
      <c r="IG3889" s="6"/>
      <c r="IH3889" s="6"/>
      <c r="II3889" s="6"/>
      <c r="IJ3889" s="6"/>
      <c r="IK3889" s="6"/>
      <c r="IL3889" s="6"/>
      <c r="IM3889" s="6"/>
    </row>
    <row r="3890" s="35" customFormat="1" ht="15.75" customHeight="1" spans="3:247">
      <c r="C3890" s="102"/>
      <c r="D3890" s="103"/>
      <c r="E3890" s="98"/>
      <c r="F3890" s="104"/>
      <c r="G3890" s="103"/>
      <c r="IF3890" s="6"/>
      <c r="IG3890" s="6"/>
      <c r="IH3890" s="6"/>
      <c r="II3890" s="6"/>
      <c r="IJ3890" s="6"/>
      <c r="IK3890" s="6"/>
      <c r="IL3890" s="6"/>
      <c r="IM3890" s="6"/>
    </row>
    <row r="3891" s="35" customFormat="1" ht="15.75" customHeight="1" spans="3:247">
      <c r="C3891" s="102"/>
      <c r="D3891" s="103"/>
      <c r="E3891" s="98"/>
      <c r="F3891" s="104"/>
      <c r="G3891" s="103"/>
      <c r="IF3891" s="6"/>
      <c r="IG3891" s="6"/>
      <c r="IH3891" s="6"/>
      <c r="II3891" s="6"/>
      <c r="IJ3891" s="6"/>
      <c r="IK3891" s="6"/>
      <c r="IL3891" s="6"/>
      <c r="IM3891" s="6"/>
    </row>
    <row r="3892" s="35" customFormat="1" ht="15.75" customHeight="1" spans="3:247">
      <c r="C3892" s="102"/>
      <c r="D3892" s="103"/>
      <c r="E3892" s="98"/>
      <c r="F3892" s="104"/>
      <c r="G3892" s="103"/>
      <c r="IF3892" s="6"/>
      <c r="IG3892" s="6"/>
      <c r="IH3892" s="6"/>
      <c r="II3892" s="6"/>
      <c r="IJ3892" s="6"/>
      <c r="IK3892" s="6"/>
      <c r="IL3892" s="6"/>
      <c r="IM3892" s="6"/>
    </row>
    <row r="3893" s="35" customFormat="1" ht="15.75" customHeight="1" spans="3:247">
      <c r="C3893" s="102"/>
      <c r="D3893" s="103"/>
      <c r="E3893" s="98"/>
      <c r="F3893" s="104"/>
      <c r="G3893" s="103"/>
      <c r="IF3893" s="6"/>
      <c r="IG3893" s="6"/>
      <c r="IH3893" s="6"/>
      <c r="II3893" s="6"/>
      <c r="IJ3893" s="6"/>
      <c r="IK3893" s="6"/>
      <c r="IL3893" s="6"/>
      <c r="IM3893" s="6"/>
    </row>
    <row r="3894" s="35" customFormat="1" ht="15.75" customHeight="1" spans="3:247">
      <c r="C3894" s="102"/>
      <c r="D3894" s="103"/>
      <c r="E3894" s="98"/>
      <c r="F3894" s="104"/>
      <c r="G3894" s="103"/>
      <c r="IF3894" s="6"/>
      <c r="IG3894" s="6"/>
      <c r="IH3894" s="6"/>
      <c r="II3894" s="6"/>
      <c r="IJ3894" s="6"/>
      <c r="IK3894" s="6"/>
      <c r="IL3894" s="6"/>
      <c r="IM3894" s="6"/>
    </row>
    <row r="3895" s="35" customFormat="1" ht="15.75" customHeight="1" spans="3:247">
      <c r="C3895" s="102"/>
      <c r="D3895" s="103"/>
      <c r="E3895" s="98"/>
      <c r="F3895" s="104"/>
      <c r="G3895" s="103"/>
      <c r="IF3895" s="6"/>
      <c r="IG3895" s="6"/>
      <c r="IH3895" s="6"/>
      <c r="II3895" s="6"/>
      <c r="IJ3895" s="6"/>
      <c r="IK3895" s="6"/>
      <c r="IL3895" s="6"/>
      <c r="IM3895" s="6"/>
    </row>
    <row r="3896" s="35" customFormat="1" ht="15.75" customHeight="1" spans="3:247">
      <c r="C3896" s="102"/>
      <c r="D3896" s="103"/>
      <c r="E3896" s="98"/>
      <c r="F3896" s="104"/>
      <c r="G3896" s="103"/>
      <c r="IF3896" s="6"/>
      <c r="IG3896" s="6"/>
      <c r="IH3896" s="6"/>
      <c r="II3896" s="6"/>
      <c r="IJ3896" s="6"/>
      <c r="IK3896" s="6"/>
      <c r="IL3896" s="6"/>
      <c r="IM3896" s="6"/>
    </row>
    <row r="3897" s="35" customFormat="1" ht="15.75" customHeight="1" spans="3:247">
      <c r="C3897" s="102"/>
      <c r="D3897" s="103"/>
      <c r="E3897" s="98"/>
      <c r="F3897" s="104"/>
      <c r="G3897" s="103"/>
      <c r="IF3897" s="6"/>
      <c r="IG3897" s="6"/>
      <c r="IH3897" s="6"/>
      <c r="II3897" s="6"/>
      <c r="IJ3897" s="6"/>
      <c r="IK3897" s="6"/>
      <c r="IL3897" s="6"/>
      <c r="IM3897" s="6"/>
    </row>
    <row r="3898" s="35" customFormat="1" ht="15.75" customHeight="1" spans="3:247">
      <c r="C3898" s="102"/>
      <c r="D3898" s="103"/>
      <c r="E3898" s="98"/>
      <c r="F3898" s="104"/>
      <c r="G3898" s="103"/>
      <c r="IF3898" s="6"/>
      <c r="IG3898" s="6"/>
      <c r="IH3898" s="6"/>
      <c r="II3898" s="6"/>
      <c r="IJ3898" s="6"/>
      <c r="IK3898" s="6"/>
      <c r="IL3898" s="6"/>
      <c r="IM3898" s="6"/>
    </row>
    <row r="3899" s="35" customFormat="1" ht="15.75" customHeight="1" spans="3:247">
      <c r="C3899" s="102"/>
      <c r="D3899" s="103"/>
      <c r="E3899" s="98"/>
      <c r="F3899" s="104"/>
      <c r="G3899" s="103"/>
      <c r="IF3899" s="6"/>
      <c r="IG3899" s="6"/>
      <c r="IH3899" s="6"/>
      <c r="II3899" s="6"/>
      <c r="IJ3899" s="6"/>
      <c r="IK3899" s="6"/>
      <c r="IL3899" s="6"/>
      <c r="IM3899" s="6"/>
    </row>
    <row r="3900" s="35" customFormat="1" ht="15.75" customHeight="1" spans="3:247">
      <c r="C3900" s="102"/>
      <c r="D3900" s="103"/>
      <c r="E3900" s="98"/>
      <c r="F3900" s="104"/>
      <c r="G3900" s="103"/>
      <c r="IF3900" s="6"/>
      <c r="IG3900" s="6"/>
      <c r="IH3900" s="6"/>
      <c r="II3900" s="6"/>
      <c r="IJ3900" s="6"/>
      <c r="IK3900" s="6"/>
      <c r="IL3900" s="6"/>
      <c r="IM3900" s="6"/>
    </row>
    <row r="3901" s="35" customFormat="1" ht="15.75" customHeight="1" spans="3:247">
      <c r="C3901" s="102"/>
      <c r="D3901" s="103"/>
      <c r="E3901" s="98"/>
      <c r="F3901" s="104"/>
      <c r="G3901" s="103"/>
      <c r="IF3901" s="6"/>
      <c r="IG3901" s="6"/>
      <c r="IH3901" s="6"/>
      <c r="II3901" s="6"/>
      <c r="IJ3901" s="6"/>
      <c r="IK3901" s="6"/>
      <c r="IL3901" s="6"/>
      <c r="IM3901" s="6"/>
    </row>
    <row r="3902" s="35" customFormat="1" ht="15.75" customHeight="1" spans="3:247">
      <c r="C3902" s="102"/>
      <c r="D3902" s="103"/>
      <c r="E3902" s="98"/>
      <c r="F3902" s="104"/>
      <c r="G3902" s="103"/>
      <c r="IF3902" s="6"/>
      <c r="IG3902" s="6"/>
      <c r="IH3902" s="6"/>
      <c r="II3902" s="6"/>
      <c r="IJ3902" s="6"/>
      <c r="IK3902" s="6"/>
      <c r="IL3902" s="6"/>
      <c r="IM3902" s="6"/>
    </row>
    <row r="3903" s="35" customFormat="1" ht="15.75" customHeight="1" spans="3:247">
      <c r="C3903" s="102"/>
      <c r="D3903" s="103"/>
      <c r="E3903" s="98"/>
      <c r="F3903" s="104"/>
      <c r="G3903" s="103"/>
      <c r="IF3903" s="6"/>
      <c r="IG3903" s="6"/>
      <c r="IH3903" s="6"/>
      <c r="II3903" s="6"/>
      <c r="IJ3903" s="6"/>
      <c r="IK3903" s="6"/>
      <c r="IL3903" s="6"/>
      <c r="IM3903" s="6"/>
    </row>
    <row r="3904" s="35" customFormat="1" ht="15.75" customHeight="1" spans="3:247">
      <c r="C3904" s="102"/>
      <c r="D3904" s="103"/>
      <c r="E3904" s="98"/>
      <c r="F3904" s="104"/>
      <c r="G3904" s="103"/>
      <c r="IF3904" s="6"/>
      <c r="IG3904" s="6"/>
      <c r="IH3904" s="6"/>
      <c r="II3904" s="6"/>
      <c r="IJ3904" s="6"/>
      <c r="IK3904" s="6"/>
      <c r="IL3904" s="6"/>
      <c r="IM3904" s="6"/>
    </row>
    <row r="3905" s="35" customFormat="1" ht="15.75" customHeight="1" spans="3:247">
      <c r="C3905" s="102"/>
      <c r="D3905" s="103"/>
      <c r="E3905" s="98"/>
      <c r="F3905" s="104"/>
      <c r="G3905" s="103"/>
      <c r="IF3905" s="6"/>
      <c r="IG3905" s="6"/>
      <c r="IH3905" s="6"/>
      <c r="II3905" s="6"/>
      <c r="IJ3905" s="6"/>
      <c r="IK3905" s="6"/>
      <c r="IL3905" s="6"/>
      <c r="IM3905" s="6"/>
    </row>
    <row r="3906" s="35" customFormat="1" ht="15.75" customHeight="1" spans="3:247">
      <c r="C3906" s="102"/>
      <c r="D3906" s="103"/>
      <c r="E3906" s="98"/>
      <c r="F3906" s="104"/>
      <c r="G3906" s="103"/>
      <c r="IF3906" s="6"/>
      <c r="IG3906" s="6"/>
      <c r="IH3906" s="6"/>
      <c r="II3906" s="6"/>
      <c r="IJ3906" s="6"/>
      <c r="IK3906" s="6"/>
      <c r="IL3906" s="6"/>
      <c r="IM3906" s="6"/>
    </row>
    <row r="3907" s="35" customFormat="1" ht="15.75" customHeight="1" spans="3:247">
      <c r="C3907" s="102"/>
      <c r="D3907" s="103"/>
      <c r="E3907" s="98"/>
      <c r="F3907" s="104"/>
      <c r="G3907" s="103"/>
      <c r="IF3907" s="6"/>
      <c r="IG3907" s="6"/>
      <c r="IH3907" s="6"/>
      <c r="II3907" s="6"/>
      <c r="IJ3907" s="6"/>
      <c r="IK3907" s="6"/>
      <c r="IL3907" s="6"/>
      <c r="IM3907" s="6"/>
    </row>
    <row r="3908" s="35" customFormat="1" ht="15.75" customHeight="1" spans="3:247">
      <c r="C3908" s="102"/>
      <c r="D3908" s="103"/>
      <c r="E3908" s="98"/>
      <c r="F3908" s="104"/>
      <c r="G3908" s="103"/>
      <c r="IF3908" s="6"/>
      <c r="IG3908" s="6"/>
      <c r="IH3908" s="6"/>
      <c r="II3908" s="6"/>
      <c r="IJ3908" s="6"/>
      <c r="IK3908" s="6"/>
      <c r="IL3908" s="6"/>
      <c r="IM3908" s="6"/>
    </row>
    <row r="3909" s="35" customFormat="1" ht="15.75" customHeight="1" spans="3:247">
      <c r="C3909" s="102"/>
      <c r="D3909" s="103"/>
      <c r="E3909" s="98"/>
      <c r="F3909" s="104"/>
      <c r="G3909" s="103"/>
      <c r="IF3909" s="6"/>
      <c r="IG3909" s="6"/>
      <c r="IH3909" s="6"/>
      <c r="II3909" s="6"/>
      <c r="IJ3909" s="6"/>
      <c r="IK3909" s="6"/>
      <c r="IL3909" s="6"/>
      <c r="IM3909" s="6"/>
    </row>
    <row r="3910" s="35" customFormat="1" ht="15.75" customHeight="1" spans="3:247">
      <c r="C3910" s="102"/>
      <c r="D3910" s="103"/>
      <c r="E3910" s="98"/>
      <c r="F3910" s="104"/>
      <c r="G3910" s="103"/>
      <c r="IF3910" s="6"/>
      <c r="IG3910" s="6"/>
      <c r="IH3910" s="6"/>
      <c r="II3910" s="6"/>
      <c r="IJ3910" s="6"/>
      <c r="IK3910" s="6"/>
      <c r="IL3910" s="6"/>
      <c r="IM3910" s="6"/>
    </row>
    <row r="3911" s="35" customFormat="1" ht="15.75" customHeight="1" spans="3:247">
      <c r="C3911" s="102"/>
      <c r="D3911" s="103"/>
      <c r="E3911" s="98"/>
      <c r="F3911" s="104"/>
      <c r="G3911" s="103"/>
      <c r="IF3911" s="6"/>
      <c r="IG3911" s="6"/>
      <c r="IH3911" s="6"/>
      <c r="II3911" s="6"/>
      <c r="IJ3911" s="6"/>
      <c r="IK3911" s="6"/>
      <c r="IL3911" s="6"/>
      <c r="IM3911" s="6"/>
    </row>
    <row r="3912" s="35" customFormat="1" ht="15.75" customHeight="1" spans="3:247">
      <c r="C3912" s="102"/>
      <c r="D3912" s="103"/>
      <c r="E3912" s="98"/>
      <c r="F3912" s="104"/>
      <c r="G3912" s="103"/>
      <c r="IF3912" s="6"/>
      <c r="IG3912" s="6"/>
      <c r="IH3912" s="6"/>
      <c r="II3912" s="6"/>
      <c r="IJ3912" s="6"/>
      <c r="IK3912" s="6"/>
      <c r="IL3912" s="6"/>
      <c r="IM3912" s="6"/>
    </row>
    <row r="3913" s="35" customFormat="1" ht="15.75" customHeight="1" spans="3:247">
      <c r="C3913" s="102"/>
      <c r="D3913" s="103"/>
      <c r="E3913" s="98"/>
      <c r="F3913" s="104"/>
      <c r="G3913" s="103"/>
      <c r="IF3913" s="6"/>
      <c r="IG3913" s="6"/>
      <c r="IH3913" s="6"/>
      <c r="II3913" s="6"/>
      <c r="IJ3913" s="6"/>
      <c r="IK3913" s="6"/>
      <c r="IL3913" s="6"/>
      <c r="IM3913" s="6"/>
    </row>
    <row r="3914" s="35" customFormat="1" ht="15.75" customHeight="1" spans="3:247">
      <c r="C3914" s="102"/>
      <c r="D3914" s="103"/>
      <c r="E3914" s="98"/>
      <c r="F3914" s="104"/>
      <c r="G3914" s="103"/>
      <c r="IF3914" s="6"/>
      <c r="IG3914" s="6"/>
      <c r="IH3914" s="6"/>
      <c r="II3914" s="6"/>
      <c r="IJ3914" s="6"/>
      <c r="IK3914" s="6"/>
      <c r="IL3914" s="6"/>
      <c r="IM3914" s="6"/>
    </row>
    <row r="3915" s="35" customFormat="1" ht="15.75" customHeight="1" spans="3:247">
      <c r="C3915" s="102"/>
      <c r="D3915" s="103"/>
      <c r="E3915" s="98"/>
      <c r="F3915" s="104"/>
      <c r="G3915" s="103"/>
      <c r="IF3915" s="6"/>
      <c r="IG3915" s="6"/>
      <c r="IH3915" s="6"/>
      <c r="II3915" s="6"/>
      <c r="IJ3915" s="6"/>
      <c r="IK3915" s="6"/>
      <c r="IL3915" s="6"/>
      <c r="IM3915" s="6"/>
    </row>
    <row r="3916" s="35" customFormat="1" ht="15.75" customHeight="1" spans="3:247">
      <c r="C3916" s="102"/>
      <c r="D3916" s="103"/>
      <c r="E3916" s="98"/>
      <c r="F3916" s="104"/>
      <c r="G3916" s="103"/>
      <c r="IF3916" s="6"/>
      <c r="IG3916" s="6"/>
      <c r="IH3916" s="6"/>
      <c r="II3916" s="6"/>
      <c r="IJ3916" s="6"/>
      <c r="IK3916" s="6"/>
      <c r="IL3916" s="6"/>
      <c r="IM3916" s="6"/>
    </row>
    <row r="3917" s="35" customFormat="1" ht="15.75" customHeight="1" spans="3:247">
      <c r="C3917" s="102"/>
      <c r="D3917" s="103"/>
      <c r="E3917" s="98"/>
      <c r="F3917" s="104"/>
      <c r="G3917" s="103"/>
      <c r="IF3917" s="6"/>
      <c r="IG3917" s="6"/>
      <c r="IH3917" s="6"/>
      <c r="II3917" s="6"/>
      <c r="IJ3917" s="6"/>
      <c r="IK3917" s="6"/>
      <c r="IL3917" s="6"/>
      <c r="IM3917" s="6"/>
    </row>
    <row r="3918" s="35" customFormat="1" ht="15.75" customHeight="1" spans="3:247">
      <c r="C3918" s="102"/>
      <c r="D3918" s="103"/>
      <c r="E3918" s="98"/>
      <c r="F3918" s="104"/>
      <c r="G3918" s="103"/>
      <c r="IF3918" s="6"/>
      <c r="IG3918" s="6"/>
      <c r="IH3918" s="6"/>
      <c r="II3918" s="6"/>
      <c r="IJ3918" s="6"/>
      <c r="IK3918" s="6"/>
      <c r="IL3918" s="6"/>
      <c r="IM3918" s="6"/>
    </row>
    <row r="3919" s="35" customFormat="1" ht="15.75" customHeight="1" spans="3:247">
      <c r="C3919" s="102"/>
      <c r="D3919" s="103"/>
      <c r="E3919" s="98"/>
      <c r="F3919" s="104"/>
      <c r="G3919" s="103"/>
      <c r="IF3919" s="6"/>
      <c r="IG3919" s="6"/>
      <c r="IH3919" s="6"/>
      <c r="II3919" s="6"/>
      <c r="IJ3919" s="6"/>
      <c r="IK3919" s="6"/>
      <c r="IL3919" s="6"/>
      <c r="IM3919" s="6"/>
    </row>
    <row r="3920" s="35" customFormat="1" ht="15.75" customHeight="1" spans="3:247">
      <c r="C3920" s="102"/>
      <c r="D3920" s="103"/>
      <c r="E3920" s="98"/>
      <c r="F3920" s="104"/>
      <c r="G3920" s="103"/>
      <c r="IF3920" s="6"/>
      <c r="IG3920" s="6"/>
      <c r="IH3920" s="6"/>
      <c r="II3920" s="6"/>
      <c r="IJ3920" s="6"/>
      <c r="IK3920" s="6"/>
      <c r="IL3920" s="6"/>
      <c r="IM3920" s="6"/>
    </row>
    <row r="3921" s="35" customFormat="1" ht="15.75" customHeight="1" spans="3:247">
      <c r="C3921" s="102"/>
      <c r="D3921" s="103"/>
      <c r="E3921" s="98"/>
      <c r="F3921" s="104"/>
      <c r="G3921" s="103"/>
      <c r="IF3921" s="6"/>
      <c r="IG3921" s="6"/>
      <c r="IH3921" s="6"/>
      <c r="II3921" s="6"/>
      <c r="IJ3921" s="6"/>
      <c r="IK3921" s="6"/>
      <c r="IL3921" s="6"/>
      <c r="IM3921" s="6"/>
    </row>
    <row r="3922" s="35" customFormat="1" ht="15.75" customHeight="1" spans="3:247">
      <c r="C3922" s="102"/>
      <c r="D3922" s="103"/>
      <c r="E3922" s="98"/>
      <c r="F3922" s="104"/>
      <c r="G3922" s="103"/>
      <c r="IF3922" s="6"/>
      <c r="IG3922" s="6"/>
      <c r="IH3922" s="6"/>
      <c r="II3922" s="6"/>
      <c r="IJ3922" s="6"/>
      <c r="IK3922" s="6"/>
      <c r="IL3922" s="6"/>
      <c r="IM3922" s="6"/>
    </row>
    <row r="3923" s="35" customFormat="1" ht="15.75" customHeight="1" spans="3:247">
      <c r="C3923" s="102"/>
      <c r="D3923" s="103"/>
      <c r="E3923" s="98"/>
      <c r="F3923" s="104"/>
      <c r="G3923" s="103"/>
      <c r="IF3923" s="6"/>
      <c r="IG3923" s="6"/>
      <c r="IH3923" s="6"/>
      <c r="II3923" s="6"/>
      <c r="IJ3923" s="6"/>
      <c r="IK3923" s="6"/>
      <c r="IL3923" s="6"/>
      <c r="IM3923" s="6"/>
    </row>
    <row r="3924" s="35" customFormat="1" ht="15.75" customHeight="1" spans="3:247">
      <c r="C3924" s="102"/>
      <c r="D3924" s="103"/>
      <c r="E3924" s="98"/>
      <c r="F3924" s="104"/>
      <c r="G3924" s="103"/>
      <c r="IF3924" s="6"/>
      <c r="IG3924" s="6"/>
      <c r="IH3924" s="6"/>
      <c r="II3924" s="6"/>
      <c r="IJ3924" s="6"/>
      <c r="IK3924" s="6"/>
      <c r="IL3924" s="6"/>
      <c r="IM3924" s="6"/>
    </row>
    <row r="3925" s="35" customFormat="1" ht="15.75" customHeight="1" spans="3:247">
      <c r="C3925" s="102"/>
      <c r="D3925" s="103"/>
      <c r="E3925" s="98"/>
      <c r="F3925" s="104"/>
      <c r="G3925" s="103"/>
      <c r="IF3925" s="6"/>
      <c r="IG3925" s="6"/>
      <c r="IH3925" s="6"/>
      <c r="II3925" s="6"/>
      <c r="IJ3925" s="6"/>
      <c r="IK3925" s="6"/>
      <c r="IL3925" s="6"/>
      <c r="IM3925" s="6"/>
    </row>
    <row r="3926" s="35" customFormat="1" ht="15.75" customHeight="1" spans="3:247">
      <c r="C3926" s="102"/>
      <c r="D3926" s="103"/>
      <c r="E3926" s="98"/>
      <c r="F3926" s="104"/>
      <c r="G3926" s="103"/>
      <c r="IF3926" s="6"/>
      <c r="IG3926" s="6"/>
      <c r="IH3926" s="6"/>
      <c r="II3926" s="6"/>
      <c r="IJ3926" s="6"/>
      <c r="IK3926" s="6"/>
      <c r="IL3926" s="6"/>
      <c r="IM3926" s="6"/>
    </row>
    <row r="3927" s="35" customFormat="1" ht="15.75" customHeight="1" spans="3:247">
      <c r="C3927" s="102"/>
      <c r="D3927" s="103"/>
      <c r="E3927" s="98"/>
      <c r="F3927" s="104"/>
      <c r="G3927" s="103"/>
      <c r="IF3927" s="6"/>
      <c r="IG3927" s="6"/>
      <c r="IH3927" s="6"/>
      <c r="II3927" s="6"/>
      <c r="IJ3927" s="6"/>
      <c r="IK3927" s="6"/>
      <c r="IL3927" s="6"/>
      <c r="IM3927" s="6"/>
    </row>
    <row r="3928" s="35" customFormat="1" ht="15.75" customHeight="1" spans="3:247">
      <c r="C3928" s="102"/>
      <c r="D3928" s="103"/>
      <c r="E3928" s="98"/>
      <c r="F3928" s="104"/>
      <c r="G3928" s="103"/>
      <c r="IF3928" s="6"/>
      <c r="IG3928" s="6"/>
      <c r="IH3928" s="6"/>
      <c r="II3928" s="6"/>
      <c r="IJ3928" s="6"/>
      <c r="IK3928" s="6"/>
      <c r="IL3928" s="6"/>
      <c r="IM3928" s="6"/>
    </row>
    <row r="3929" s="35" customFormat="1" ht="15.75" customHeight="1" spans="3:247">
      <c r="C3929" s="102"/>
      <c r="D3929" s="103"/>
      <c r="E3929" s="98"/>
      <c r="F3929" s="104"/>
      <c r="G3929" s="103"/>
      <c r="IF3929" s="6"/>
      <c r="IG3929" s="6"/>
      <c r="IH3929" s="6"/>
      <c r="II3929" s="6"/>
      <c r="IJ3929" s="6"/>
      <c r="IK3929" s="6"/>
      <c r="IL3929" s="6"/>
      <c r="IM3929" s="6"/>
    </row>
    <row r="3930" s="35" customFormat="1" ht="15.75" customHeight="1" spans="3:247">
      <c r="C3930" s="102"/>
      <c r="D3930" s="103"/>
      <c r="E3930" s="98"/>
      <c r="F3930" s="104"/>
      <c r="G3930" s="103"/>
      <c r="IF3930" s="6"/>
      <c r="IG3930" s="6"/>
      <c r="IH3930" s="6"/>
      <c r="II3930" s="6"/>
      <c r="IJ3930" s="6"/>
      <c r="IK3930" s="6"/>
      <c r="IL3930" s="6"/>
      <c r="IM3930" s="6"/>
    </row>
    <row r="3931" s="35" customFormat="1" ht="15.75" customHeight="1" spans="3:247">
      <c r="C3931" s="102"/>
      <c r="D3931" s="103"/>
      <c r="E3931" s="98"/>
      <c r="F3931" s="104"/>
      <c r="G3931" s="103"/>
      <c r="IF3931" s="6"/>
      <c r="IG3931" s="6"/>
      <c r="IH3931" s="6"/>
      <c r="II3931" s="6"/>
      <c r="IJ3931" s="6"/>
      <c r="IK3931" s="6"/>
      <c r="IL3931" s="6"/>
      <c r="IM3931" s="6"/>
    </row>
    <row r="3932" s="35" customFormat="1" ht="15.75" customHeight="1" spans="3:247">
      <c r="C3932" s="102"/>
      <c r="D3932" s="103"/>
      <c r="E3932" s="98"/>
      <c r="F3932" s="104"/>
      <c r="G3932" s="103"/>
      <c r="IF3932" s="6"/>
      <c r="IG3932" s="6"/>
      <c r="IH3932" s="6"/>
      <c r="II3932" s="6"/>
      <c r="IJ3932" s="6"/>
      <c r="IK3932" s="6"/>
      <c r="IL3932" s="6"/>
      <c r="IM3932" s="6"/>
    </row>
    <row r="3933" s="35" customFormat="1" ht="15.75" customHeight="1" spans="3:247">
      <c r="C3933" s="102"/>
      <c r="D3933" s="103"/>
      <c r="E3933" s="98"/>
      <c r="F3933" s="104"/>
      <c r="G3933" s="103"/>
      <c r="IF3933" s="6"/>
      <c r="IG3933" s="6"/>
      <c r="IH3933" s="6"/>
      <c r="II3933" s="6"/>
      <c r="IJ3933" s="6"/>
      <c r="IK3933" s="6"/>
      <c r="IL3933" s="6"/>
      <c r="IM3933" s="6"/>
    </row>
    <row r="3934" s="35" customFormat="1" ht="15.75" customHeight="1" spans="3:247">
      <c r="C3934" s="102"/>
      <c r="D3934" s="103"/>
      <c r="E3934" s="98"/>
      <c r="F3934" s="104"/>
      <c r="G3934" s="103"/>
      <c r="IF3934" s="6"/>
      <c r="IG3934" s="6"/>
      <c r="IH3934" s="6"/>
      <c r="II3934" s="6"/>
      <c r="IJ3934" s="6"/>
      <c r="IK3934" s="6"/>
      <c r="IL3934" s="6"/>
      <c r="IM3934" s="6"/>
    </row>
    <row r="3935" s="35" customFormat="1" ht="15.75" customHeight="1" spans="3:247">
      <c r="C3935" s="102"/>
      <c r="D3935" s="103"/>
      <c r="E3935" s="98"/>
      <c r="F3935" s="104"/>
      <c r="G3935" s="103"/>
      <c r="IF3935" s="6"/>
      <c r="IG3935" s="6"/>
      <c r="IH3935" s="6"/>
      <c r="II3935" s="6"/>
      <c r="IJ3935" s="6"/>
      <c r="IK3935" s="6"/>
      <c r="IL3935" s="6"/>
      <c r="IM3935" s="6"/>
    </row>
    <row r="3936" s="35" customFormat="1" ht="15.75" customHeight="1" spans="3:247">
      <c r="C3936" s="102"/>
      <c r="D3936" s="103"/>
      <c r="E3936" s="98"/>
      <c r="F3936" s="104"/>
      <c r="G3936" s="103"/>
      <c r="IF3936" s="6"/>
      <c r="IG3936" s="6"/>
      <c r="IH3936" s="6"/>
      <c r="II3936" s="6"/>
      <c r="IJ3936" s="6"/>
      <c r="IK3936" s="6"/>
      <c r="IL3936" s="6"/>
      <c r="IM3936" s="6"/>
    </row>
    <row r="3937" s="35" customFormat="1" ht="15.75" customHeight="1" spans="3:247">
      <c r="C3937" s="102"/>
      <c r="D3937" s="103"/>
      <c r="E3937" s="98"/>
      <c r="F3937" s="104"/>
      <c r="G3937" s="103"/>
      <c r="IF3937" s="6"/>
      <c r="IG3937" s="6"/>
      <c r="IH3937" s="6"/>
      <c r="II3937" s="6"/>
      <c r="IJ3937" s="6"/>
      <c r="IK3937" s="6"/>
      <c r="IL3937" s="6"/>
      <c r="IM3937" s="6"/>
    </row>
    <row r="3938" s="35" customFormat="1" ht="15.75" customHeight="1" spans="3:247">
      <c r="C3938" s="102"/>
      <c r="D3938" s="103"/>
      <c r="E3938" s="98"/>
      <c r="F3938" s="104"/>
      <c r="G3938" s="103"/>
      <c r="IF3938" s="6"/>
      <c r="IG3938" s="6"/>
      <c r="IH3938" s="6"/>
      <c r="II3938" s="6"/>
      <c r="IJ3938" s="6"/>
      <c r="IK3938" s="6"/>
      <c r="IL3938" s="6"/>
      <c r="IM3938" s="6"/>
    </row>
    <row r="3939" s="35" customFormat="1" ht="15.75" customHeight="1" spans="3:247">
      <c r="C3939" s="102"/>
      <c r="D3939" s="103"/>
      <c r="E3939" s="98"/>
      <c r="F3939" s="104"/>
      <c r="G3939" s="103"/>
      <c r="IF3939" s="6"/>
      <c r="IG3939" s="6"/>
      <c r="IH3939" s="6"/>
      <c r="II3939" s="6"/>
      <c r="IJ3939" s="6"/>
      <c r="IK3939" s="6"/>
      <c r="IL3939" s="6"/>
      <c r="IM3939" s="6"/>
    </row>
    <row r="3940" s="35" customFormat="1" ht="15.75" customHeight="1" spans="3:247">
      <c r="C3940" s="102"/>
      <c r="D3940" s="103"/>
      <c r="E3940" s="98"/>
      <c r="F3940" s="104"/>
      <c r="G3940" s="103"/>
      <c r="IF3940" s="6"/>
      <c r="IG3940" s="6"/>
      <c r="IH3940" s="6"/>
      <c r="II3940" s="6"/>
      <c r="IJ3940" s="6"/>
      <c r="IK3940" s="6"/>
      <c r="IL3940" s="6"/>
      <c r="IM3940" s="6"/>
    </row>
    <row r="3941" s="35" customFormat="1" ht="15.75" customHeight="1" spans="3:247">
      <c r="C3941" s="102"/>
      <c r="D3941" s="103"/>
      <c r="E3941" s="98"/>
      <c r="F3941" s="104"/>
      <c r="G3941" s="103"/>
      <c r="IF3941" s="6"/>
      <c r="IG3941" s="6"/>
      <c r="IH3941" s="6"/>
      <c r="II3941" s="6"/>
      <c r="IJ3941" s="6"/>
      <c r="IK3941" s="6"/>
      <c r="IL3941" s="6"/>
      <c r="IM3941" s="6"/>
    </row>
    <row r="3942" s="35" customFormat="1" ht="15.75" customHeight="1" spans="3:247">
      <c r="C3942" s="102"/>
      <c r="D3942" s="103"/>
      <c r="E3942" s="98"/>
      <c r="F3942" s="104"/>
      <c r="G3942" s="103"/>
      <c r="IF3942" s="6"/>
      <c r="IG3942" s="6"/>
      <c r="IH3942" s="6"/>
      <c r="II3942" s="6"/>
      <c r="IJ3942" s="6"/>
      <c r="IK3942" s="6"/>
      <c r="IL3942" s="6"/>
      <c r="IM3942" s="6"/>
    </row>
    <row r="3943" s="35" customFormat="1" ht="15.75" customHeight="1" spans="3:247">
      <c r="C3943" s="102"/>
      <c r="D3943" s="103"/>
      <c r="E3943" s="98"/>
      <c r="F3943" s="104"/>
      <c r="G3943" s="103"/>
      <c r="IF3943" s="6"/>
      <c r="IG3943" s="6"/>
      <c r="IH3943" s="6"/>
      <c r="II3943" s="6"/>
      <c r="IJ3943" s="6"/>
      <c r="IK3943" s="6"/>
      <c r="IL3943" s="6"/>
      <c r="IM3943" s="6"/>
    </row>
    <row r="3944" s="35" customFormat="1" ht="15.75" customHeight="1" spans="3:247">
      <c r="C3944" s="102"/>
      <c r="D3944" s="103"/>
      <c r="E3944" s="98"/>
      <c r="F3944" s="104"/>
      <c r="G3944" s="103"/>
      <c r="IF3944" s="6"/>
      <c r="IG3944" s="6"/>
      <c r="IH3944" s="6"/>
      <c r="II3944" s="6"/>
      <c r="IJ3944" s="6"/>
      <c r="IK3944" s="6"/>
      <c r="IL3944" s="6"/>
      <c r="IM3944" s="6"/>
    </row>
    <row r="3945" s="35" customFormat="1" ht="15.75" customHeight="1" spans="3:247">
      <c r="C3945" s="102"/>
      <c r="D3945" s="103"/>
      <c r="E3945" s="98"/>
      <c r="F3945" s="104"/>
      <c r="G3945" s="103"/>
      <c r="IF3945" s="6"/>
      <c r="IG3945" s="6"/>
      <c r="IH3945" s="6"/>
      <c r="II3945" s="6"/>
      <c r="IJ3945" s="6"/>
      <c r="IK3945" s="6"/>
      <c r="IL3945" s="6"/>
      <c r="IM3945" s="6"/>
    </row>
    <row r="3946" s="35" customFormat="1" ht="15.75" customHeight="1" spans="3:247">
      <c r="C3946" s="102"/>
      <c r="D3946" s="103"/>
      <c r="E3946" s="98"/>
      <c r="F3946" s="104"/>
      <c r="G3946" s="103"/>
      <c r="IF3946" s="6"/>
      <c r="IG3946" s="6"/>
      <c r="IH3946" s="6"/>
      <c r="II3946" s="6"/>
      <c r="IJ3946" s="6"/>
      <c r="IK3946" s="6"/>
      <c r="IL3946" s="6"/>
      <c r="IM3946" s="6"/>
    </row>
    <row r="3947" s="35" customFormat="1" ht="15.75" customHeight="1" spans="3:247">
      <c r="C3947" s="102"/>
      <c r="D3947" s="103"/>
      <c r="E3947" s="98"/>
      <c r="F3947" s="104"/>
      <c r="G3947" s="103"/>
      <c r="IF3947" s="6"/>
      <c r="IG3947" s="6"/>
      <c r="IH3947" s="6"/>
      <c r="II3947" s="6"/>
      <c r="IJ3947" s="6"/>
      <c r="IK3947" s="6"/>
      <c r="IL3947" s="6"/>
      <c r="IM3947" s="6"/>
    </row>
    <row r="3948" s="35" customFormat="1" ht="15.75" customHeight="1" spans="3:247">
      <c r="C3948" s="102"/>
      <c r="D3948" s="103"/>
      <c r="E3948" s="98"/>
      <c r="F3948" s="104"/>
      <c r="G3948" s="103"/>
      <c r="IF3948" s="6"/>
      <c r="IG3948" s="6"/>
      <c r="IH3948" s="6"/>
      <c r="II3948" s="6"/>
      <c r="IJ3948" s="6"/>
      <c r="IK3948" s="6"/>
      <c r="IL3948" s="6"/>
      <c r="IM3948" s="6"/>
    </row>
    <row r="3949" s="35" customFormat="1" ht="15.75" customHeight="1" spans="3:247">
      <c r="C3949" s="102"/>
      <c r="D3949" s="103"/>
      <c r="E3949" s="98"/>
      <c r="F3949" s="104"/>
      <c r="G3949" s="103"/>
      <c r="IF3949" s="6"/>
      <c r="IG3949" s="6"/>
      <c r="IH3949" s="6"/>
      <c r="II3949" s="6"/>
      <c r="IJ3949" s="6"/>
      <c r="IK3949" s="6"/>
      <c r="IL3949" s="6"/>
      <c r="IM3949" s="6"/>
    </row>
    <row r="3950" s="35" customFormat="1" ht="15.75" customHeight="1" spans="3:247">
      <c r="C3950" s="102"/>
      <c r="D3950" s="103"/>
      <c r="E3950" s="98"/>
      <c r="F3950" s="104"/>
      <c r="G3950" s="103"/>
      <c r="IF3950" s="6"/>
      <c r="IG3950" s="6"/>
      <c r="IH3950" s="6"/>
      <c r="II3950" s="6"/>
      <c r="IJ3950" s="6"/>
      <c r="IK3950" s="6"/>
      <c r="IL3950" s="6"/>
      <c r="IM3950" s="6"/>
    </row>
    <row r="3951" s="35" customFormat="1" ht="15.75" customHeight="1" spans="3:247">
      <c r="C3951" s="102"/>
      <c r="D3951" s="103"/>
      <c r="E3951" s="98"/>
      <c r="F3951" s="104"/>
      <c r="G3951" s="103"/>
      <c r="IF3951" s="6"/>
      <c r="IG3951" s="6"/>
      <c r="IH3951" s="6"/>
      <c r="II3951" s="6"/>
      <c r="IJ3951" s="6"/>
      <c r="IK3951" s="6"/>
      <c r="IL3951" s="6"/>
      <c r="IM3951" s="6"/>
    </row>
    <row r="3952" s="35" customFormat="1" ht="15.75" customHeight="1" spans="3:247">
      <c r="C3952" s="102"/>
      <c r="D3952" s="103"/>
      <c r="E3952" s="98"/>
      <c r="F3952" s="104"/>
      <c r="G3952" s="103"/>
      <c r="IF3952" s="6"/>
      <c r="IG3952" s="6"/>
      <c r="IH3952" s="6"/>
      <c r="II3952" s="6"/>
      <c r="IJ3952" s="6"/>
      <c r="IK3952" s="6"/>
      <c r="IL3952" s="6"/>
      <c r="IM3952" s="6"/>
    </row>
    <row r="3953" s="35" customFormat="1" ht="15.75" customHeight="1" spans="3:247">
      <c r="C3953" s="102"/>
      <c r="D3953" s="103"/>
      <c r="E3953" s="98"/>
      <c r="F3953" s="104"/>
      <c r="G3953" s="103"/>
      <c r="IF3953" s="6"/>
      <c r="IG3953" s="6"/>
      <c r="IH3953" s="6"/>
      <c r="II3953" s="6"/>
      <c r="IJ3953" s="6"/>
      <c r="IK3953" s="6"/>
      <c r="IL3953" s="6"/>
      <c r="IM3953" s="6"/>
    </row>
    <row r="3954" s="35" customFormat="1" ht="15.75" customHeight="1" spans="3:247">
      <c r="C3954" s="102"/>
      <c r="D3954" s="103"/>
      <c r="E3954" s="98"/>
      <c r="F3954" s="104"/>
      <c r="G3954" s="103"/>
      <c r="IF3954" s="6"/>
      <c r="IG3954" s="6"/>
      <c r="IH3954" s="6"/>
      <c r="II3954" s="6"/>
      <c r="IJ3954" s="6"/>
      <c r="IK3954" s="6"/>
      <c r="IL3954" s="6"/>
      <c r="IM3954" s="6"/>
    </row>
    <row r="3955" s="35" customFormat="1" ht="15.75" customHeight="1" spans="3:247">
      <c r="C3955" s="102"/>
      <c r="D3955" s="103"/>
      <c r="E3955" s="98"/>
      <c r="F3955" s="104"/>
      <c r="G3955" s="103"/>
      <c r="IF3955" s="6"/>
      <c r="IG3955" s="6"/>
      <c r="IH3955" s="6"/>
      <c r="II3955" s="6"/>
      <c r="IJ3955" s="6"/>
      <c r="IK3955" s="6"/>
      <c r="IL3955" s="6"/>
      <c r="IM3955" s="6"/>
    </row>
    <row r="3956" s="35" customFormat="1" ht="15.75" customHeight="1" spans="3:247">
      <c r="C3956" s="102"/>
      <c r="D3956" s="103"/>
      <c r="E3956" s="98"/>
      <c r="F3956" s="104"/>
      <c r="G3956" s="103"/>
      <c r="IF3956" s="6"/>
      <c r="IG3956" s="6"/>
      <c r="IH3956" s="6"/>
      <c r="II3956" s="6"/>
      <c r="IJ3956" s="6"/>
      <c r="IK3956" s="6"/>
      <c r="IL3956" s="6"/>
      <c r="IM3956" s="6"/>
    </row>
    <row r="3957" s="35" customFormat="1" ht="15.75" customHeight="1" spans="3:247">
      <c r="C3957" s="102"/>
      <c r="D3957" s="103"/>
      <c r="E3957" s="98"/>
      <c r="F3957" s="104"/>
      <c r="G3957" s="103"/>
      <c r="IF3957" s="6"/>
      <c r="IG3957" s="6"/>
      <c r="IH3957" s="6"/>
      <c r="II3957" s="6"/>
      <c r="IJ3957" s="6"/>
      <c r="IK3957" s="6"/>
      <c r="IL3957" s="6"/>
      <c r="IM3957" s="6"/>
    </row>
    <row r="3958" s="35" customFormat="1" ht="15.75" customHeight="1" spans="3:247">
      <c r="C3958" s="102"/>
      <c r="D3958" s="103"/>
      <c r="E3958" s="98"/>
      <c r="F3958" s="104"/>
      <c r="G3958" s="103"/>
      <c r="IF3958" s="6"/>
      <c r="IG3958" s="6"/>
      <c r="IH3958" s="6"/>
      <c r="II3958" s="6"/>
      <c r="IJ3958" s="6"/>
      <c r="IK3958" s="6"/>
      <c r="IL3958" s="6"/>
      <c r="IM3958" s="6"/>
    </row>
    <row r="3959" s="35" customFormat="1" ht="15.75" customHeight="1" spans="3:247">
      <c r="C3959" s="102"/>
      <c r="D3959" s="103"/>
      <c r="E3959" s="98"/>
      <c r="F3959" s="104"/>
      <c r="G3959" s="103"/>
      <c r="IF3959" s="6"/>
      <c r="IG3959" s="6"/>
      <c r="IH3959" s="6"/>
      <c r="II3959" s="6"/>
      <c r="IJ3959" s="6"/>
      <c r="IK3959" s="6"/>
      <c r="IL3959" s="6"/>
      <c r="IM3959" s="6"/>
    </row>
    <row r="3960" s="35" customFormat="1" ht="15.75" customHeight="1" spans="3:247">
      <c r="C3960" s="102"/>
      <c r="D3960" s="103"/>
      <c r="E3960" s="98"/>
      <c r="F3960" s="104"/>
      <c r="G3960" s="103"/>
      <c r="IF3960" s="6"/>
      <c r="IG3960" s="6"/>
      <c r="IH3960" s="6"/>
      <c r="II3960" s="6"/>
      <c r="IJ3960" s="6"/>
      <c r="IK3960" s="6"/>
      <c r="IL3960" s="6"/>
      <c r="IM3960" s="6"/>
    </row>
    <row r="3961" s="35" customFormat="1" ht="15.75" customHeight="1" spans="3:247">
      <c r="C3961" s="102"/>
      <c r="D3961" s="103"/>
      <c r="E3961" s="98"/>
      <c r="F3961" s="104"/>
      <c r="G3961" s="103"/>
      <c r="IF3961" s="6"/>
      <c r="IG3961" s="6"/>
      <c r="IH3961" s="6"/>
      <c r="II3961" s="6"/>
      <c r="IJ3961" s="6"/>
      <c r="IK3961" s="6"/>
      <c r="IL3961" s="6"/>
      <c r="IM3961" s="6"/>
    </row>
    <row r="3962" s="35" customFormat="1" ht="15.75" customHeight="1" spans="3:247">
      <c r="C3962" s="102"/>
      <c r="D3962" s="103"/>
      <c r="E3962" s="98"/>
      <c r="F3962" s="104"/>
      <c r="G3962" s="103"/>
      <c r="IF3962" s="6"/>
      <c r="IG3962" s="6"/>
      <c r="IH3962" s="6"/>
      <c r="II3962" s="6"/>
      <c r="IJ3962" s="6"/>
      <c r="IK3962" s="6"/>
      <c r="IL3962" s="6"/>
      <c r="IM3962" s="6"/>
    </row>
    <row r="3963" s="35" customFormat="1" ht="15.75" customHeight="1" spans="3:247">
      <c r="C3963" s="102"/>
      <c r="D3963" s="103"/>
      <c r="E3963" s="98"/>
      <c r="F3963" s="104"/>
      <c r="G3963" s="103"/>
      <c r="IF3963" s="6"/>
      <c r="IG3963" s="6"/>
      <c r="IH3963" s="6"/>
      <c r="II3963" s="6"/>
      <c r="IJ3963" s="6"/>
      <c r="IK3963" s="6"/>
      <c r="IL3963" s="6"/>
      <c r="IM3963" s="6"/>
    </row>
    <row r="3964" s="35" customFormat="1" ht="15.75" customHeight="1" spans="3:247">
      <c r="C3964" s="102"/>
      <c r="D3964" s="103"/>
      <c r="E3964" s="98"/>
      <c r="F3964" s="104"/>
      <c r="G3964" s="103"/>
      <c r="IF3964" s="6"/>
      <c r="IG3964" s="6"/>
      <c r="IH3964" s="6"/>
      <c r="II3964" s="6"/>
      <c r="IJ3964" s="6"/>
      <c r="IK3964" s="6"/>
      <c r="IL3964" s="6"/>
      <c r="IM3964" s="6"/>
    </row>
    <row r="3965" s="35" customFormat="1" ht="15.75" customHeight="1" spans="3:247">
      <c r="C3965" s="102"/>
      <c r="D3965" s="103"/>
      <c r="E3965" s="98"/>
      <c r="F3965" s="104"/>
      <c r="G3965" s="103"/>
      <c r="IF3965" s="6"/>
      <c r="IG3965" s="6"/>
      <c r="IH3965" s="6"/>
      <c r="II3965" s="6"/>
      <c r="IJ3965" s="6"/>
      <c r="IK3965" s="6"/>
      <c r="IL3965" s="6"/>
      <c r="IM3965" s="6"/>
    </row>
    <row r="3966" s="35" customFormat="1" ht="15.75" customHeight="1" spans="3:247">
      <c r="C3966" s="102"/>
      <c r="D3966" s="103"/>
      <c r="E3966" s="98"/>
      <c r="F3966" s="104"/>
      <c r="G3966" s="103"/>
      <c r="IF3966" s="6"/>
      <c r="IG3966" s="6"/>
      <c r="IH3966" s="6"/>
      <c r="II3966" s="6"/>
      <c r="IJ3966" s="6"/>
      <c r="IK3966" s="6"/>
      <c r="IL3966" s="6"/>
      <c r="IM3966" s="6"/>
    </row>
    <row r="3967" s="35" customFormat="1" ht="15.75" customHeight="1" spans="3:247">
      <c r="C3967" s="102"/>
      <c r="D3967" s="103"/>
      <c r="E3967" s="98"/>
      <c r="F3967" s="104"/>
      <c r="G3967" s="103"/>
      <c r="IF3967" s="6"/>
      <c r="IG3967" s="6"/>
      <c r="IH3967" s="6"/>
      <c r="II3967" s="6"/>
      <c r="IJ3967" s="6"/>
      <c r="IK3967" s="6"/>
      <c r="IL3967" s="6"/>
      <c r="IM3967" s="6"/>
    </row>
    <row r="3968" s="35" customFormat="1" ht="15.75" customHeight="1" spans="3:247">
      <c r="C3968" s="102"/>
      <c r="D3968" s="103"/>
      <c r="E3968" s="98"/>
      <c r="F3968" s="104"/>
      <c r="G3968" s="103"/>
      <c r="IF3968" s="6"/>
      <c r="IG3968" s="6"/>
      <c r="IH3968" s="6"/>
      <c r="II3968" s="6"/>
      <c r="IJ3968" s="6"/>
      <c r="IK3968" s="6"/>
      <c r="IL3968" s="6"/>
      <c r="IM3968" s="6"/>
    </row>
    <row r="3969" s="35" customFormat="1" ht="15.75" customHeight="1" spans="3:247">
      <c r="C3969" s="102"/>
      <c r="D3969" s="103"/>
      <c r="E3969" s="98"/>
      <c r="F3969" s="104"/>
      <c r="G3969" s="103"/>
      <c r="IF3969" s="6"/>
      <c r="IG3969" s="6"/>
      <c r="IH3969" s="6"/>
      <c r="II3969" s="6"/>
      <c r="IJ3969" s="6"/>
      <c r="IK3969" s="6"/>
      <c r="IL3969" s="6"/>
      <c r="IM3969" s="6"/>
    </row>
    <row r="3970" s="35" customFormat="1" ht="15.75" customHeight="1" spans="3:247">
      <c r="C3970" s="102"/>
      <c r="D3970" s="103"/>
      <c r="E3970" s="98"/>
      <c r="F3970" s="104"/>
      <c r="G3970" s="103"/>
      <c r="IF3970" s="6"/>
      <c r="IG3970" s="6"/>
      <c r="IH3970" s="6"/>
      <c r="II3970" s="6"/>
      <c r="IJ3970" s="6"/>
      <c r="IK3970" s="6"/>
      <c r="IL3970" s="6"/>
      <c r="IM3970" s="6"/>
    </row>
    <row r="3971" s="35" customFormat="1" ht="15.75" customHeight="1" spans="3:247">
      <c r="C3971" s="102"/>
      <c r="D3971" s="103"/>
      <c r="E3971" s="98"/>
      <c r="F3971" s="104"/>
      <c r="G3971" s="103"/>
      <c r="IF3971" s="6"/>
      <c r="IG3971" s="6"/>
      <c r="IH3971" s="6"/>
      <c r="II3971" s="6"/>
      <c r="IJ3971" s="6"/>
      <c r="IK3971" s="6"/>
      <c r="IL3971" s="6"/>
      <c r="IM3971" s="6"/>
    </row>
    <row r="3972" s="35" customFormat="1" ht="15.75" customHeight="1" spans="3:247">
      <c r="C3972" s="102"/>
      <c r="D3972" s="103"/>
      <c r="E3972" s="98"/>
      <c r="F3972" s="104"/>
      <c r="G3972" s="103"/>
      <c r="IF3972" s="6"/>
      <c r="IG3972" s="6"/>
      <c r="IH3972" s="6"/>
      <c r="II3972" s="6"/>
      <c r="IJ3972" s="6"/>
      <c r="IK3972" s="6"/>
      <c r="IL3972" s="6"/>
      <c r="IM3972" s="6"/>
    </row>
    <row r="3973" s="35" customFormat="1" ht="15.75" customHeight="1" spans="3:247">
      <c r="C3973" s="102"/>
      <c r="D3973" s="103"/>
      <c r="E3973" s="98"/>
      <c r="F3973" s="104"/>
      <c r="G3973" s="103"/>
      <c r="IF3973" s="6"/>
      <c r="IG3973" s="6"/>
      <c r="IH3973" s="6"/>
      <c r="II3973" s="6"/>
      <c r="IJ3973" s="6"/>
      <c r="IK3973" s="6"/>
      <c r="IL3973" s="6"/>
      <c r="IM3973" s="6"/>
    </row>
    <row r="3974" s="35" customFormat="1" ht="15.75" customHeight="1" spans="3:247">
      <c r="C3974" s="102"/>
      <c r="D3974" s="103"/>
      <c r="E3974" s="98"/>
      <c r="F3974" s="104"/>
      <c r="G3974" s="103"/>
      <c r="IF3974" s="6"/>
      <c r="IG3974" s="6"/>
      <c r="IH3974" s="6"/>
      <c r="II3974" s="6"/>
      <c r="IJ3974" s="6"/>
      <c r="IK3974" s="6"/>
      <c r="IL3974" s="6"/>
      <c r="IM3974" s="6"/>
    </row>
    <row r="3975" s="35" customFormat="1" ht="15.75" customHeight="1" spans="3:247">
      <c r="C3975" s="102"/>
      <c r="D3975" s="103"/>
      <c r="E3975" s="98"/>
      <c r="F3975" s="104"/>
      <c r="G3975" s="103"/>
      <c r="IF3975" s="6"/>
      <c r="IG3975" s="6"/>
      <c r="IH3975" s="6"/>
      <c r="II3975" s="6"/>
      <c r="IJ3975" s="6"/>
      <c r="IK3975" s="6"/>
      <c r="IL3975" s="6"/>
      <c r="IM3975" s="6"/>
    </row>
    <row r="3976" s="35" customFormat="1" ht="15.75" customHeight="1" spans="3:247">
      <c r="C3976" s="102"/>
      <c r="D3976" s="103"/>
      <c r="E3976" s="98"/>
      <c r="F3976" s="104"/>
      <c r="G3976" s="103"/>
      <c r="IF3976" s="6"/>
      <c r="IG3976" s="6"/>
      <c r="IH3976" s="6"/>
      <c r="II3976" s="6"/>
      <c r="IJ3976" s="6"/>
      <c r="IK3976" s="6"/>
      <c r="IL3976" s="6"/>
      <c r="IM3976" s="6"/>
    </row>
    <row r="3977" s="35" customFormat="1" ht="15.75" customHeight="1" spans="3:247">
      <c r="C3977" s="102"/>
      <c r="D3977" s="103"/>
      <c r="E3977" s="98"/>
      <c r="F3977" s="104"/>
      <c r="G3977" s="103"/>
      <c r="IF3977" s="6"/>
      <c r="IG3977" s="6"/>
      <c r="IH3977" s="6"/>
      <c r="II3977" s="6"/>
      <c r="IJ3977" s="6"/>
      <c r="IK3977" s="6"/>
      <c r="IL3977" s="6"/>
      <c r="IM3977" s="6"/>
    </row>
    <row r="3978" s="35" customFormat="1" ht="15.75" customHeight="1" spans="3:247">
      <c r="C3978" s="102"/>
      <c r="D3978" s="103"/>
      <c r="E3978" s="98"/>
      <c r="F3978" s="104"/>
      <c r="G3978" s="103"/>
      <c r="IF3978" s="6"/>
      <c r="IG3978" s="6"/>
      <c r="IH3978" s="6"/>
      <c r="II3978" s="6"/>
      <c r="IJ3978" s="6"/>
      <c r="IK3978" s="6"/>
      <c r="IL3978" s="6"/>
      <c r="IM3978" s="6"/>
    </row>
    <row r="3979" s="35" customFormat="1" ht="15.75" customHeight="1" spans="3:247">
      <c r="C3979" s="102"/>
      <c r="D3979" s="103"/>
      <c r="E3979" s="98"/>
      <c r="F3979" s="104"/>
      <c r="G3979" s="103"/>
      <c r="IF3979" s="6"/>
      <c r="IG3979" s="6"/>
      <c r="IH3979" s="6"/>
      <c r="II3979" s="6"/>
      <c r="IJ3979" s="6"/>
      <c r="IK3979" s="6"/>
      <c r="IL3979" s="6"/>
      <c r="IM3979" s="6"/>
    </row>
    <row r="3980" s="35" customFormat="1" ht="15.75" customHeight="1" spans="3:247">
      <c r="C3980" s="102"/>
      <c r="D3980" s="103"/>
      <c r="E3980" s="98"/>
      <c r="F3980" s="104"/>
      <c r="G3980" s="103"/>
      <c r="IF3980" s="6"/>
      <c r="IG3980" s="6"/>
      <c r="IH3980" s="6"/>
      <c r="II3980" s="6"/>
      <c r="IJ3980" s="6"/>
      <c r="IK3980" s="6"/>
      <c r="IL3980" s="6"/>
      <c r="IM3980" s="6"/>
    </row>
    <row r="3981" s="35" customFormat="1" ht="15.75" customHeight="1" spans="3:247">
      <c r="C3981" s="102"/>
      <c r="D3981" s="103"/>
      <c r="E3981" s="98"/>
      <c r="F3981" s="104"/>
      <c r="G3981" s="103"/>
      <c r="IF3981" s="6"/>
      <c r="IG3981" s="6"/>
      <c r="IH3981" s="6"/>
      <c r="II3981" s="6"/>
      <c r="IJ3981" s="6"/>
      <c r="IK3981" s="6"/>
      <c r="IL3981" s="6"/>
      <c r="IM3981" s="6"/>
    </row>
    <row r="3982" s="35" customFormat="1" ht="15.75" customHeight="1" spans="3:247">
      <c r="C3982" s="102"/>
      <c r="D3982" s="103"/>
      <c r="E3982" s="98"/>
      <c r="F3982" s="104"/>
      <c r="G3982" s="103"/>
      <c r="IF3982" s="6"/>
      <c r="IG3982" s="6"/>
      <c r="IH3982" s="6"/>
      <c r="II3982" s="6"/>
      <c r="IJ3982" s="6"/>
      <c r="IK3982" s="6"/>
      <c r="IL3982" s="6"/>
      <c r="IM3982" s="6"/>
    </row>
    <row r="3983" s="35" customFormat="1" ht="15.75" customHeight="1" spans="3:247">
      <c r="C3983" s="102"/>
      <c r="D3983" s="103"/>
      <c r="E3983" s="98"/>
      <c r="F3983" s="104"/>
      <c r="G3983" s="103"/>
      <c r="IF3983" s="6"/>
      <c r="IG3983" s="6"/>
      <c r="IH3983" s="6"/>
      <c r="II3983" s="6"/>
      <c r="IJ3983" s="6"/>
      <c r="IK3983" s="6"/>
      <c r="IL3983" s="6"/>
      <c r="IM3983" s="6"/>
    </row>
    <row r="3984" s="35" customFormat="1" ht="15.75" customHeight="1" spans="3:247">
      <c r="C3984" s="102"/>
      <c r="D3984" s="103"/>
      <c r="E3984" s="98"/>
      <c r="F3984" s="104"/>
      <c r="G3984" s="103"/>
      <c r="IF3984" s="6"/>
      <c r="IG3984" s="6"/>
      <c r="IH3984" s="6"/>
      <c r="II3984" s="6"/>
      <c r="IJ3984" s="6"/>
      <c r="IK3984" s="6"/>
      <c r="IL3984" s="6"/>
      <c r="IM3984" s="6"/>
    </row>
    <row r="3985" s="35" customFormat="1" ht="15.75" customHeight="1" spans="3:247">
      <c r="C3985" s="102"/>
      <c r="D3985" s="103"/>
      <c r="E3985" s="98"/>
      <c r="F3985" s="104"/>
      <c r="G3985" s="103"/>
      <c r="IF3985" s="6"/>
      <c r="IG3985" s="6"/>
      <c r="IH3985" s="6"/>
      <c r="II3985" s="6"/>
      <c r="IJ3985" s="6"/>
      <c r="IK3985" s="6"/>
      <c r="IL3985" s="6"/>
      <c r="IM3985" s="6"/>
    </row>
    <row r="3986" s="35" customFormat="1" ht="15.75" customHeight="1" spans="3:247">
      <c r="C3986" s="102"/>
      <c r="D3986" s="103"/>
      <c r="E3986" s="98"/>
      <c r="F3986" s="104"/>
      <c r="G3986" s="103"/>
      <c r="IF3986" s="6"/>
      <c r="IG3986" s="6"/>
      <c r="IH3986" s="6"/>
      <c r="II3986" s="6"/>
      <c r="IJ3986" s="6"/>
      <c r="IK3986" s="6"/>
      <c r="IL3986" s="6"/>
      <c r="IM3986" s="6"/>
    </row>
    <row r="3987" s="35" customFormat="1" ht="15.75" customHeight="1" spans="3:247">
      <c r="C3987" s="102"/>
      <c r="D3987" s="103"/>
      <c r="E3987" s="98"/>
      <c r="F3987" s="104"/>
      <c r="G3987" s="103"/>
      <c r="IF3987" s="6"/>
      <c r="IG3987" s="6"/>
      <c r="IH3987" s="6"/>
      <c r="II3987" s="6"/>
      <c r="IJ3987" s="6"/>
      <c r="IK3987" s="6"/>
      <c r="IL3987" s="6"/>
      <c r="IM3987" s="6"/>
    </row>
    <row r="3988" s="35" customFormat="1" ht="15.75" customHeight="1" spans="3:247">
      <c r="C3988" s="102"/>
      <c r="D3988" s="103"/>
      <c r="E3988" s="98"/>
      <c r="F3988" s="104"/>
      <c r="G3988" s="103"/>
      <c r="IF3988" s="6"/>
      <c r="IG3988" s="6"/>
      <c r="IH3988" s="6"/>
      <c r="II3988" s="6"/>
      <c r="IJ3988" s="6"/>
      <c r="IK3988" s="6"/>
      <c r="IL3988" s="6"/>
      <c r="IM3988" s="6"/>
    </row>
    <row r="3989" s="35" customFormat="1" ht="15.75" customHeight="1" spans="3:247">
      <c r="C3989" s="102"/>
      <c r="D3989" s="103"/>
      <c r="E3989" s="98"/>
      <c r="F3989" s="104"/>
      <c r="G3989" s="103"/>
      <c r="IF3989" s="6"/>
      <c r="IG3989" s="6"/>
      <c r="IH3989" s="6"/>
      <c r="II3989" s="6"/>
      <c r="IJ3989" s="6"/>
      <c r="IK3989" s="6"/>
      <c r="IL3989" s="6"/>
      <c r="IM3989" s="6"/>
    </row>
    <row r="3990" s="35" customFormat="1" ht="15.75" customHeight="1" spans="3:247">
      <c r="C3990" s="102"/>
      <c r="D3990" s="103"/>
      <c r="E3990" s="98"/>
      <c r="F3990" s="104"/>
      <c r="G3990" s="103"/>
      <c r="IF3990" s="6"/>
      <c r="IG3990" s="6"/>
      <c r="IH3990" s="6"/>
      <c r="II3990" s="6"/>
      <c r="IJ3990" s="6"/>
      <c r="IK3990" s="6"/>
      <c r="IL3990" s="6"/>
      <c r="IM3990" s="6"/>
    </row>
    <row r="3991" s="35" customFormat="1" ht="15.75" customHeight="1" spans="3:247">
      <c r="C3991" s="102"/>
      <c r="D3991" s="103"/>
      <c r="E3991" s="98"/>
      <c r="F3991" s="104"/>
      <c r="G3991" s="103"/>
      <c r="IF3991" s="6"/>
      <c r="IG3991" s="6"/>
      <c r="IH3991" s="6"/>
      <c r="II3991" s="6"/>
      <c r="IJ3991" s="6"/>
      <c r="IK3991" s="6"/>
      <c r="IL3991" s="6"/>
      <c r="IM3991" s="6"/>
    </row>
    <row r="3992" s="35" customFormat="1" ht="15.75" customHeight="1" spans="3:247">
      <c r="C3992" s="102"/>
      <c r="D3992" s="103"/>
      <c r="E3992" s="98"/>
      <c r="F3992" s="104"/>
      <c r="G3992" s="103"/>
      <c r="IF3992" s="6"/>
      <c r="IG3992" s="6"/>
      <c r="IH3992" s="6"/>
      <c r="II3992" s="6"/>
      <c r="IJ3992" s="6"/>
      <c r="IK3992" s="6"/>
      <c r="IL3992" s="6"/>
      <c r="IM3992" s="6"/>
    </row>
    <row r="3993" s="35" customFormat="1" ht="15.75" customHeight="1" spans="3:247">
      <c r="C3993" s="102"/>
      <c r="D3993" s="103"/>
      <c r="E3993" s="98"/>
      <c r="F3993" s="104"/>
      <c r="G3993" s="103"/>
      <c r="IF3993" s="6"/>
      <c r="IG3993" s="6"/>
      <c r="IH3993" s="6"/>
      <c r="II3993" s="6"/>
      <c r="IJ3993" s="6"/>
      <c r="IK3993" s="6"/>
      <c r="IL3993" s="6"/>
      <c r="IM3993" s="6"/>
    </row>
    <row r="3994" s="35" customFormat="1" ht="15.75" customHeight="1" spans="3:247">
      <c r="C3994" s="102"/>
      <c r="D3994" s="103"/>
      <c r="E3994" s="98"/>
      <c r="F3994" s="104"/>
      <c r="G3994" s="103"/>
      <c r="IF3994" s="6"/>
      <c r="IG3994" s="6"/>
      <c r="IH3994" s="6"/>
      <c r="II3994" s="6"/>
      <c r="IJ3994" s="6"/>
      <c r="IK3994" s="6"/>
      <c r="IL3994" s="6"/>
      <c r="IM3994" s="6"/>
    </row>
    <row r="3995" s="35" customFormat="1" ht="15.75" customHeight="1" spans="3:247">
      <c r="C3995" s="102"/>
      <c r="D3995" s="103"/>
      <c r="E3995" s="98"/>
      <c r="F3995" s="104"/>
      <c r="G3995" s="103"/>
      <c r="IF3995" s="6"/>
      <c r="IG3995" s="6"/>
      <c r="IH3995" s="6"/>
      <c r="II3995" s="6"/>
      <c r="IJ3995" s="6"/>
      <c r="IK3995" s="6"/>
      <c r="IL3995" s="6"/>
      <c r="IM3995" s="6"/>
    </row>
    <row r="3996" s="35" customFormat="1" ht="15.75" customHeight="1" spans="3:247">
      <c r="C3996" s="102"/>
      <c r="D3996" s="103"/>
      <c r="E3996" s="98"/>
      <c r="F3996" s="104"/>
      <c r="G3996" s="103"/>
      <c r="IF3996" s="6"/>
      <c r="IG3996" s="6"/>
      <c r="IH3996" s="6"/>
      <c r="II3996" s="6"/>
      <c r="IJ3996" s="6"/>
      <c r="IK3996" s="6"/>
      <c r="IL3996" s="6"/>
      <c r="IM3996" s="6"/>
    </row>
    <row r="3997" s="35" customFormat="1" ht="15.75" customHeight="1" spans="3:247">
      <c r="C3997" s="102"/>
      <c r="D3997" s="103"/>
      <c r="E3997" s="98"/>
      <c r="F3997" s="104"/>
      <c r="G3997" s="103"/>
      <c r="IF3997" s="6"/>
      <c r="IG3997" s="6"/>
      <c r="IH3997" s="6"/>
      <c r="II3997" s="6"/>
      <c r="IJ3997" s="6"/>
      <c r="IK3997" s="6"/>
      <c r="IL3997" s="6"/>
      <c r="IM3997" s="6"/>
    </row>
    <row r="3998" s="35" customFormat="1" ht="15.75" customHeight="1" spans="3:247">
      <c r="C3998" s="102"/>
      <c r="D3998" s="103"/>
      <c r="E3998" s="98"/>
      <c r="F3998" s="104"/>
      <c r="G3998" s="103"/>
      <c r="IF3998" s="6"/>
      <c r="IG3998" s="6"/>
      <c r="IH3998" s="6"/>
      <c r="II3998" s="6"/>
      <c r="IJ3998" s="6"/>
      <c r="IK3998" s="6"/>
      <c r="IL3998" s="6"/>
      <c r="IM3998" s="6"/>
    </row>
    <row r="3999" s="35" customFormat="1" ht="15.75" customHeight="1" spans="3:247">
      <c r="C3999" s="102"/>
      <c r="D3999" s="103"/>
      <c r="E3999" s="98"/>
      <c r="F3999" s="104"/>
      <c r="G3999" s="103"/>
      <c r="IF3999" s="6"/>
      <c r="IG3999" s="6"/>
      <c r="IH3999" s="6"/>
      <c r="II3999" s="6"/>
      <c r="IJ3999" s="6"/>
      <c r="IK3999" s="6"/>
      <c r="IL3999" s="6"/>
      <c r="IM3999" s="6"/>
    </row>
    <row r="4000" s="35" customFormat="1" ht="15.75" customHeight="1" spans="3:247">
      <c r="C4000" s="102"/>
      <c r="D4000" s="103"/>
      <c r="E4000" s="98"/>
      <c r="F4000" s="104"/>
      <c r="G4000" s="103"/>
      <c r="IF4000" s="6"/>
      <c r="IG4000" s="6"/>
      <c r="IH4000" s="6"/>
      <c r="II4000" s="6"/>
      <c r="IJ4000" s="6"/>
      <c r="IK4000" s="6"/>
      <c r="IL4000" s="6"/>
      <c r="IM4000" s="6"/>
    </row>
    <row r="4001" s="35" customFormat="1" ht="15.75" customHeight="1" spans="3:247">
      <c r="C4001" s="102"/>
      <c r="D4001" s="103"/>
      <c r="E4001" s="98"/>
      <c r="F4001" s="104"/>
      <c r="G4001" s="103"/>
      <c r="IF4001" s="6"/>
      <c r="IG4001" s="6"/>
      <c r="IH4001" s="6"/>
      <c r="II4001" s="6"/>
      <c r="IJ4001" s="6"/>
      <c r="IK4001" s="6"/>
      <c r="IL4001" s="6"/>
      <c r="IM4001" s="6"/>
    </row>
    <row r="4002" s="35" customFormat="1" ht="15.75" customHeight="1" spans="3:247">
      <c r="C4002" s="102"/>
      <c r="D4002" s="103"/>
      <c r="E4002" s="98"/>
      <c r="F4002" s="104"/>
      <c r="G4002" s="103"/>
      <c r="IF4002" s="6"/>
      <c r="IG4002" s="6"/>
      <c r="IH4002" s="6"/>
      <c r="II4002" s="6"/>
      <c r="IJ4002" s="6"/>
      <c r="IK4002" s="6"/>
      <c r="IL4002" s="6"/>
      <c r="IM4002" s="6"/>
    </row>
    <row r="4003" s="35" customFormat="1" ht="15.75" customHeight="1" spans="3:247">
      <c r="C4003" s="102"/>
      <c r="D4003" s="103"/>
      <c r="E4003" s="98"/>
      <c r="F4003" s="104"/>
      <c r="G4003" s="103"/>
      <c r="IF4003" s="6"/>
      <c r="IG4003" s="6"/>
      <c r="IH4003" s="6"/>
      <c r="II4003" s="6"/>
      <c r="IJ4003" s="6"/>
      <c r="IK4003" s="6"/>
      <c r="IL4003" s="6"/>
      <c r="IM4003" s="6"/>
    </row>
    <row r="4004" s="35" customFormat="1" ht="15.75" customHeight="1" spans="3:247">
      <c r="C4004" s="102"/>
      <c r="D4004" s="103"/>
      <c r="E4004" s="98"/>
      <c r="F4004" s="104"/>
      <c r="G4004" s="103"/>
      <c r="IF4004" s="6"/>
      <c r="IG4004" s="6"/>
      <c r="IH4004" s="6"/>
      <c r="II4004" s="6"/>
      <c r="IJ4004" s="6"/>
      <c r="IK4004" s="6"/>
      <c r="IL4004" s="6"/>
      <c r="IM4004" s="6"/>
    </row>
    <row r="4005" s="35" customFormat="1" ht="15.75" customHeight="1" spans="3:247">
      <c r="C4005" s="102"/>
      <c r="D4005" s="103"/>
      <c r="E4005" s="98"/>
      <c r="F4005" s="104"/>
      <c r="G4005" s="103"/>
      <c r="IF4005" s="6"/>
      <c r="IG4005" s="6"/>
      <c r="IH4005" s="6"/>
      <c r="II4005" s="6"/>
      <c r="IJ4005" s="6"/>
      <c r="IK4005" s="6"/>
      <c r="IL4005" s="6"/>
      <c r="IM4005" s="6"/>
    </row>
    <row r="4006" s="35" customFormat="1" ht="15.75" customHeight="1" spans="3:247">
      <c r="C4006" s="102"/>
      <c r="D4006" s="103"/>
      <c r="E4006" s="98"/>
      <c r="F4006" s="104"/>
      <c r="G4006" s="103"/>
      <c r="IF4006" s="6"/>
      <c r="IG4006" s="6"/>
      <c r="IH4006" s="6"/>
      <c r="II4006" s="6"/>
      <c r="IJ4006" s="6"/>
      <c r="IK4006" s="6"/>
      <c r="IL4006" s="6"/>
      <c r="IM4006" s="6"/>
    </row>
    <row r="4007" s="35" customFormat="1" ht="15.75" customHeight="1" spans="3:247">
      <c r="C4007" s="102"/>
      <c r="D4007" s="103"/>
      <c r="E4007" s="98"/>
      <c r="F4007" s="104"/>
      <c r="G4007" s="103"/>
      <c r="IF4007" s="6"/>
      <c r="IG4007" s="6"/>
      <c r="IH4007" s="6"/>
      <c r="II4007" s="6"/>
      <c r="IJ4007" s="6"/>
      <c r="IK4007" s="6"/>
      <c r="IL4007" s="6"/>
      <c r="IM4007" s="6"/>
    </row>
    <row r="4008" s="35" customFormat="1" ht="15.75" customHeight="1" spans="3:247">
      <c r="C4008" s="102"/>
      <c r="D4008" s="103"/>
      <c r="E4008" s="98"/>
      <c r="F4008" s="104"/>
      <c r="G4008" s="103"/>
      <c r="IF4008" s="6"/>
      <c r="IG4008" s="6"/>
      <c r="IH4008" s="6"/>
      <c r="II4008" s="6"/>
      <c r="IJ4008" s="6"/>
      <c r="IK4008" s="6"/>
      <c r="IL4008" s="6"/>
      <c r="IM4008" s="6"/>
    </row>
    <row r="4009" s="35" customFormat="1" ht="15.75" customHeight="1" spans="3:247">
      <c r="C4009" s="102"/>
      <c r="D4009" s="103"/>
      <c r="E4009" s="98"/>
      <c r="F4009" s="104"/>
      <c r="G4009" s="103"/>
      <c r="IF4009" s="6"/>
      <c r="IG4009" s="6"/>
      <c r="IH4009" s="6"/>
      <c r="II4009" s="6"/>
      <c r="IJ4009" s="6"/>
      <c r="IK4009" s="6"/>
      <c r="IL4009" s="6"/>
      <c r="IM4009" s="6"/>
    </row>
    <row r="4010" s="35" customFormat="1" ht="15.75" customHeight="1" spans="3:247">
      <c r="C4010" s="102"/>
      <c r="D4010" s="103"/>
      <c r="E4010" s="98"/>
      <c r="F4010" s="104"/>
      <c r="G4010" s="103"/>
      <c r="IF4010" s="6"/>
      <c r="IG4010" s="6"/>
      <c r="IH4010" s="6"/>
      <c r="II4010" s="6"/>
      <c r="IJ4010" s="6"/>
      <c r="IK4010" s="6"/>
      <c r="IL4010" s="6"/>
      <c r="IM4010" s="6"/>
    </row>
    <row r="4011" s="35" customFormat="1" ht="15.75" customHeight="1" spans="3:247">
      <c r="C4011" s="102"/>
      <c r="D4011" s="103"/>
      <c r="E4011" s="98"/>
      <c r="F4011" s="104"/>
      <c r="G4011" s="103"/>
      <c r="IF4011" s="6"/>
      <c r="IG4011" s="6"/>
      <c r="IH4011" s="6"/>
      <c r="II4011" s="6"/>
      <c r="IJ4011" s="6"/>
      <c r="IK4011" s="6"/>
      <c r="IL4011" s="6"/>
      <c r="IM4011" s="6"/>
    </row>
    <row r="4012" s="35" customFormat="1" ht="15.75" customHeight="1" spans="3:247">
      <c r="C4012" s="102"/>
      <c r="D4012" s="103"/>
      <c r="E4012" s="98"/>
      <c r="F4012" s="104"/>
      <c r="G4012" s="103"/>
      <c r="IF4012" s="6"/>
      <c r="IG4012" s="6"/>
      <c r="IH4012" s="6"/>
      <c r="II4012" s="6"/>
      <c r="IJ4012" s="6"/>
      <c r="IK4012" s="6"/>
      <c r="IL4012" s="6"/>
      <c r="IM4012" s="6"/>
    </row>
    <row r="4013" s="35" customFormat="1" ht="15.75" customHeight="1" spans="3:247">
      <c r="C4013" s="102"/>
      <c r="D4013" s="103"/>
      <c r="E4013" s="98"/>
      <c r="F4013" s="104"/>
      <c r="G4013" s="103"/>
      <c r="IF4013" s="6"/>
      <c r="IG4013" s="6"/>
      <c r="IH4013" s="6"/>
      <c r="II4013" s="6"/>
      <c r="IJ4013" s="6"/>
      <c r="IK4013" s="6"/>
      <c r="IL4013" s="6"/>
      <c r="IM4013" s="6"/>
    </row>
    <row r="4014" s="35" customFormat="1" ht="15.75" customHeight="1" spans="3:247">
      <c r="C4014" s="102"/>
      <c r="D4014" s="103"/>
      <c r="E4014" s="98"/>
      <c r="F4014" s="104"/>
      <c r="G4014" s="103"/>
      <c r="IF4014" s="6"/>
      <c r="IG4014" s="6"/>
      <c r="IH4014" s="6"/>
      <c r="II4014" s="6"/>
      <c r="IJ4014" s="6"/>
      <c r="IK4014" s="6"/>
      <c r="IL4014" s="6"/>
      <c r="IM4014" s="6"/>
    </row>
    <row r="4015" s="35" customFormat="1" ht="15.75" customHeight="1" spans="3:247">
      <c r="C4015" s="102"/>
      <c r="D4015" s="103"/>
      <c r="E4015" s="98"/>
      <c r="F4015" s="104"/>
      <c r="G4015" s="103"/>
      <c r="IF4015" s="6"/>
      <c r="IG4015" s="6"/>
      <c r="IH4015" s="6"/>
      <c r="II4015" s="6"/>
      <c r="IJ4015" s="6"/>
      <c r="IK4015" s="6"/>
      <c r="IL4015" s="6"/>
      <c r="IM4015" s="6"/>
    </row>
    <row r="4016" s="35" customFormat="1" ht="15.75" customHeight="1" spans="3:247">
      <c r="C4016" s="102"/>
      <c r="D4016" s="103"/>
      <c r="E4016" s="98"/>
      <c r="F4016" s="104"/>
      <c r="G4016" s="103"/>
      <c r="IF4016" s="6"/>
      <c r="IG4016" s="6"/>
      <c r="IH4016" s="6"/>
      <c r="II4016" s="6"/>
      <c r="IJ4016" s="6"/>
      <c r="IK4016" s="6"/>
      <c r="IL4016" s="6"/>
      <c r="IM4016" s="6"/>
    </row>
    <row r="4017" s="35" customFormat="1" ht="15.75" customHeight="1" spans="3:247">
      <c r="C4017" s="102"/>
      <c r="D4017" s="103"/>
      <c r="E4017" s="98"/>
      <c r="F4017" s="104"/>
      <c r="G4017" s="103"/>
      <c r="IF4017" s="6"/>
      <c r="IG4017" s="6"/>
      <c r="IH4017" s="6"/>
      <c r="II4017" s="6"/>
      <c r="IJ4017" s="6"/>
      <c r="IK4017" s="6"/>
      <c r="IL4017" s="6"/>
      <c r="IM4017" s="6"/>
    </row>
    <row r="4018" s="35" customFormat="1" ht="15.75" customHeight="1" spans="3:247">
      <c r="C4018" s="102"/>
      <c r="D4018" s="103"/>
      <c r="E4018" s="98"/>
      <c r="F4018" s="104"/>
      <c r="G4018" s="103"/>
      <c r="IF4018" s="6"/>
      <c r="IG4018" s="6"/>
      <c r="IH4018" s="6"/>
      <c r="II4018" s="6"/>
      <c r="IJ4018" s="6"/>
      <c r="IK4018" s="6"/>
      <c r="IL4018" s="6"/>
      <c r="IM4018" s="6"/>
    </row>
    <row r="4019" s="35" customFormat="1" ht="15.75" customHeight="1" spans="3:247">
      <c r="C4019" s="102"/>
      <c r="D4019" s="103"/>
      <c r="E4019" s="98"/>
      <c r="F4019" s="104"/>
      <c r="G4019" s="103"/>
      <c r="IF4019" s="6"/>
      <c r="IG4019" s="6"/>
      <c r="IH4019" s="6"/>
      <c r="II4019" s="6"/>
      <c r="IJ4019" s="6"/>
      <c r="IK4019" s="6"/>
      <c r="IL4019" s="6"/>
      <c r="IM4019" s="6"/>
    </row>
    <row r="4020" s="35" customFormat="1" ht="15.75" customHeight="1" spans="3:247">
      <c r="C4020" s="102"/>
      <c r="D4020" s="103"/>
      <c r="E4020" s="98"/>
      <c r="F4020" s="104"/>
      <c r="G4020" s="103"/>
      <c r="IF4020" s="6"/>
      <c r="IG4020" s="6"/>
      <c r="IH4020" s="6"/>
      <c r="II4020" s="6"/>
      <c r="IJ4020" s="6"/>
      <c r="IK4020" s="6"/>
      <c r="IL4020" s="6"/>
      <c r="IM4020" s="6"/>
    </row>
    <row r="4021" s="35" customFormat="1" ht="15.75" customHeight="1" spans="3:247">
      <c r="C4021" s="102"/>
      <c r="D4021" s="103"/>
      <c r="E4021" s="98"/>
      <c r="F4021" s="104"/>
      <c r="G4021" s="103"/>
      <c r="IF4021" s="6"/>
      <c r="IG4021" s="6"/>
      <c r="IH4021" s="6"/>
      <c r="II4021" s="6"/>
      <c r="IJ4021" s="6"/>
      <c r="IK4021" s="6"/>
      <c r="IL4021" s="6"/>
      <c r="IM4021" s="6"/>
    </row>
    <row r="4022" s="35" customFormat="1" ht="15.75" customHeight="1" spans="3:247">
      <c r="C4022" s="102"/>
      <c r="D4022" s="103"/>
      <c r="E4022" s="98"/>
      <c r="F4022" s="104"/>
      <c r="G4022" s="103"/>
      <c r="IF4022" s="6"/>
      <c r="IG4022" s="6"/>
      <c r="IH4022" s="6"/>
      <c r="II4022" s="6"/>
      <c r="IJ4022" s="6"/>
      <c r="IK4022" s="6"/>
      <c r="IL4022" s="6"/>
      <c r="IM4022" s="6"/>
    </row>
    <row r="4023" s="35" customFormat="1" ht="15.75" customHeight="1" spans="3:247">
      <c r="C4023" s="102"/>
      <c r="D4023" s="103"/>
      <c r="E4023" s="98"/>
      <c r="F4023" s="104"/>
      <c r="G4023" s="103"/>
      <c r="IF4023" s="6"/>
      <c r="IG4023" s="6"/>
      <c r="IH4023" s="6"/>
      <c r="II4023" s="6"/>
      <c r="IJ4023" s="6"/>
      <c r="IK4023" s="6"/>
      <c r="IL4023" s="6"/>
      <c r="IM4023" s="6"/>
    </row>
    <row r="4024" s="35" customFormat="1" ht="15.75" customHeight="1" spans="3:247">
      <c r="C4024" s="102"/>
      <c r="D4024" s="103"/>
      <c r="E4024" s="98"/>
      <c r="F4024" s="104"/>
      <c r="G4024" s="103"/>
      <c r="IF4024" s="6"/>
      <c r="IG4024" s="6"/>
      <c r="IH4024" s="6"/>
      <c r="II4024" s="6"/>
      <c r="IJ4024" s="6"/>
      <c r="IK4024" s="6"/>
      <c r="IL4024" s="6"/>
      <c r="IM4024" s="6"/>
    </row>
    <row r="4025" s="35" customFormat="1" ht="15.75" customHeight="1" spans="3:247">
      <c r="C4025" s="102"/>
      <c r="D4025" s="103"/>
      <c r="E4025" s="98"/>
      <c r="F4025" s="104"/>
      <c r="G4025" s="103"/>
      <c r="IF4025" s="6"/>
      <c r="IG4025" s="6"/>
      <c r="IH4025" s="6"/>
      <c r="II4025" s="6"/>
      <c r="IJ4025" s="6"/>
      <c r="IK4025" s="6"/>
      <c r="IL4025" s="6"/>
      <c r="IM4025" s="6"/>
    </row>
    <row r="4026" s="35" customFormat="1" ht="15.75" customHeight="1" spans="3:247">
      <c r="C4026" s="102"/>
      <c r="D4026" s="103"/>
      <c r="E4026" s="98"/>
      <c r="F4026" s="104"/>
      <c r="G4026" s="103"/>
      <c r="IF4026" s="6"/>
      <c r="IG4026" s="6"/>
      <c r="IH4026" s="6"/>
      <c r="II4026" s="6"/>
      <c r="IJ4026" s="6"/>
      <c r="IK4026" s="6"/>
      <c r="IL4026" s="6"/>
      <c r="IM4026" s="6"/>
    </row>
    <row r="4027" s="35" customFormat="1" ht="15.75" customHeight="1" spans="3:247">
      <c r="C4027" s="102"/>
      <c r="D4027" s="103"/>
      <c r="E4027" s="98"/>
      <c r="F4027" s="104"/>
      <c r="G4027" s="103"/>
      <c r="IF4027" s="6"/>
      <c r="IG4027" s="6"/>
      <c r="IH4027" s="6"/>
      <c r="II4027" s="6"/>
      <c r="IJ4027" s="6"/>
      <c r="IK4027" s="6"/>
      <c r="IL4027" s="6"/>
      <c r="IM4027" s="6"/>
    </row>
    <row r="4028" s="35" customFormat="1" ht="15.75" customHeight="1" spans="3:247">
      <c r="C4028" s="102"/>
      <c r="D4028" s="103"/>
      <c r="E4028" s="98"/>
      <c r="F4028" s="104"/>
      <c r="G4028" s="103"/>
      <c r="IF4028" s="6"/>
      <c r="IG4028" s="6"/>
      <c r="IH4028" s="6"/>
      <c r="II4028" s="6"/>
      <c r="IJ4028" s="6"/>
      <c r="IK4028" s="6"/>
      <c r="IL4028" s="6"/>
      <c r="IM4028" s="6"/>
    </row>
    <row r="4029" s="35" customFormat="1" ht="15.75" customHeight="1" spans="3:247">
      <c r="C4029" s="102"/>
      <c r="D4029" s="103"/>
      <c r="E4029" s="98"/>
      <c r="F4029" s="104"/>
      <c r="G4029" s="103"/>
      <c r="IF4029" s="6"/>
      <c r="IG4029" s="6"/>
      <c r="IH4029" s="6"/>
      <c r="II4029" s="6"/>
      <c r="IJ4029" s="6"/>
      <c r="IK4029" s="6"/>
      <c r="IL4029" s="6"/>
      <c r="IM4029" s="6"/>
    </row>
    <row r="4030" s="35" customFormat="1" ht="15.75" customHeight="1" spans="3:247">
      <c r="C4030" s="102"/>
      <c r="D4030" s="103"/>
      <c r="E4030" s="98"/>
      <c r="F4030" s="104"/>
      <c r="G4030" s="103"/>
      <c r="IF4030" s="6"/>
      <c r="IG4030" s="6"/>
      <c r="IH4030" s="6"/>
      <c r="II4030" s="6"/>
      <c r="IJ4030" s="6"/>
      <c r="IK4030" s="6"/>
      <c r="IL4030" s="6"/>
      <c r="IM4030" s="6"/>
    </row>
    <row r="4031" s="35" customFormat="1" ht="15.75" customHeight="1" spans="3:247">
      <c r="C4031" s="102"/>
      <c r="D4031" s="103"/>
      <c r="E4031" s="98"/>
      <c r="F4031" s="104"/>
      <c r="G4031" s="103"/>
      <c r="IF4031" s="6"/>
      <c r="IG4031" s="6"/>
      <c r="IH4031" s="6"/>
      <c r="II4031" s="6"/>
      <c r="IJ4031" s="6"/>
      <c r="IK4031" s="6"/>
      <c r="IL4031" s="6"/>
      <c r="IM4031" s="6"/>
    </row>
    <row r="4032" s="35" customFormat="1" ht="15.75" customHeight="1" spans="3:247">
      <c r="C4032" s="102"/>
      <c r="D4032" s="103"/>
      <c r="E4032" s="98"/>
      <c r="F4032" s="104"/>
      <c r="G4032" s="103"/>
      <c r="IF4032" s="6"/>
      <c r="IG4032" s="6"/>
      <c r="IH4032" s="6"/>
      <c r="II4032" s="6"/>
      <c r="IJ4032" s="6"/>
      <c r="IK4032" s="6"/>
      <c r="IL4032" s="6"/>
      <c r="IM4032" s="6"/>
    </row>
    <row r="4033" s="35" customFormat="1" ht="15.75" customHeight="1" spans="3:247">
      <c r="C4033" s="102"/>
      <c r="D4033" s="103"/>
      <c r="E4033" s="98"/>
      <c r="F4033" s="104"/>
      <c r="G4033" s="103"/>
      <c r="IF4033" s="6"/>
      <c r="IG4033" s="6"/>
      <c r="IH4033" s="6"/>
      <c r="II4033" s="6"/>
      <c r="IJ4033" s="6"/>
      <c r="IK4033" s="6"/>
      <c r="IL4033" s="6"/>
      <c r="IM4033" s="6"/>
    </row>
    <row r="4034" s="35" customFormat="1" ht="15.75" customHeight="1" spans="3:247">
      <c r="C4034" s="102"/>
      <c r="D4034" s="103"/>
      <c r="E4034" s="98"/>
      <c r="F4034" s="104"/>
      <c r="G4034" s="103"/>
      <c r="IF4034" s="6"/>
      <c r="IG4034" s="6"/>
      <c r="IH4034" s="6"/>
      <c r="II4034" s="6"/>
      <c r="IJ4034" s="6"/>
      <c r="IK4034" s="6"/>
      <c r="IL4034" s="6"/>
      <c r="IM4034" s="6"/>
    </row>
    <row r="4035" s="35" customFormat="1" ht="15.75" customHeight="1" spans="3:247">
      <c r="C4035" s="102"/>
      <c r="D4035" s="103"/>
      <c r="E4035" s="98"/>
      <c r="F4035" s="104"/>
      <c r="G4035" s="103"/>
      <c r="IF4035" s="6"/>
      <c r="IG4035" s="6"/>
      <c r="IH4035" s="6"/>
      <c r="II4035" s="6"/>
      <c r="IJ4035" s="6"/>
      <c r="IK4035" s="6"/>
      <c r="IL4035" s="6"/>
      <c r="IM4035" s="6"/>
    </row>
    <row r="4036" s="35" customFormat="1" ht="15.75" customHeight="1" spans="3:247">
      <c r="C4036" s="102"/>
      <c r="D4036" s="103"/>
      <c r="E4036" s="98"/>
      <c r="F4036" s="104"/>
      <c r="G4036" s="103"/>
      <c r="IF4036" s="6"/>
      <c r="IG4036" s="6"/>
      <c r="IH4036" s="6"/>
      <c r="II4036" s="6"/>
      <c r="IJ4036" s="6"/>
      <c r="IK4036" s="6"/>
      <c r="IL4036" s="6"/>
      <c r="IM4036" s="6"/>
    </row>
    <row r="4037" s="35" customFormat="1" ht="15.75" customHeight="1" spans="3:247">
      <c r="C4037" s="102"/>
      <c r="D4037" s="103"/>
      <c r="E4037" s="98"/>
      <c r="F4037" s="104"/>
      <c r="G4037" s="103"/>
      <c r="IF4037" s="6"/>
      <c r="IG4037" s="6"/>
      <c r="IH4037" s="6"/>
      <c r="II4037" s="6"/>
      <c r="IJ4037" s="6"/>
      <c r="IK4037" s="6"/>
      <c r="IL4037" s="6"/>
      <c r="IM4037" s="6"/>
    </row>
    <row r="4038" s="35" customFormat="1" ht="15.75" customHeight="1" spans="3:247">
      <c r="C4038" s="102"/>
      <c r="D4038" s="103"/>
      <c r="E4038" s="98"/>
      <c r="F4038" s="104"/>
      <c r="G4038" s="103"/>
      <c r="IF4038" s="6"/>
      <c r="IG4038" s="6"/>
      <c r="IH4038" s="6"/>
      <c r="II4038" s="6"/>
      <c r="IJ4038" s="6"/>
      <c r="IK4038" s="6"/>
      <c r="IL4038" s="6"/>
      <c r="IM4038" s="6"/>
    </row>
    <row r="4039" s="35" customFormat="1" ht="15.75" customHeight="1" spans="3:247">
      <c r="C4039" s="102"/>
      <c r="D4039" s="103"/>
      <c r="E4039" s="98"/>
      <c r="F4039" s="104"/>
      <c r="G4039" s="103"/>
      <c r="IF4039" s="6"/>
      <c r="IG4039" s="6"/>
      <c r="IH4039" s="6"/>
      <c r="II4039" s="6"/>
      <c r="IJ4039" s="6"/>
      <c r="IK4039" s="6"/>
      <c r="IL4039" s="6"/>
      <c r="IM4039" s="6"/>
    </row>
    <row r="4040" s="35" customFormat="1" ht="15.75" customHeight="1" spans="3:247">
      <c r="C4040" s="102"/>
      <c r="D4040" s="103"/>
      <c r="E4040" s="98"/>
      <c r="F4040" s="104"/>
      <c r="G4040" s="103"/>
      <c r="IF4040" s="6"/>
      <c r="IG4040" s="6"/>
      <c r="IH4040" s="6"/>
      <c r="II4040" s="6"/>
      <c r="IJ4040" s="6"/>
      <c r="IK4040" s="6"/>
      <c r="IL4040" s="6"/>
      <c r="IM4040" s="6"/>
    </row>
    <row r="4041" s="35" customFormat="1" ht="15.75" customHeight="1" spans="3:247">
      <c r="C4041" s="102"/>
      <c r="D4041" s="103"/>
      <c r="E4041" s="98"/>
      <c r="F4041" s="104"/>
      <c r="G4041" s="103"/>
      <c r="IF4041" s="6"/>
      <c r="IG4041" s="6"/>
      <c r="IH4041" s="6"/>
      <c r="II4041" s="6"/>
      <c r="IJ4041" s="6"/>
      <c r="IK4041" s="6"/>
      <c r="IL4041" s="6"/>
      <c r="IM4041" s="6"/>
    </row>
    <row r="4042" s="35" customFormat="1" ht="15.75" customHeight="1" spans="3:247">
      <c r="C4042" s="102"/>
      <c r="D4042" s="103"/>
      <c r="E4042" s="98"/>
      <c r="F4042" s="104"/>
      <c r="G4042" s="103"/>
      <c r="IF4042" s="6"/>
      <c r="IG4042" s="6"/>
      <c r="IH4042" s="6"/>
      <c r="II4042" s="6"/>
      <c r="IJ4042" s="6"/>
      <c r="IK4042" s="6"/>
      <c r="IL4042" s="6"/>
      <c r="IM4042" s="6"/>
    </row>
    <row r="4043" s="35" customFormat="1" ht="15.75" customHeight="1" spans="3:247">
      <c r="C4043" s="102"/>
      <c r="D4043" s="103"/>
      <c r="E4043" s="98"/>
      <c r="F4043" s="104"/>
      <c r="G4043" s="103"/>
      <c r="IF4043" s="6"/>
      <c r="IG4043" s="6"/>
      <c r="IH4043" s="6"/>
      <c r="II4043" s="6"/>
      <c r="IJ4043" s="6"/>
      <c r="IK4043" s="6"/>
      <c r="IL4043" s="6"/>
      <c r="IM4043" s="6"/>
    </row>
    <row r="4044" s="35" customFormat="1" ht="15.75" customHeight="1" spans="3:247">
      <c r="C4044" s="102"/>
      <c r="D4044" s="103"/>
      <c r="E4044" s="98"/>
      <c r="F4044" s="104"/>
      <c r="G4044" s="103"/>
      <c r="IF4044" s="6"/>
      <c r="IG4044" s="6"/>
      <c r="IH4044" s="6"/>
      <c r="II4044" s="6"/>
      <c r="IJ4044" s="6"/>
      <c r="IK4044" s="6"/>
      <c r="IL4044" s="6"/>
      <c r="IM4044" s="6"/>
    </row>
    <row r="4045" s="35" customFormat="1" ht="15.75" customHeight="1" spans="3:247">
      <c r="C4045" s="102"/>
      <c r="D4045" s="103"/>
      <c r="E4045" s="98"/>
      <c r="F4045" s="104"/>
      <c r="G4045" s="103"/>
      <c r="IF4045" s="6"/>
      <c r="IG4045" s="6"/>
      <c r="IH4045" s="6"/>
      <c r="II4045" s="6"/>
      <c r="IJ4045" s="6"/>
      <c r="IK4045" s="6"/>
      <c r="IL4045" s="6"/>
      <c r="IM4045" s="6"/>
    </row>
    <row r="4046" s="35" customFormat="1" ht="15.75" customHeight="1" spans="3:247">
      <c r="C4046" s="102"/>
      <c r="D4046" s="103"/>
      <c r="E4046" s="98"/>
      <c r="F4046" s="104"/>
      <c r="G4046" s="103"/>
      <c r="IF4046" s="6"/>
      <c r="IG4046" s="6"/>
      <c r="IH4046" s="6"/>
      <c r="II4046" s="6"/>
      <c r="IJ4046" s="6"/>
      <c r="IK4046" s="6"/>
      <c r="IL4046" s="6"/>
      <c r="IM4046" s="6"/>
    </row>
    <row r="4047" s="35" customFormat="1" ht="15.75" customHeight="1" spans="3:247">
      <c r="C4047" s="102"/>
      <c r="D4047" s="103"/>
      <c r="E4047" s="98"/>
      <c r="F4047" s="104"/>
      <c r="G4047" s="103"/>
      <c r="IF4047" s="6"/>
      <c r="IG4047" s="6"/>
      <c r="IH4047" s="6"/>
      <c r="II4047" s="6"/>
      <c r="IJ4047" s="6"/>
      <c r="IK4047" s="6"/>
      <c r="IL4047" s="6"/>
      <c r="IM4047" s="6"/>
    </row>
    <row r="4048" s="35" customFormat="1" ht="15.75" customHeight="1" spans="3:247">
      <c r="C4048" s="102"/>
      <c r="D4048" s="103"/>
      <c r="E4048" s="98"/>
      <c r="F4048" s="104"/>
      <c r="G4048" s="103"/>
      <c r="IF4048" s="6"/>
      <c r="IG4048" s="6"/>
      <c r="IH4048" s="6"/>
      <c r="II4048" s="6"/>
      <c r="IJ4048" s="6"/>
      <c r="IK4048" s="6"/>
      <c r="IL4048" s="6"/>
      <c r="IM4048" s="6"/>
    </row>
    <row r="4049" s="35" customFormat="1" ht="15.75" customHeight="1" spans="3:247">
      <c r="C4049" s="102"/>
      <c r="D4049" s="103"/>
      <c r="E4049" s="98"/>
      <c r="F4049" s="104"/>
      <c r="G4049" s="103"/>
      <c r="IF4049" s="6"/>
      <c r="IG4049" s="6"/>
      <c r="IH4049" s="6"/>
      <c r="II4049" s="6"/>
      <c r="IJ4049" s="6"/>
      <c r="IK4049" s="6"/>
      <c r="IL4049" s="6"/>
      <c r="IM4049" s="6"/>
    </row>
    <row r="4050" s="35" customFormat="1" ht="15.75" customHeight="1" spans="3:247">
      <c r="C4050" s="102"/>
      <c r="D4050" s="103"/>
      <c r="E4050" s="98"/>
      <c r="F4050" s="104"/>
      <c r="G4050" s="103"/>
      <c r="IF4050" s="6"/>
      <c r="IG4050" s="6"/>
      <c r="IH4050" s="6"/>
      <c r="II4050" s="6"/>
      <c r="IJ4050" s="6"/>
      <c r="IK4050" s="6"/>
      <c r="IL4050" s="6"/>
      <c r="IM4050" s="6"/>
    </row>
    <row r="4051" s="35" customFormat="1" ht="15.75" customHeight="1" spans="3:247">
      <c r="C4051" s="102"/>
      <c r="D4051" s="103"/>
      <c r="E4051" s="98"/>
      <c r="F4051" s="104"/>
      <c r="G4051" s="103"/>
      <c r="IF4051" s="6"/>
      <c r="IG4051" s="6"/>
      <c r="IH4051" s="6"/>
      <c r="II4051" s="6"/>
      <c r="IJ4051" s="6"/>
      <c r="IK4051" s="6"/>
      <c r="IL4051" s="6"/>
      <c r="IM4051" s="6"/>
    </row>
    <row r="4052" s="35" customFormat="1" ht="15.75" customHeight="1" spans="3:247">
      <c r="C4052" s="102"/>
      <c r="D4052" s="103"/>
      <c r="E4052" s="98"/>
      <c r="F4052" s="104"/>
      <c r="G4052" s="103"/>
      <c r="IF4052" s="6"/>
      <c r="IG4052" s="6"/>
      <c r="IH4052" s="6"/>
      <c r="II4052" s="6"/>
      <c r="IJ4052" s="6"/>
      <c r="IK4052" s="6"/>
      <c r="IL4052" s="6"/>
      <c r="IM4052" s="6"/>
    </row>
    <row r="4053" s="35" customFormat="1" ht="15.75" customHeight="1" spans="3:247">
      <c r="C4053" s="102"/>
      <c r="D4053" s="103"/>
      <c r="E4053" s="98"/>
      <c r="F4053" s="104"/>
      <c r="G4053" s="103"/>
      <c r="IF4053" s="6"/>
      <c r="IG4053" s="6"/>
      <c r="IH4053" s="6"/>
      <c r="II4053" s="6"/>
      <c r="IJ4053" s="6"/>
      <c r="IK4053" s="6"/>
      <c r="IL4053" s="6"/>
      <c r="IM4053" s="6"/>
    </row>
    <row r="4054" s="35" customFormat="1" ht="15.75" customHeight="1" spans="3:247">
      <c r="C4054" s="102"/>
      <c r="D4054" s="103"/>
      <c r="E4054" s="98"/>
      <c r="F4054" s="104"/>
      <c r="G4054" s="103"/>
      <c r="IF4054" s="6"/>
      <c r="IG4054" s="6"/>
      <c r="IH4054" s="6"/>
      <c r="II4054" s="6"/>
      <c r="IJ4054" s="6"/>
      <c r="IK4054" s="6"/>
      <c r="IL4054" s="6"/>
      <c r="IM4054" s="6"/>
    </row>
    <row r="4055" s="35" customFormat="1" ht="15.75" customHeight="1" spans="3:247">
      <c r="C4055" s="102"/>
      <c r="D4055" s="103"/>
      <c r="E4055" s="98"/>
      <c r="F4055" s="104"/>
      <c r="G4055" s="103"/>
      <c r="IF4055" s="6"/>
      <c r="IG4055" s="6"/>
      <c r="IH4055" s="6"/>
      <c r="II4055" s="6"/>
      <c r="IJ4055" s="6"/>
      <c r="IK4055" s="6"/>
      <c r="IL4055" s="6"/>
      <c r="IM4055" s="6"/>
    </row>
    <row r="4056" s="35" customFormat="1" ht="15.75" customHeight="1" spans="3:247">
      <c r="C4056" s="102"/>
      <c r="D4056" s="103"/>
      <c r="E4056" s="98"/>
      <c r="F4056" s="104"/>
      <c r="G4056" s="103"/>
      <c r="IF4056" s="6"/>
      <c r="IG4056" s="6"/>
      <c r="IH4056" s="6"/>
      <c r="II4056" s="6"/>
      <c r="IJ4056" s="6"/>
      <c r="IK4056" s="6"/>
      <c r="IL4056" s="6"/>
      <c r="IM4056" s="6"/>
    </row>
    <row r="4057" s="35" customFormat="1" ht="15.75" customHeight="1" spans="3:247">
      <c r="C4057" s="102"/>
      <c r="D4057" s="103"/>
      <c r="E4057" s="98"/>
      <c r="F4057" s="104"/>
      <c r="G4057" s="103"/>
      <c r="IF4057" s="6"/>
      <c r="IG4057" s="6"/>
      <c r="IH4057" s="6"/>
      <c r="II4057" s="6"/>
      <c r="IJ4057" s="6"/>
      <c r="IK4057" s="6"/>
      <c r="IL4057" s="6"/>
      <c r="IM4057" s="6"/>
    </row>
    <row r="4058" s="35" customFormat="1" ht="15.75" customHeight="1" spans="3:247">
      <c r="C4058" s="102"/>
      <c r="D4058" s="103"/>
      <c r="E4058" s="98"/>
      <c r="F4058" s="104"/>
      <c r="G4058" s="103"/>
      <c r="IF4058" s="6"/>
      <c r="IG4058" s="6"/>
      <c r="IH4058" s="6"/>
      <c r="II4058" s="6"/>
      <c r="IJ4058" s="6"/>
      <c r="IK4058" s="6"/>
      <c r="IL4058" s="6"/>
      <c r="IM4058" s="6"/>
    </row>
    <row r="4059" s="35" customFormat="1" ht="15.75" customHeight="1" spans="3:247">
      <c r="C4059" s="102"/>
      <c r="D4059" s="103"/>
      <c r="E4059" s="98"/>
      <c r="F4059" s="104"/>
      <c r="G4059" s="103"/>
      <c r="IF4059" s="6"/>
      <c r="IG4059" s="6"/>
      <c r="IH4059" s="6"/>
      <c r="II4059" s="6"/>
      <c r="IJ4059" s="6"/>
      <c r="IK4059" s="6"/>
      <c r="IL4059" s="6"/>
      <c r="IM4059" s="6"/>
    </row>
    <row r="4060" s="35" customFormat="1" ht="15.75" customHeight="1" spans="3:247">
      <c r="C4060" s="102"/>
      <c r="D4060" s="103"/>
      <c r="E4060" s="98"/>
      <c r="F4060" s="104"/>
      <c r="G4060" s="103"/>
      <c r="IF4060" s="6"/>
      <c r="IG4060" s="6"/>
      <c r="IH4060" s="6"/>
      <c r="II4060" s="6"/>
      <c r="IJ4060" s="6"/>
      <c r="IK4060" s="6"/>
      <c r="IL4060" s="6"/>
      <c r="IM4060" s="6"/>
    </row>
    <row r="4061" s="35" customFormat="1" ht="15.75" customHeight="1" spans="3:247">
      <c r="C4061" s="102"/>
      <c r="D4061" s="103"/>
      <c r="E4061" s="98"/>
      <c r="F4061" s="104"/>
      <c r="G4061" s="103"/>
      <c r="IF4061" s="6"/>
      <c r="IG4061" s="6"/>
      <c r="IH4061" s="6"/>
      <c r="II4061" s="6"/>
      <c r="IJ4061" s="6"/>
      <c r="IK4061" s="6"/>
      <c r="IL4061" s="6"/>
      <c r="IM4061" s="6"/>
    </row>
    <row r="4062" s="35" customFormat="1" ht="15.75" customHeight="1" spans="3:247">
      <c r="C4062" s="102"/>
      <c r="D4062" s="103"/>
      <c r="E4062" s="98"/>
      <c r="F4062" s="104"/>
      <c r="G4062" s="103"/>
      <c r="IF4062" s="6"/>
      <c r="IG4062" s="6"/>
      <c r="IH4062" s="6"/>
      <c r="II4062" s="6"/>
      <c r="IJ4062" s="6"/>
      <c r="IK4062" s="6"/>
      <c r="IL4062" s="6"/>
      <c r="IM4062" s="6"/>
    </row>
    <row r="4063" s="35" customFormat="1" ht="15.75" customHeight="1" spans="3:247">
      <c r="C4063" s="102"/>
      <c r="D4063" s="103"/>
      <c r="E4063" s="98"/>
      <c r="F4063" s="104"/>
      <c r="G4063" s="103"/>
      <c r="IF4063" s="6"/>
      <c r="IG4063" s="6"/>
      <c r="IH4063" s="6"/>
      <c r="II4063" s="6"/>
      <c r="IJ4063" s="6"/>
      <c r="IK4063" s="6"/>
      <c r="IL4063" s="6"/>
      <c r="IM4063" s="6"/>
    </row>
    <row r="4064" s="35" customFormat="1" ht="15.75" customHeight="1" spans="3:247">
      <c r="C4064" s="102"/>
      <c r="D4064" s="103"/>
      <c r="E4064" s="98"/>
      <c r="F4064" s="104"/>
      <c r="G4064" s="103"/>
      <c r="IF4064" s="6"/>
      <c r="IG4064" s="6"/>
      <c r="IH4064" s="6"/>
      <c r="II4064" s="6"/>
      <c r="IJ4064" s="6"/>
      <c r="IK4064" s="6"/>
      <c r="IL4064" s="6"/>
      <c r="IM4064" s="6"/>
    </row>
    <row r="4065" s="35" customFormat="1" ht="15.75" customHeight="1" spans="3:247">
      <c r="C4065" s="102"/>
      <c r="D4065" s="103"/>
      <c r="E4065" s="98"/>
      <c r="F4065" s="104"/>
      <c r="G4065" s="103"/>
      <c r="IF4065" s="6"/>
      <c r="IG4065" s="6"/>
      <c r="IH4065" s="6"/>
      <c r="II4065" s="6"/>
      <c r="IJ4065" s="6"/>
      <c r="IK4065" s="6"/>
      <c r="IL4065" s="6"/>
      <c r="IM4065" s="6"/>
    </row>
    <row r="4066" s="35" customFormat="1" ht="15.75" customHeight="1" spans="3:247">
      <c r="C4066" s="102"/>
      <c r="D4066" s="103"/>
      <c r="E4066" s="98"/>
      <c r="F4066" s="104"/>
      <c r="G4066" s="103"/>
      <c r="IF4066" s="6"/>
      <c r="IG4066" s="6"/>
      <c r="IH4066" s="6"/>
      <c r="II4066" s="6"/>
      <c r="IJ4066" s="6"/>
      <c r="IK4066" s="6"/>
      <c r="IL4066" s="6"/>
      <c r="IM4066" s="6"/>
    </row>
    <row r="4067" s="35" customFormat="1" ht="15.75" customHeight="1" spans="3:247">
      <c r="C4067" s="102"/>
      <c r="D4067" s="103"/>
      <c r="E4067" s="98"/>
      <c r="F4067" s="104"/>
      <c r="G4067" s="103"/>
      <c r="IF4067" s="6"/>
      <c r="IG4067" s="6"/>
      <c r="IH4067" s="6"/>
      <c r="II4067" s="6"/>
      <c r="IJ4067" s="6"/>
      <c r="IK4067" s="6"/>
      <c r="IL4067" s="6"/>
      <c r="IM4067" s="6"/>
    </row>
    <row r="4068" s="35" customFormat="1" ht="15.75" customHeight="1" spans="3:247">
      <c r="C4068" s="102"/>
      <c r="D4068" s="103"/>
      <c r="E4068" s="98"/>
      <c r="F4068" s="104"/>
      <c r="G4068" s="103"/>
      <c r="IF4068" s="6"/>
      <c r="IG4068" s="6"/>
      <c r="IH4068" s="6"/>
      <c r="II4068" s="6"/>
      <c r="IJ4068" s="6"/>
      <c r="IK4068" s="6"/>
      <c r="IL4068" s="6"/>
      <c r="IM4068" s="6"/>
    </row>
    <row r="4069" s="35" customFormat="1" ht="15.75" customHeight="1" spans="3:247">
      <c r="C4069" s="102"/>
      <c r="D4069" s="103"/>
      <c r="E4069" s="98"/>
      <c r="F4069" s="104"/>
      <c r="G4069" s="103"/>
      <c r="IF4069" s="6"/>
      <c r="IG4069" s="6"/>
      <c r="IH4069" s="6"/>
      <c r="II4069" s="6"/>
      <c r="IJ4069" s="6"/>
      <c r="IK4069" s="6"/>
      <c r="IL4069" s="6"/>
      <c r="IM4069" s="6"/>
    </row>
    <row r="4070" s="35" customFormat="1" ht="15.75" customHeight="1" spans="3:247">
      <c r="C4070" s="102"/>
      <c r="D4070" s="103"/>
      <c r="E4070" s="98"/>
      <c r="F4070" s="104"/>
      <c r="G4070" s="103"/>
      <c r="IF4070" s="6"/>
      <c r="IG4070" s="6"/>
      <c r="IH4070" s="6"/>
      <c r="II4070" s="6"/>
      <c r="IJ4070" s="6"/>
      <c r="IK4070" s="6"/>
      <c r="IL4070" s="6"/>
      <c r="IM4070" s="6"/>
    </row>
    <row r="4071" s="35" customFormat="1" ht="15.75" customHeight="1" spans="3:247">
      <c r="C4071" s="102"/>
      <c r="D4071" s="103"/>
      <c r="E4071" s="98"/>
      <c r="F4071" s="104"/>
      <c r="G4071" s="103"/>
      <c r="IF4071" s="6"/>
      <c r="IG4071" s="6"/>
      <c r="IH4071" s="6"/>
      <c r="II4071" s="6"/>
      <c r="IJ4071" s="6"/>
      <c r="IK4071" s="6"/>
      <c r="IL4071" s="6"/>
      <c r="IM4071" s="6"/>
    </row>
    <row r="4072" s="35" customFormat="1" ht="15.75" customHeight="1" spans="3:247">
      <c r="C4072" s="102"/>
      <c r="D4072" s="103"/>
      <c r="E4072" s="98"/>
      <c r="F4072" s="104"/>
      <c r="G4072" s="103"/>
      <c r="IF4072" s="6"/>
      <c r="IG4072" s="6"/>
      <c r="IH4072" s="6"/>
      <c r="II4072" s="6"/>
      <c r="IJ4072" s="6"/>
      <c r="IK4072" s="6"/>
      <c r="IL4072" s="6"/>
      <c r="IM4072" s="6"/>
    </row>
    <row r="4073" s="35" customFormat="1" ht="15.75" customHeight="1" spans="3:247">
      <c r="C4073" s="102"/>
      <c r="D4073" s="103"/>
      <c r="E4073" s="98"/>
      <c r="F4073" s="104"/>
      <c r="G4073" s="103"/>
      <c r="IF4073" s="6"/>
      <c r="IG4073" s="6"/>
      <c r="IH4073" s="6"/>
      <c r="II4073" s="6"/>
      <c r="IJ4073" s="6"/>
      <c r="IK4073" s="6"/>
      <c r="IL4073" s="6"/>
      <c r="IM4073" s="6"/>
    </row>
    <row r="4074" s="35" customFormat="1" ht="15.75" customHeight="1" spans="3:247">
      <c r="C4074" s="102"/>
      <c r="D4074" s="103"/>
      <c r="E4074" s="98"/>
      <c r="F4074" s="104"/>
      <c r="G4074" s="103"/>
      <c r="IF4074" s="6"/>
      <c r="IG4074" s="6"/>
      <c r="IH4074" s="6"/>
      <c r="II4074" s="6"/>
      <c r="IJ4074" s="6"/>
      <c r="IK4074" s="6"/>
      <c r="IL4074" s="6"/>
      <c r="IM4074" s="6"/>
    </row>
    <row r="4075" s="35" customFormat="1" ht="15.75" customHeight="1" spans="3:247">
      <c r="C4075" s="102"/>
      <c r="D4075" s="103"/>
      <c r="E4075" s="98"/>
      <c r="F4075" s="104"/>
      <c r="G4075" s="103"/>
      <c r="IF4075" s="6"/>
      <c r="IG4075" s="6"/>
      <c r="IH4075" s="6"/>
      <c r="II4075" s="6"/>
      <c r="IJ4075" s="6"/>
      <c r="IK4075" s="6"/>
      <c r="IL4075" s="6"/>
      <c r="IM4075" s="6"/>
    </row>
    <row r="4076" s="35" customFormat="1" ht="15.75" customHeight="1" spans="3:247">
      <c r="C4076" s="102"/>
      <c r="D4076" s="103"/>
      <c r="E4076" s="98"/>
      <c r="F4076" s="104"/>
      <c r="G4076" s="103"/>
      <c r="IF4076" s="6"/>
      <c r="IG4076" s="6"/>
      <c r="IH4076" s="6"/>
      <c r="II4076" s="6"/>
      <c r="IJ4076" s="6"/>
      <c r="IK4076" s="6"/>
      <c r="IL4076" s="6"/>
      <c r="IM4076" s="6"/>
    </row>
    <row r="4077" s="35" customFormat="1" ht="15.75" customHeight="1" spans="3:247">
      <c r="C4077" s="102"/>
      <c r="D4077" s="103"/>
      <c r="E4077" s="98"/>
      <c r="F4077" s="104"/>
      <c r="G4077" s="103"/>
      <c r="IF4077" s="6"/>
      <c r="IG4077" s="6"/>
      <c r="IH4077" s="6"/>
      <c r="II4077" s="6"/>
      <c r="IJ4077" s="6"/>
      <c r="IK4077" s="6"/>
      <c r="IL4077" s="6"/>
      <c r="IM4077" s="6"/>
    </row>
    <row r="4078" s="35" customFormat="1" ht="15.75" customHeight="1" spans="3:247">
      <c r="C4078" s="102"/>
      <c r="D4078" s="103"/>
      <c r="E4078" s="98"/>
      <c r="F4078" s="104"/>
      <c r="G4078" s="103"/>
      <c r="IF4078" s="6"/>
      <c r="IG4078" s="6"/>
      <c r="IH4078" s="6"/>
      <c r="II4078" s="6"/>
      <c r="IJ4078" s="6"/>
      <c r="IK4078" s="6"/>
      <c r="IL4078" s="6"/>
      <c r="IM4078" s="6"/>
    </row>
    <row r="4079" s="35" customFormat="1" ht="15.75" customHeight="1" spans="3:247">
      <c r="C4079" s="102"/>
      <c r="D4079" s="103"/>
      <c r="E4079" s="98"/>
      <c r="F4079" s="104"/>
      <c r="G4079" s="103"/>
      <c r="IF4079" s="6"/>
      <c r="IG4079" s="6"/>
      <c r="IH4079" s="6"/>
      <c r="II4079" s="6"/>
      <c r="IJ4079" s="6"/>
      <c r="IK4079" s="6"/>
      <c r="IL4079" s="6"/>
      <c r="IM4079" s="6"/>
    </row>
    <row r="4080" s="35" customFormat="1" ht="15.75" customHeight="1" spans="3:247">
      <c r="C4080" s="102"/>
      <c r="D4080" s="103"/>
      <c r="E4080" s="98"/>
      <c r="F4080" s="104"/>
      <c r="G4080" s="103"/>
      <c r="IF4080" s="6"/>
      <c r="IG4080" s="6"/>
      <c r="IH4080" s="6"/>
      <c r="II4080" s="6"/>
      <c r="IJ4080" s="6"/>
      <c r="IK4080" s="6"/>
      <c r="IL4080" s="6"/>
      <c r="IM4080" s="6"/>
    </row>
    <row r="4081" s="35" customFormat="1" ht="15.75" customHeight="1" spans="3:247">
      <c r="C4081" s="102"/>
      <c r="D4081" s="103"/>
      <c r="E4081" s="98"/>
      <c r="F4081" s="104"/>
      <c r="G4081" s="103"/>
      <c r="IF4081" s="6"/>
      <c r="IG4081" s="6"/>
      <c r="IH4081" s="6"/>
      <c r="II4081" s="6"/>
      <c r="IJ4081" s="6"/>
      <c r="IK4081" s="6"/>
      <c r="IL4081" s="6"/>
      <c r="IM4081" s="6"/>
    </row>
    <row r="4082" s="35" customFormat="1" ht="15.75" customHeight="1" spans="3:247">
      <c r="C4082" s="102"/>
      <c r="D4082" s="103"/>
      <c r="E4082" s="98"/>
      <c r="F4082" s="104"/>
      <c r="G4082" s="103"/>
      <c r="IF4082" s="6"/>
      <c r="IG4082" s="6"/>
      <c r="IH4082" s="6"/>
      <c r="II4082" s="6"/>
      <c r="IJ4082" s="6"/>
      <c r="IK4082" s="6"/>
      <c r="IL4082" s="6"/>
      <c r="IM4082" s="6"/>
    </row>
    <row r="4083" s="35" customFormat="1" ht="15.75" customHeight="1" spans="3:247">
      <c r="C4083" s="102"/>
      <c r="D4083" s="103"/>
      <c r="E4083" s="98"/>
      <c r="F4083" s="104"/>
      <c r="G4083" s="103"/>
      <c r="IF4083" s="6"/>
      <c r="IG4083" s="6"/>
      <c r="IH4083" s="6"/>
      <c r="II4083" s="6"/>
      <c r="IJ4083" s="6"/>
      <c r="IK4083" s="6"/>
      <c r="IL4083" s="6"/>
      <c r="IM4083" s="6"/>
    </row>
    <row r="4084" s="35" customFormat="1" ht="15.75" customHeight="1" spans="3:247">
      <c r="C4084" s="102"/>
      <c r="D4084" s="103"/>
      <c r="E4084" s="98"/>
      <c r="F4084" s="104"/>
      <c r="G4084" s="103"/>
      <c r="IF4084" s="6"/>
      <c r="IG4084" s="6"/>
      <c r="IH4084" s="6"/>
      <c r="II4084" s="6"/>
      <c r="IJ4084" s="6"/>
      <c r="IK4084" s="6"/>
      <c r="IL4084" s="6"/>
      <c r="IM4084" s="6"/>
    </row>
    <row r="4085" s="35" customFormat="1" ht="15.75" customHeight="1" spans="3:247">
      <c r="C4085" s="102"/>
      <c r="D4085" s="103"/>
      <c r="E4085" s="98"/>
      <c r="F4085" s="104"/>
      <c r="G4085" s="103"/>
      <c r="IF4085" s="6"/>
      <c r="IG4085" s="6"/>
      <c r="IH4085" s="6"/>
      <c r="II4085" s="6"/>
      <c r="IJ4085" s="6"/>
      <c r="IK4085" s="6"/>
      <c r="IL4085" s="6"/>
      <c r="IM4085" s="6"/>
    </row>
    <row r="4086" s="35" customFormat="1" ht="15.75" customHeight="1" spans="3:247">
      <c r="C4086" s="102"/>
      <c r="D4086" s="103"/>
      <c r="E4086" s="98"/>
      <c r="F4086" s="104"/>
      <c r="G4086" s="103"/>
      <c r="IF4086" s="6"/>
      <c r="IG4086" s="6"/>
      <c r="IH4086" s="6"/>
      <c r="II4086" s="6"/>
      <c r="IJ4086" s="6"/>
      <c r="IK4086" s="6"/>
      <c r="IL4086" s="6"/>
      <c r="IM4086" s="6"/>
    </row>
    <row r="4087" s="35" customFormat="1" ht="15.75" customHeight="1" spans="3:247">
      <c r="C4087" s="102"/>
      <c r="D4087" s="103"/>
      <c r="E4087" s="98"/>
      <c r="F4087" s="104"/>
      <c r="G4087" s="103"/>
      <c r="IF4087" s="6"/>
      <c r="IG4087" s="6"/>
      <c r="IH4087" s="6"/>
      <c r="II4087" s="6"/>
      <c r="IJ4087" s="6"/>
      <c r="IK4087" s="6"/>
      <c r="IL4087" s="6"/>
      <c r="IM4087" s="6"/>
    </row>
    <row r="4088" s="35" customFormat="1" ht="15.75" customHeight="1" spans="3:247">
      <c r="C4088" s="102"/>
      <c r="D4088" s="103"/>
      <c r="E4088" s="98"/>
      <c r="F4088" s="104"/>
      <c r="G4088" s="103"/>
      <c r="IF4088" s="6"/>
      <c r="IG4088" s="6"/>
      <c r="IH4088" s="6"/>
      <c r="II4088" s="6"/>
      <c r="IJ4088" s="6"/>
      <c r="IK4088" s="6"/>
      <c r="IL4088" s="6"/>
      <c r="IM4088" s="6"/>
    </row>
    <row r="4089" s="35" customFormat="1" ht="15.75" customHeight="1" spans="3:247">
      <c r="C4089" s="102"/>
      <c r="D4089" s="103"/>
      <c r="E4089" s="98"/>
      <c r="F4089" s="104"/>
      <c r="G4089" s="103"/>
      <c r="IF4089" s="6"/>
      <c r="IG4089" s="6"/>
      <c r="IH4089" s="6"/>
      <c r="II4089" s="6"/>
      <c r="IJ4089" s="6"/>
      <c r="IK4089" s="6"/>
      <c r="IL4089" s="6"/>
      <c r="IM4089" s="6"/>
    </row>
    <row r="4090" s="35" customFormat="1" ht="15.75" customHeight="1" spans="3:247">
      <c r="C4090" s="102"/>
      <c r="D4090" s="103"/>
      <c r="E4090" s="98"/>
      <c r="F4090" s="104"/>
      <c r="G4090" s="103"/>
      <c r="IF4090" s="6"/>
      <c r="IG4090" s="6"/>
      <c r="IH4090" s="6"/>
      <c r="II4090" s="6"/>
      <c r="IJ4090" s="6"/>
      <c r="IK4090" s="6"/>
      <c r="IL4090" s="6"/>
      <c r="IM4090" s="6"/>
    </row>
    <row r="4091" s="35" customFormat="1" ht="15.75" customHeight="1" spans="3:247">
      <c r="C4091" s="102"/>
      <c r="D4091" s="103"/>
      <c r="E4091" s="98"/>
      <c r="F4091" s="104"/>
      <c r="G4091" s="103"/>
      <c r="IF4091" s="6"/>
      <c r="IG4091" s="6"/>
      <c r="IH4091" s="6"/>
      <c r="II4091" s="6"/>
      <c r="IJ4091" s="6"/>
      <c r="IK4091" s="6"/>
      <c r="IL4091" s="6"/>
      <c r="IM4091" s="6"/>
    </row>
    <row r="4092" s="35" customFormat="1" ht="15.75" customHeight="1" spans="3:247">
      <c r="C4092" s="102"/>
      <c r="D4092" s="103"/>
      <c r="E4092" s="98"/>
      <c r="F4092" s="104"/>
      <c r="G4092" s="103"/>
      <c r="IF4092" s="6"/>
      <c r="IG4092" s="6"/>
      <c r="IH4092" s="6"/>
      <c r="II4092" s="6"/>
      <c r="IJ4092" s="6"/>
      <c r="IK4092" s="6"/>
      <c r="IL4092" s="6"/>
      <c r="IM4092" s="6"/>
    </row>
    <row r="4093" s="35" customFormat="1" ht="15.75" customHeight="1" spans="3:247">
      <c r="C4093" s="102"/>
      <c r="D4093" s="103"/>
      <c r="E4093" s="98"/>
      <c r="F4093" s="104"/>
      <c r="G4093" s="103"/>
      <c r="IF4093" s="6"/>
      <c r="IG4093" s="6"/>
      <c r="IH4093" s="6"/>
      <c r="II4093" s="6"/>
      <c r="IJ4093" s="6"/>
      <c r="IK4093" s="6"/>
      <c r="IL4093" s="6"/>
      <c r="IM4093" s="6"/>
    </row>
    <row r="4094" s="35" customFormat="1" ht="15.75" customHeight="1" spans="3:247">
      <c r="C4094" s="102"/>
      <c r="D4094" s="103"/>
      <c r="E4094" s="98"/>
      <c r="F4094" s="104"/>
      <c r="G4094" s="103"/>
      <c r="IF4094" s="6"/>
      <c r="IG4094" s="6"/>
      <c r="IH4094" s="6"/>
      <c r="II4094" s="6"/>
      <c r="IJ4094" s="6"/>
      <c r="IK4094" s="6"/>
      <c r="IL4094" s="6"/>
      <c r="IM4094" s="6"/>
    </row>
    <row r="4095" s="35" customFormat="1" ht="15.75" customHeight="1" spans="3:247">
      <c r="C4095" s="102"/>
      <c r="D4095" s="103"/>
      <c r="E4095" s="98"/>
      <c r="F4095" s="104"/>
      <c r="G4095" s="103"/>
      <c r="IF4095" s="6"/>
      <c r="IG4095" s="6"/>
      <c r="IH4095" s="6"/>
      <c r="II4095" s="6"/>
      <c r="IJ4095" s="6"/>
      <c r="IK4095" s="6"/>
      <c r="IL4095" s="6"/>
      <c r="IM4095" s="6"/>
    </row>
    <row r="4096" s="35" customFormat="1" ht="15.75" customHeight="1" spans="3:247">
      <c r="C4096" s="102"/>
      <c r="D4096" s="103"/>
      <c r="E4096" s="98"/>
      <c r="F4096" s="104"/>
      <c r="G4096" s="103"/>
      <c r="IF4096" s="6"/>
      <c r="IG4096" s="6"/>
      <c r="IH4096" s="6"/>
      <c r="II4096" s="6"/>
      <c r="IJ4096" s="6"/>
      <c r="IK4096" s="6"/>
      <c r="IL4096" s="6"/>
      <c r="IM4096" s="6"/>
    </row>
    <row r="4097" s="35" customFormat="1" ht="15.75" customHeight="1" spans="3:247">
      <c r="C4097" s="102"/>
      <c r="D4097" s="103"/>
      <c r="E4097" s="98"/>
      <c r="F4097" s="104"/>
      <c r="G4097" s="103"/>
      <c r="IF4097" s="6"/>
      <c r="IG4097" s="6"/>
      <c r="IH4097" s="6"/>
      <c r="II4097" s="6"/>
      <c r="IJ4097" s="6"/>
      <c r="IK4097" s="6"/>
      <c r="IL4097" s="6"/>
      <c r="IM4097" s="6"/>
    </row>
    <row r="4098" s="35" customFormat="1" ht="15.75" customHeight="1" spans="3:247">
      <c r="C4098" s="102"/>
      <c r="D4098" s="103"/>
      <c r="E4098" s="98"/>
      <c r="F4098" s="104"/>
      <c r="G4098" s="103"/>
      <c r="IF4098" s="6"/>
      <c r="IG4098" s="6"/>
      <c r="IH4098" s="6"/>
      <c r="II4098" s="6"/>
      <c r="IJ4098" s="6"/>
      <c r="IK4098" s="6"/>
      <c r="IL4098" s="6"/>
      <c r="IM4098" s="6"/>
    </row>
    <row r="4099" s="35" customFormat="1" ht="15.75" customHeight="1" spans="3:247">
      <c r="C4099" s="102"/>
      <c r="D4099" s="103"/>
      <c r="E4099" s="98"/>
      <c r="F4099" s="104"/>
      <c r="G4099" s="103"/>
      <c r="IF4099" s="6"/>
      <c r="IG4099" s="6"/>
      <c r="IH4099" s="6"/>
      <c r="II4099" s="6"/>
      <c r="IJ4099" s="6"/>
      <c r="IK4099" s="6"/>
      <c r="IL4099" s="6"/>
      <c r="IM4099" s="6"/>
    </row>
    <row r="4100" s="35" customFormat="1" ht="15.75" customHeight="1" spans="3:247">
      <c r="C4100" s="102"/>
      <c r="D4100" s="103"/>
      <c r="E4100" s="98"/>
      <c r="F4100" s="104"/>
      <c r="G4100" s="103"/>
      <c r="IF4100" s="6"/>
      <c r="IG4100" s="6"/>
      <c r="IH4100" s="6"/>
      <c r="II4100" s="6"/>
      <c r="IJ4100" s="6"/>
      <c r="IK4100" s="6"/>
      <c r="IL4100" s="6"/>
      <c r="IM4100" s="6"/>
    </row>
    <row r="4101" s="35" customFormat="1" ht="15.75" customHeight="1" spans="3:247">
      <c r="C4101" s="102"/>
      <c r="D4101" s="103"/>
      <c r="E4101" s="98"/>
      <c r="F4101" s="104"/>
      <c r="G4101" s="103"/>
      <c r="IF4101" s="6"/>
      <c r="IG4101" s="6"/>
      <c r="IH4101" s="6"/>
      <c r="II4101" s="6"/>
      <c r="IJ4101" s="6"/>
      <c r="IK4101" s="6"/>
      <c r="IL4101" s="6"/>
      <c r="IM4101" s="6"/>
    </row>
    <row r="4102" s="35" customFormat="1" ht="15.75" customHeight="1" spans="3:247">
      <c r="C4102" s="102"/>
      <c r="D4102" s="103"/>
      <c r="E4102" s="98"/>
      <c r="F4102" s="104"/>
      <c r="G4102" s="103"/>
      <c r="IF4102" s="6"/>
      <c r="IG4102" s="6"/>
      <c r="IH4102" s="6"/>
      <c r="II4102" s="6"/>
      <c r="IJ4102" s="6"/>
      <c r="IK4102" s="6"/>
      <c r="IL4102" s="6"/>
      <c r="IM4102" s="6"/>
    </row>
    <row r="4103" s="35" customFormat="1" ht="15.75" customHeight="1" spans="3:247">
      <c r="C4103" s="102"/>
      <c r="D4103" s="103"/>
      <c r="E4103" s="98"/>
      <c r="F4103" s="104"/>
      <c r="G4103" s="103"/>
      <c r="IF4103" s="6"/>
      <c r="IG4103" s="6"/>
      <c r="IH4103" s="6"/>
      <c r="II4103" s="6"/>
      <c r="IJ4103" s="6"/>
      <c r="IK4103" s="6"/>
      <c r="IL4103" s="6"/>
      <c r="IM4103" s="6"/>
    </row>
    <row r="4104" s="35" customFormat="1" ht="15.75" customHeight="1" spans="3:247">
      <c r="C4104" s="102"/>
      <c r="D4104" s="103"/>
      <c r="E4104" s="98"/>
      <c r="F4104" s="104"/>
      <c r="G4104" s="103"/>
      <c r="IF4104" s="6"/>
      <c r="IG4104" s="6"/>
      <c r="IH4104" s="6"/>
      <c r="II4104" s="6"/>
      <c r="IJ4104" s="6"/>
      <c r="IK4104" s="6"/>
      <c r="IL4104" s="6"/>
      <c r="IM4104" s="6"/>
    </row>
    <row r="4105" s="35" customFormat="1" ht="15.75" customHeight="1" spans="3:247">
      <c r="C4105" s="102"/>
      <c r="D4105" s="103"/>
      <c r="E4105" s="98"/>
      <c r="F4105" s="104"/>
      <c r="G4105" s="103"/>
      <c r="IF4105" s="6"/>
      <c r="IG4105" s="6"/>
      <c r="IH4105" s="6"/>
      <c r="II4105" s="6"/>
      <c r="IJ4105" s="6"/>
      <c r="IK4105" s="6"/>
      <c r="IL4105" s="6"/>
      <c r="IM4105" s="6"/>
    </row>
    <row r="4106" s="35" customFormat="1" ht="15.75" customHeight="1" spans="3:247">
      <c r="C4106" s="102"/>
      <c r="D4106" s="103"/>
      <c r="E4106" s="98"/>
      <c r="F4106" s="104"/>
      <c r="G4106" s="103"/>
      <c r="IF4106" s="6"/>
      <c r="IG4106" s="6"/>
      <c r="IH4106" s="6"/>
      <c r="II4106" s="6"/>
      <c r="IJ4106" s="6"/>
      <c r="IK4106" s="6"/>
      <c r="IL4106" s="6"/>
      <c r="IM4106" s="6"/>
    </row>
    <row r="4107" s="35" customFormat="1" ht="15.75" customHeight="1" spans="3:247">
      <c r="C4107" s="102"/>
      <c r="D4107" s="103"/>
      <c r="E4107" s="98"/>
      <c r="F4107" s="104"/>
      <c r="G4107" s="103"/>
      <c r="IF4107" s="6"/>
      <c r="IG4107" s="6"/>
      <c r="IH4107" s="6"/>
      <c r="II4107" s="6"/>
      <c r="IJ4107" s="6"/>
      <c r="IK4107" s="6"/>
      <c r="IL4107" s="6"/>
      <c r="IM4107" s="6"/>
    </row>
    <row r="4108" s="35" customFormat="1" ht="15.75" customHeight="1" spans="3:247">
      <c r="C4108" s="102"/>
      <c r="D4108" s="103"/>
      <c r="E4108" s="98"/>
      <c r="F4108" s="104"/>
      <c r="G4108" s="103"/>
      <c r="IF4108" s="6"/>
      <c r="IG4108" s="6"/>
      <c r="IH4108" s="6"/>
      <c r="II4108" s="6"/>
      <c r="IJ4108" s="6"/>
      <c r="IK4108" s="6"/>
      <c r="IL4108" s="6"/>
      <c r="IM4108" s="6"/>
    </row>
    <row r="4109" s="35" customFormat="1" ht="15.75" customHeight="1" spans="3:247">
      <c r="C4109" s="102"/>
      <c r="D4109" s="103"/>
      <c r="E4109" s="98"/>
      <c r="F4109" s="104"/>
      <c r="G4109" s="103"/>
      <c r="IF4109" s="6"/>
      <c r="IG4109" s="6"/>
      <c r="IH4109" s="6"/>
      <c r="II4109" s="6"/>
      <c r="IJ4109" s="6"/>
      <c r="IK4109" s="6"/>
      <c r="IL4109" s="6"/>
      <c r="IM4109" s="6"/>
    </row>
    <row r="4110" s="35" customFormat="1" ht="15.75" customHeight="1" spans="3:247">
      <c r="C4110" s="102"/>
      <c r="D4110" s="103"/>
      <c r="E4110" s="98"/>
      <c r="F4110" s="104"/>
      <c r="G4110" s="103"/>
      <c r="IF4110" s="6"/>
      <c r="IG4110" s="6"/>
      <c r="IH4110" s="6"/>
      <c r="II4110" s="6"/>
      <c r="IJ4110" s="6"/>
      <c r="IK4110" s="6"/>
      <c r="IL4110" s="6"/>
      <c r="IM4110" s="6"/>
    </row>
    <row r="4111" s="35" customFormat="1" ht="15.75" customHeight="1" spans="3:247">
      <c r="C4111" s="102"/>
      <c r="D4111" s="103"/>
      <c r="E4111" s="98"/>
      <c r="F4111" s="104"/>
      <c r="G4111" s="103"/>
      <c r="IF4111" s="6"/>
      <c r="IG4111" s="6"/>
      <c r="IH4111" s="6"/>
      <c r="II4111" s="6"/>
      <c r="IJ4111" s="6"/>
      <c r="IK4111" s="6"/>
      <c r="IL4111" s="6"/>
      <c r="IM4111" s="6"/>
    </row>
    <row r="4112" s="35" customFormat="1" ht="15.75" customHeight="1" spans="3:247">
      <c r="C4112" s="102"/>
      <c r="D4112" s="103"/>
      <c r="E4112" s="98"/>
      <c r="F4112" s="104"/>
      <c r="G4112" s="103"/>
      <c r="IF4112" s="6"/>
      <c r="IG4112" s="6"/>
      <c r="IH4112" s="6"/>
      <c r="II4112" s="6"/>
      <c r="IJ4112" s="6"/>
      <c r="IK4112" s="6"/>
      <c r="IL4112" s="6"/>
      <c r="IM4112" s="6"/>
    </row>
    <row r="4113" s="35" customFormat="1" ht="15.75" customHeight="1" spans="3:247">
      <c r="C4113" s="102"/>
      <c r="D4113" s="103"/>
      <c r="E4113" s="98"/>
      <c r="F4113" s="104"/>
      <c r="G4113" s="103"/>
      <c r="IF4113" s="6"/>
      <c r="IG4113" s="6"/>
      <c r="IH4113" s="6"/>
      <c r="II4113" s="6"/>
      <c r="IJ4113" s="6"/>
      <c r="IK4113" s="6"/>
      <c r="IL4113" s="6"/>
      <c r="IM4113" s="6"/>
    </row>
    <row r="4114" s="35" customFormat="1" ht="15.75" customHeight="1" spans="3:247">
      <c r="C4114" s="102"/>
      <c r="D4114" s="103"/>
      <c r="E4114" s="98"/>
      <c r="F4114" s="104"/>
      <c r="G4114" s="103"/>
      <c r="IF4114" s="6"/>
      <c r="IG4114" s="6"/>
      <c r="IH4114" s="6"/>
      <c r="II4114" s="6"/>
      <c r="IJ4114" s="6"/>
      <c r="IK4114" s="6"/>
      <c r="IL4114" s="6"/>
      <c r="IM4114" s="6"/>
    </row>
    <row r="4115" s="35" customFormat="1" ht="15.75" customHeight="1" spans="3:247">
      <c r="C4115" s="102"/>
      <c r="D4115" s="103"/>
      <c r="E4115" s="98"/>
      <c r="F4115" s="104"/>
      <c r="G4115" s="103"/>
      <c r="IF4115" s="6"/>
      <c r="IG4115" s="6"/>
      <c r="IH4115" s="6"/>
      <c r="II4115" s="6"/>
      <c r="IJ4115" s="6"/>
      <c r="IK4115" s="6"/>
      <c r="IL4115" s="6"/>
      <c r="IM4115" s="6"/>
    </row>
    <row r="4116" s="35" customFormat="1" ht="15.75" customHeight="1" spans="3:247">
      <c r="C4116" s="102"/>
      <c r="D4116" s="103"/>
      <c r="E4116" s="98"/>
      <c r="F4116" s="104"/>
      <c r="G4116" s="103"/>
      <c r="IF4116" s="6"/>
      <c r="IG4116" s="6"/>
      <c r="IH4116" s="6"/>
      <c r="II4116" s="6"/>
      <c r="IJ4116" s="6"/>
      <c r="IK4116" s="6"/>
      <c r="IL4116" s="6"/>
      <c r="IM4116" s="6"/>
    </row>
    <row r="4117" s="35" customFormat="1" ht="15.75" customHeight="1" spans="3:247">
      <c r="C4117" s="102"/>
      <c r="D4117" s="103"/>
      <c r="E4117" s="98"/>
      <c r="F4117" s="104"/>
      <c r="G4117" s="103"/>
      <c r="IF4117" s="6"/>
      <c r="IG4117" s="6"/>
      <c r="IH4117" s="6"/>
      <c r="II4117" s="6"/>
      <c r="IJ4117" s="6"/>
      <c r="IK4117" s="6"/>
      <c r="IL4117" s="6"/>
      <c r="IM4117" s="6"/>
    </row>
    <row r="4118" s="35" customFormat="1" ht="15.75" customHeight="1" spans="3:247">
      <c r="C4118" s="102"/>
      <c r="D4118" s="103"/>
      <c r="E4118" s="98"/>
      <c r="F4118" s="104"/>
      <c r="G4118" s="103"/>
      <c r="IF4118" s="6"/>
      <c r="IG4118" s="6"/>
      <c r="IH4118" s="6"/>
      <c r="II4118" s="6"/>
      <c r="IJ4118" s="6"/>
      <c r="IK4118" s="6"/>
      <c r="IL4118" s="6"/>
      <c r="IM4118" s="6"/>
    </row>
    <row r="4119" s="35" customFormat="1" ht="15.75" customHeight="1" spans="3:247">
      <c r="C4119" s="102"/>
      <c r="D4119" s="103"/>
      <c r="E4119" s="98"/>
      <c r="F4119" s="104"/>
      <c r="G4119" s="103"/>
      <c r="IF4119" s="6"/>
      <c r="IG4119" s="6"/>
      <c r="IH4119" s="6"/>
      <c r="II4119" s="6"/>
      <c r="IJ4119" s="6"/>
      <c r="IK4119" s="6"/>
      <c r="IL4119" s="6"/>
      <c r="IM4119" s="6"/>
    </row>
    <row r="4120" s="35" customFormat="1" ht="15.75" customHeight="1" spans="3:247">
      <c r="C4120" s="102"/>
      <c r="D4120" s="103"/>
      <c r="E4120" s="98"/>
      <c r="F4120" s="104"/>
      <c r="G4120" s="103"/>
      <c r="IF4120" s="6"/>
      <c r="IG4120" s="6"/>
      <c r="IH4120" s="6"/>
      <c r="II4120" s="6"/>
      <c r="IJ4120" s="6"/>
      <c r="IK4120" s="6"/>
      <c r="IL4120" s="6"/>
      <c r="IM4120" s="6"/>
    </row>
    <row r="4121" s="35" customFormat="1" ht="15.75" customHeight="1" spans="3:247">
      <c r="C4121" s="102"/>
      <c r="D4121" s="103"/>
      <c r="E4121" s="98"/>
      <c r="F4121" s="104"/>
      <c r="G4121" s="103"/>
      <c r="IF4121" s="6"/>
      <c r="IG4121" s="6"/>
      <c r="IH4121" s="6"/>
      <c r="II4121" s="6"/>
      <c r="IJ4121" s="6"/>
      <c r="IK4121" s="6"/>
      <c r="IL4121" s="6"/>
      <c r="IM4121" s="6"/>
    </row>
    <row r="4122" s="35" customFormat="1" ht="15.75" customHeight="1" spans="3:247">
      <c r="C4122" s="102"/>
      <c r="D4122" s="103"/>
      <c r="E4122" s="98"/>
      <c r="F4122" s="104"/>
      <c r="G4122" s="103"/>
      <c r="IF4122" s="6"/>
      <c r="IG4122" s="6"/>
      <c r="IH4122" s="6"/>
      <c r="II4122" s="6"/>
      <c r="IJ4122" s="6"/>
      <c r="IK4122" s="6"/>
      <c r="IL4122" s="6"/>
      <c r="IM4122" s="6"/>
    </row>
    <row r="4123" s="35" customFormat="1" ht="15.75" customHeight="1" spans="3:247">
      <c r="C4123" s="102"/>
      <c r="D4123" s="103"/>
      <c r="E4123" s="98"/>
      <c r="F4123" s="104"/>
      <c r="G4123" s="103"/>
      <c r="IF4123" s="6"/>
      <c r="IG4123" s="6"/>
      <c r="IH4123" s="6"/>
      <c r="II4123" s="6"/>
      <c r="IJ4123" s="6"/>
      <c r="IK4123" s="6"/>
      <c r="IL4123" s="6"/>
      <c r="IM4123" s="6"/>
    </row>
    <row r="4124" s="35" customFormat="1" ht="15.75" customHeight="1" spans="3:247">
      <c r="C4124" s="102"/>
      <c r="D4124" s="103"/>
      <c r="E4124" s="98"/>
      <c r="F4124" s="104"/>
      <c r="G4124" s="103"/>
      <c r="IF4124" s="6"/>
      <c r="IG4124" s="6"/>
      <c r="IH4124" s="6"/>
      <c r="II4124" s="6"/>
      <c r="IJ4124" s="6"/>
      <c r="IK4124" s="6"/>
      <c r="IL4124" s="6"/>
      <c r="IM4124" s="6"/>
    </row>
    <row r="4125" s="35" customFormat="1" ht="15.75" customHeight="1" spans="3:247">
      <c r="C4125" s="102"/>
      <c r="D4125" s="103"/>
      <c r="E4125" s="98"/>
      <c r="F4125" s="104"/>
      <c r="G4125" s="103"/>
      <c r="IF4125" s="6"/>
      <c r="IG4125" s="6"/>
      <c r="IH4125" s="6"/>
      <c r="II4125" s="6"/>
      <c r="IJ4125" s="6"/>
      <c r="IK4125" s="6"/>
      <c r="IL4125" s="6"/>
      <c r="IM4125" s="6"/>
    </row>
    <row r="4126" s="35" customFormat="1" ht="15.75" customHeight="1" spans="3:247">
      <c r="C4126" s="102"/>
      <c r="D4126" s="103"/>
      <c r="E4126" s="98"/>
      <c r="F4126" s="104"/>
      <c r="G4126" s="103"/>
      <c r="IF4126" s="6"/>
      <c r="IG4126" s="6"/>
      <c r="IH4126" s="6"/>
      <c r="II4126" s="6"/>
      <c r="IJ4126" s="6"/>
      <c r="IK4126" s="6"/>
      <c r="IL4126" s="6"/>
      <c r="IM4126" s="6"/>
    </row>
    <row r="4127" s="35" customFormat="1" ht="15.75" customHeight="1" spans="3:247">
      <c r="C4127" s="102"/>
      <c r="D4127" s="103"/>
      <c r="E4127" s="98"/>
      <c r="F4127" s="104"/>
      <c r="G4127" s="103"/>
      <c r="IF4127" s="6"/>
      <c r="IG4127" s="6"/>
      <c r="IH4127" s="6"/>
      <c r="II4127" s="6"/>
      <c r="IJ4127" s="6"/>
      <c r="IK4127" s="6"/>
      <c r="IL4127" s="6"/>
      <c r="IM4127" s="6"/>
    </row>
    <row r="4128" s="35" customFormat="1" ht="15.75" customHeight="1" spans="3:247">
      <c r="C4128" s="102"/>
      <c r="D4128" s="103"/>
      <c r="E4128" s="98"/>
      <c r="F4128" s="104"/>
      <c r="G4128" s="103"/>
      <c r="IF4128" s="6"/>
      <c r="IG4128" s="6"/>
      <c r="IH4128" s="6"/>
      <c r="II4128" s="6"/>
      <c r="IJ4128" s="6"/>
      <c r="IK4128" s="6"/>
      <c r="IL4128" s="6"/>
      <c r="IM4128" s="6"/>
    </row>
    <row r="4129" s="35" customFormat="1" ht="15.75" customHeight="1" spans="3:247">
      <c r="C4129" s="102"/>
      <c r="D4129" s="103"/>
      <c r="E4129" s="98"/>
      <c r="F4129" s="104"/>
      <c r="G4129" s="103"/>
      <c r="IF4129" s="6"/>
      <c r="IG4129" s="6"/>
      <c r="IH4129" s="6"/>
      <c r="II4129" s="6"/>
      <c r="IJ4129" s="6"/>
      <c r="IK4129" s="6"/>
      <c r="IL4129" s="6"/>
      <c r="IM4129" s="6"/>
    </row>
    <row r="4130" s="35" customFormat="1" ht="15.75" customHeight="1" spans="3:247">
      <c r="C4130" s="102"/>
      <c r="D4130" s="103"/>
      <c r="E4130" s="98"/>
      <c r="F4130" s="104"/>
      <c r="G4130" s="103"/>
      <c r="IF4130" s="6"/>
      <c r="IG4130" s="6"/>
      <c r="IH4130" s="6"/>
      <c r="II4130" s="6"/>
      <c r="IJ4130" s="6"/>
      <c r="IK4130" s="6"/>
      <c r="IL4130" s="6"/>
      <c r="IM4130" s="6"/>
    </row>
    <row r="4131" s="35" customFormat="1" ht="15.75" customHeight="1" spans="3:247">
      <c r="C4131" s="102"/>
      <c r="D4131" s="103"/>
      <c r="E4131" s="98"/>
      <c r="F4131" s="104"/>
      <c r="G4131" s="103"/>
      <c r="IF4131" s="6"/>
      <c r="IG4131" s="6"/>
      <c r="IH4131" s="6"/>
      <c r="II4131" s="6"/>
      <c r="IJ4131" s="6"/>
      <c r="IK4131" s="6"/>
      <c r="IL4131" s="6"/>
      <c r="IM4131" s="6"/>
    </row>
    <row r="4132" s="35" customFormat="1" ht="15.75" customHeight="1" spans="3:247">
      <c r="C4132" s="102"/>
      <c r="D4132" s="103"/>
      <c r="E4132" s="98"/>
      <c r="F4132" s="104"/>
      <c r="G4132" s="103"/>
      <c r="IF4132" s="6"/>
      <c r="IG4132" s="6"/>
      <c r="IH4132" s="6"/>
      <c r="II4132" s="6"/>
      <c r="IJ4132" s="6"/>
      <c r="IK4132" s="6"/>
      <c r="IL4132" s="6"/>
      <c r="IM4132" s="6"/>
    </row>
    <row r="4133" s="35" customFormat="1" ht="15.75" customHeight="1" spans="3:247">
      <c r="C4133" s="102"/>
      <c r="D4133" s="103"/>
      <c r="E4133" s="98"/>
      <c r="F4133" s="104"/>
      <c r="G4133" s="103"/>
      <c r="IF4133" s="6"/>
      <c r="IG4133" s="6"/>
      <c r="IH4133" s="6"/>
      <c r="II4133" s="6"/>
      <c r="IJ4133" s="6"/>
      <c r="IK4133" s="6"/>
      <c r="IL4133" s="6"/>
      <c r="IM4133" s="6"/>
    </row>
    <row r="4134" s="35" customFormat="1" ht="15.75" customHeight="1" spans="3:247">
      <c r="C4134" s="102"/>
      <c r="D4134" s="103"/>
      <c r="E4134" s="98"/>
      <c r="F4134" s="104"/>
      <c r="G4134" s="103"/>
      <c r="IF4134" s="6"/>
      <c r="IG4134" s="6"/>
      <c r="IH4134" s="6"/>
      <c r="II4134" s="6"/>
      <c r="IJ4134" s="6"/>
      <c r="IK4134" s="6"/>
      <c r="IL4134" s="6"/>
      <c r="IM4134" s="6"/>
    </row>
    <row r="4135" s="35" customFormat="1" ht="15.75" customHeight="1" spans="3:247">
      <c r="C4135" s="102"/>
      <c r="D4135" s="103"/>
      <c r="E4135" s="98"/>
      <c r="F4135" s="104"/>
      <c r="G4135" s="103"/>
      <c r="IF4135" s="6"/>
      <c r="IG4135" s="6"/>
      <c r="IH4135" s="6"/>
      <c r="II4135" s="6"/>
      <c r="IJ4135" s="6"/>
      <c r="IK4135" s="6"/>
      <c r="IL4135" s="6"/>
      <c r="IM4135" s="6"/>
    </row>
    <row r="4136" s="35" customFormat="1" ht="15.75" customHeight="1" spans="3:247">
      <c r="C4136" s="102"/>
      <c r="D4136" s="103"/>
      <c r="E4136" s="98"/>
      <c r="F4136" s="104"/>
      <c r="G4136" s="103"/>
      <c r="IF4136" s="6"/>
      <c r="IG4136" s="6"/>
      <c r="IH4136" s="6"/>
      <c r="II4136" s="6"/>
      <c r="IJ4136" s="6"/>
      <c r="IK4136" s="6"/>
      <c r="IL4136" s="6"/>
      <c r="IM4136" s="6"/>
    </row>
    <row r="4137" s="35" customFormat="1" ht="15.75" customHeight="1" spans="3:247">
      <c r="C4137" s="102"/>
      <c r="D4137" s="103"/>
      <c r="E4137" s="98"/>
      <c r="F4137" s="104"/>
      <c r="G4137" s="103"/>
      <c r="IF4137" s="6"/>
      <c r="IG4137" s="6"/>
      <c r="IH4137" s="6"/>
      <c r="II4137" s="6"/>
      <c r="IJ4137" s="6"/>
      <c r="IK4137" s="6"/>
      <c r="IL4137" s="6"/>
      <c r="IM4137" s="6"/>
    </row>
    <row r="4138" s="35" customFormat="1" ht="15.75" customHeight="1" spans="3:247">
      <c r="C4138" s="102"/>
      <c r="D4138" s="103"/>
      <c r="E4138" s="98"/>
      <c r="F4138" s="104"/>
      <c r="G4138" s="103"/>
      <c r="IF4138" s="6"/>
      <c r="IG4138" s="6"/>
      <c r="IH4138" s="6"/>
      <c r="II4138" s="6"/>
      <c r="IJ4138" s="6"/>
      <c r="IK4138" s="6"/>
      <c r="IL4138" s="6"/>
      <c r="IM4138" s="6"/>
    </row>
    <row r="4139" s="35" customFormat="1" ht="15.75" customHeight="1" spans="3:247">
      <c r="C4139" s="102"/>
      <c r="D4139" s="103"/>
      <c r="E4139" s="98"/>
      <c r="F4139" s="104"/>
      <c r="G4139" s="103"/>
      <c r="IF4139" s="6"/>
      <c r="IG4139" s="6"/>
      <c r="IH4139" s="6"/>
      <c r="II4139" s="6"/>
      <c r="IJ4139" s="6"/>
      <c r="IK4139" s="6"/>
      <c r="IL4139" s="6"/>
      <c r="IM4139" s="6"/>
    </row>
    <row r="4140" s="35" customFormat="1" ht="15.75" customHeight="1" spans="3:247">
      <c r="C4140" s="102"/>
      <c r="D4140" s="103"/>
      <c r="E4140" s="98"/>
      <c r="F4140" s="104"/>
      <c r="G4140" s="103"/>
      <c r="IF4140" s="6"/>
      <c r="IG4140" s="6"/>
      <c r="IH4140" s="6"/>
      <c r="II4140" s="6"/>
      <c r="IJ4140" s="6"/>
      <c r="IK4140" s="6"/>
      <c r="IL4140" s="6"/>
      <c r="IM4140" s="6"/>
    </row>
    <row r="4141" s="35" customFormat="1" ht="15.75" customHeight="1" spans="3:247">
      <c r="C4141" s="102"/>
      <c r="D4141" s="103"/>
      <c r="E4141" s="98"/>
      <c r="F4141" s="104"/>
      <c r="G4141" s="103"/>
      <c r="IF4141" s="6"/>
      <c r="IG4141" s="6"/>
      <c r="IH4141" s="6"/>
      <c r="II4141" s="6"/>
      <c r="IJ4141" s="6"/>
      <c r="IK4141" s="6"/>
      <c r="IL4141" s="6"/>
      <c r="IM4141" s="6"/>
    </row>
    <row r="4142" s="35" customFormat="1" ht="15.75" customHeight="1" spans="3:247">
      <c r="C4142" s="102"/>
      <c r="D4142" s="103"/>
      <c r="E4142" s="98"/>
      <c r="F4142" s="104"/>
      <c r="G4142" s="103"/>
      <c r="IF4142" s="6"/>
      <c r="IG4142" s="6"/>
      <c r="IH4142" s="6"/>
      <c r="II4142" s="6"/>
      <c r="IJ4142" s="6"/>
      <c r="IK4142" s="6"/>
      <c r="IL4142" s="6"/>
      <c r="IM4142" s="6"/>
    </row>
    <row r="4143" s="35" customFormat="1" ht="15.75" customHeight="1" spans="3:247">
      <c r="C4143" s="102"/>
      <c r="D4143" s="103"/>
      <c r="E4143" s="98"/>
      <c r="F4143" s="104"/>
      <c r="G4143" s="103"/>
      <c r="IF4143" s="6"/>
      <c r="IG4143" s="6"/>
      <c r="IH4143" s="6"/>
      <c r="II4143" s="6"/>
      <c r="IJ4143" s="6"/>
      <c r="IK4143" s="6"/>
      <c r="IL4143" s="6"/>
      <c r="IM4143" s="6"/>
    </row>
    <row r="4144" s="35" customFormat="1" ht="15.75" customHeight="1" spans="3:247">
      <c r="C4144" s="102"/>
      <c r="D4144" s="103"/>
      <c r="E4144" s="98"/>
      <c r="F4144" s="104"/>
      <c r="G4144" s="103"/>
      <c r="IF4144" s="6"/>
      <c r="IG4144" s="6"/>
      <c r="IH4144" s="6"/>
      <c r="II4144" s="6"/>
      <c r="IJ4144" s="6"/>
      <c r="IK4144" s="6"/>
      <c r="IL4144" s="6"/>
      <c r="IM4144" s="6"/>
    </row>
    <row r="4145" s="35" customFormat="1" ht="15.75" customHeight="1" spans="3:247">
      <c r="C4145" s="102"/>
      <c r="D4145" s="103"/>
      <c r="E4145" s="98"/>
      <c r="F4145" s="104"/>
      <c r="G4145" s="103"/>
      <c r="IF4145" s="6"/>
      <c r="IG4145" s="6"/>
      <c r="IH4145" s="6"/>
      <c r="II4145" s="6"/>
      <c r="IJ4145" s="6"/>
      <c r="IK4145" s="6"/>
      <c r="IL4145" s="6"/>
      <c r="IM4145" s="6"/>
    </row>
    <row r="4146" s="35" customFormat="1" ht="15.75" customHeight="1" spans="3:247">
      <c r="C4146" s="102"/>
      <c r="D4146" s="103"/>
      <c r="E4146" s="98"/>
      <c r="F4146" s="104"/>
      <c r="G4146" s="103"/>
      <c r="IF4146" s="6"/>
      <c r="IG4146" s="6"/>
      <c r="IH4146" s="6"/>
      <c r="II4146" s="6"/>
      <c r="IJ4146" s="6"/>
      <c r="IK4146" s="6"/>
      <c r="IL4146" s="6"/>
      <c r="IM4146" s="6"/>
    </row>
    <row r="4147" s="35" customFormat="1" ht="15.75" customHeight="1" spans="3:247">
      <c r="C4147" s="102"/>
      <c r="D4147" s="103"/>
      <c r="E4147" s="98"/>
      <c r="F4147" s="104"/>
      <c r="G4147" s="103"/>
      <c r="IF4147" s="6"/>
      <c r="IG4147" s="6"/>
      <c r="IH4147" s="6"/>
      <c r="II4147" s="6"/>
      <c r="IJ4147" s="6"/>
      <c r="IK4147" s="6"/>
      <c r="IL4147" s="6"/>
      <c r="IM4147" s="6"/>
    </row>
    <row r="4148" s="35" customFormat="1" ht="15.75" customHeight="1" spans="3:247">
      <c r="C4148" s="102"/>
      <c r="D4148" s="103"/>
      <c r="E4148" s="98"/>
      <c r="F4148" s="104"/>
      <c r="G4148" s="103"/>
      <c r="IF4148" s="6"/>
      <c r="IG4148" s="6"/>
      <c r="IH4148" s="6"/>
      <c r="II4148" s="6"/>
      <c r="IJ4148" s="6"/>
      <c r="IK4148" s="6"/>
      <c r="IL4148" s="6"/>
      <c r="IM4148" s="6"/>
    </row>
    <row r="4149" s="35" customFormat="1" ht="15.75" customHeight="1" spans="3:247">
      <c r="C4149" s="102"/>
      <c r="D4149" s="103"/>
      <c r="E4149" s="98"/>
      <c r="F4149" s="104"/>
      <c r="G4149" s="103"/>
      <c r="IF4149" s="6"/>
      <c r="IG4149" s="6"/>
      <c r="IH4149" s="6"/>
      <c r="II4149" s="6"/>
      <c r="IJ4149" s="6"/>
      <c r="IK4149" s="6"/>
      <c r="IL4149" s="6"/>
      <c r="IM4149" s="6"/>
    </row>
    <row r="4150" s="35" customFormat="1" ht="15.75" customHeight="1" spans="3:247">
      <c r="C4150" s="102"/>
      <c r="D4150" s="103"/>
      <c r="E4150" s="98"/>
      <c r="F4150" s="104"/>
      <c r="G4150" s="103"/>
      <c r="IF4150" s="6"/>
      <c r="IG4150" s="6"/>
      <c r="IH4150" s="6"/>
      <c r="II4150" s="6"/>
      <c r="IJ4150" s="6"/>
      <c r="IK4150" s="6"/>
      <c r="IL4150" s="6"/>
      <c r="IM4150" s="6"/>
    </row>
    <row r="4151" s="35" customFormat="1" ht="15.75" customHeight="1" spans="3:247">
      <c r="C4151" s="102"/>
      <c r="D4151" s="103"/>
      <c r="E4151" s="98"/>
      <c r="F4151" s="104"/>
      <c r="G4151" s="103"/>
      <c r="IF4151" s="6"/>
      <c r="IG4151" s="6"/>
      <c r="IH4151" s="6"/>
      <c r="II4151" s="6"/>
      <c r="IJ4151" s="6"/>
      <c r="IK4151" s="6"/>
      <c r="IL4151" s="6"/>
      <c r="IM4151" s="6"/>
    </row>
    <row r="4152" s="35" customFormat="1" ht="15.75" customHeight="1" spans="3:247">
      <c r="C4152" s="102"/>
      <c r="D4152" s="103"/>
      <c r="E4152" s="98"/>
      <c r="F4152" s="104"/>
      <c r="G4152" s="103"/>
      <c r="IF4152" s="6"/>
      <c r="IG4152" s="6"/>
      <c r="IH4152" s="6"/>
      <c r="II4152" s="6"/>
      <c r="IJ4152" s="6"/>
      <c r="IK4152" s="6"/>
      <c r="IL4152" s="6"/>
      <c r="IM4152" s="6"/>
    </row>
    <row r="4153" s="35" customFormat="1" ht="15.75" customHeight="1" spans="3:247">
      <c r="C4153" s="102"/>
      <c r="D4153" s="103"/>
      <c r="E4153" s="98"/>
      <c r="F4153" s="104"/>
      <c r="G4153" s="103"/>
      <c r="IF4153" s="6"/>
      <c r="IG4153" s="6"/>
      <c r="IH4153" s="6"/>
      <c r="II4153" s="6"/>
      <c r="IJ4153" s="6"/>
      <c r="IK4153" s="6"/>
      <c r="IL4153" s="6"/>
      <c r="IM4153" s="6"/>
    </row>
    <row r="4154" s="35" customFormat="1" ht="15.75" customHeight="1" spans="3:247">
      <c r="C4154" s="102"/>
      <c r="D4154" s="103"/>
      <c r="E4154" s="98"/>
      <c r="F4154" s="104"/>
      <c r="G4154" s="103"/>
      <c r="IF4154" s="6"/>
      <c r="IG4154" s="6"/>
      <c r="IH4154" s="6"/>
      <c r="II4154" s="6"/>
      <c r="IJ4154" s="6"/>
      <c r="IK4154" s="6"/>
      <c r="IL4154" s="6"/>
      <c r="IM4154" s="6"/>
    </row>
    <row r="4155" s="35" customFormat="1" ht="15.75" customHeight="1" spans="3:247">
      <c r="C4155" s="102"/>
      <c r="D4155" s="103"/>
      <c r="E4155" s="98"/>
      <c r="F4155" s="104"/>
      <c r="G4155" s="103"/>
      <c r="IF4155" s="6"/>
      <c r="IG4155" s="6"/>
      <c r="IH4155" s="6"/>
      <c r="II4155" s="6"/>
      <c r="IJ4155" s="6"/>
      <c r="IK4155" s="6"/>
      <c r="IL4155" s="6"/>
      <c r="IM4155" s="6"/>
    </row>
    <row r="4156" s="35" customFormat="1" ht="15.75" customHeight="1" spans="3:247">
      <c r="C4156" s="102"/>
      <c r="D4156" s="103"/>
      <c r="E4156" s="98"/>
      <c r="F4156" s="104"/>
      <c r="G4156" s="103"/>
      <c r="IF4156" s="6"/>
      <c r="IG4156" s="6"/>
      <c r="IH4156" s="6"/>
      <c r="II4156" s="6"/>
      <c r="IJ4156" s="6"/>
      <c r="IK4156" s="6"/>
      <c r="IL4156" s="6"/>
      <c r="IM4156" s="6"/>
    </row>
    <row r="4157" s="35" customFormat="1" ht="15.75" customHeight="1" spans="3:247">
      <c r="C4157" s="102"/>
      <c r="D4157" s="103"/>
      <c r="E4157" s="98"/>
      <c r="F4157" s="104"/>
      <c r="G4157" s="103"/>
      <c r="IF4157" s="6"/>
      <c r="IG4157" s="6"/>
      <c r="IH4157" s="6"/>
      <c r="II4157" s="6"/>
      <c r="IJ4157" s="6"/>
      <c r="IK4157" s="6"/>
      <c r="IL4157" s="6"/>
      <c r="IM4157" s="6"/>
    </row>
    <row r="4158" s="35" customFormat="1" ht="15.75" customHeight="1" spans="3:247">
      <c r="C4158" s="102"/>
      <c r="D4158" s="103"/>
      <c r="E4158" s="98"/>
      <c r="F4158" s="104"/>
      <c r="G4158" s="103"/>
      <c r="IF4158" s="6"/>
      <c r="IG4158" s="6"/>
      <c r="IH4158" s="6"/>
      <c r="II4158" s="6"/>
      <c r="IJ4158" s="6"/>
      <c r="IK4158" s="6"/>
      <c r="IL4158" s="6"/>
      <c r="IM4158" s="6"/>
    </row>
    <row r="4159" s="35" customFormat="1" ht="15.75" customHeight="1" spans="3:247">
      <c r="C4159" s="102"/>
      <c r="D4159" s="103"/>
      <c r="E4159" s="98"/>
      <c r="F4159" s="104"/>
      <c r="G4159" s="103"/>
      <c r="IF4159" s="6"/>
      <c r="IG4159" s="6"/>
      <c r="IH4159" s="6"/>
      <c r="II4159" s="6"/>
      <c r="IJ4159" s="6"/>
      <c r="IK4159" s="6"/>
      <c r="IL4159" s="6"/>
      <c r="IM4159" s="6"/>
    </row>
    <row r="4160" s="35" customFormat="1" ht="15.75" customHeight="1" spans="3:247">
      <c r="C4160" s="102"/>
      <c r="D4160" s="103"/>
      <c r="E4160" s="98"/>
      <c r="F4160" s="104"/>
      <c r="G4160" s="103"/>
      <c r="IF4160" s="6"/>
      <c r="IG4160" s="6"/>
      <c r="IH4160" s="6"/>
      <c r="II4160" s="6"/>
      <c r="IJ4160" s="6"/>
      <c r="IK4160" s="6"/>
      <c r="IL4160" s="6"/>
      <c r="IM4160" s="6"/>
    </row>
    <row r="4161" s="35" customFormat="1" ht="15.75" customHeight="1" spans="3:247">
      <c r="C4161" s="102"/>
      <c r="D4161" s="103"/>
      <c r="E4161" s="98"/>
      <c r="F4161" s="104"/>
      <c r="G4161" s="103"/>
      <c r="IF4161" s="6"/>
      <c r="IG4161" s="6"/>
      <c r="IH4161" s="6"/>
      <c r="II4161" s="6"/>
      <c r="IJ4161" s="6"/>
      <c r="IK4161" s="6"/>
      <c r="IL4161" s="6"/>
      <c r="IM4161" s="6"/>
    </row>
    <row r="4162" s="35" customFormat="1" ht="15.75" customHeight="1" spans="3:247">
      <c r="C4162" s="102"/>
      <c r="D4162" s="103"/>
      <c r="E4162" s="98"/>
      <c r="F4162" s="104"/>
      <c r="G4162" s="103"/>
      <c r="IF4162" s="6"/>
      <c r="IG4162" s="6"/>
      <c r="IH4162" s="6"/>
      <c r="II4162" s="6"/>
      <c r="IJ4162" s="6"/>
      <c r="IK4162" s="6"/>
      <c r="IL4162" s="6"/>
      <c r="IM4162" s="6"/>
    </row>
    <row r="4163" s="35" customFormat="1" ht="15.75" customHeight="1" spans="3:247">
      <c r="C4163" s="102"/>
      <c r="D4163" s="103"/>
      <c r="E4163" s="98"/>
      <c r="F4163" s="104"/>
      <c r="G4163" s="103"/>
      <c r="IF4163" s="6"/>
      <c r="IG4163" s="6"/>
      <c r="IH4163" s="6"/>
      <c r="II4163" s="6"/>
      <c r="IJ4163" s="6"/>
      <c r="IK4163" s="6"/>
      <c r="IL4163" s="6"/>
      <c r="IM4163" s="6"/>
    </row>
    <row r="4164" s="35" customFormat="1" ht="15.75" customHeight="1" spans="3:247">
      <c r="C4164" s="102"/>
      <c r="D4164" s="103"/>
      <c r="E4164" s="98"/>
      <c r="F4164" s="104"/>
      <c r="G4164" s="103"/>
      <c r="IF4164" s="6"/>
      <c r="IG4164" s="6"/>
      <c r="IH4164" s="6"/>
      <c r="II4164" s="6"/>
      <c r="IJ4164" s="6"/>
      <c r="IK4164" s="6"/>
      <c r="IL4164" s="6"/>
      <c r="IM4164" s="6"/>
    </row>
    <row r="4165" s="35" customFormat="1" ht="15.75" customHeight="1" spans="3:247">
      <c r="C4165" s="102"/>
      <c r="D4165" s="103"/>
      <c r="E4165" s="98"/>
      <c r="F4165" s="104"/>
      <c r="G4165" s="103"/>
      <c r="IF4165" s="6"/>
      <c r="IG4165" s="6"/>
      <c r="IH4165" s="6"/>
      <c r="II4165" s="6"/>
      <c r="IJ4165" s="6"/>
      <c r="IK4165" s="6"/>
      <c r="IL4165" s="6"/>
      <c r="IM4165" s="6"/>
    </row>
    <row r="4166" s="35" customFormat="1" ht="15.75" customHeight="1" spans="3:247">
      <c r="C4166" s="102"/>
      <c r="D4166" s="103"/>
      <c r="E4166" s="98"/>
      <c r="F4166" s="104"/>
      <c r="G4166" s="103"/>
      <c r="IF4166" s="6"/>
      <c r="IG4166" s="6"/>
      <c r="IH4166" s="6"/>
      <c r="II4166" s="6"/>
      <c r="IJ4166" s="6"/>
      <c r="IK4166" s="6"/>
      <c r="IL4166" s="6"/>
      <c r="IM4166" s="6"/>
    </row>
    <row r="4167" s="35" customFormat="1" ht="15.75" customHeight="1" spans="3:247">
      <c r="C4167" s="102"/>
      <c r="D4167" s="103"/>
      <c r="E4167" s="98"/>
      <c r="F4167" s="104"/>
      <c r="G4167" s="103"/>
      <c r="IF4167" s="6"/>
      <c r="IG4167" s="6"/>
      <c r="IH4167" s="6"/>
      <c r="II4167" s="6"/>
      <c r="IJ4167" s="6"/>
      <c r="IK4167" s="6"/>
      <c r="IL4167" s="6"/>
      <c r="IM4167" s="6"/>
    </row>
    <row r="4168" s="35" customFormat="1" ht="15.75" customHeight="1" spans="3:247">
      <c r="C4168" s="102"/>
      <c r="D4168" s="103"/>
      <c r="E4168" s="98"/>
      <c r="F4168" s="104"/>
      <c r="G4168" s="103"/>
      <c r="IF4168" s="6"/>
      <c r="IG4168" s="6"/>
      <c r="IH4168" s="6"/>
      <c r="II4168" s="6"/>
      <c r="IJ4168" s="6"/>
      <c r="IK4168" s="6"/>
      <c r="IL4168" s="6"/>
      <c r="IM4168" s="6"/>
    </row>
    <row r="4169" s="35" customFormat="1" ht="15.75" customHeight="1" spans="3:247">
      <c r="C4169" s="102"/>
      <c r="D4169" s="103"/>
      <c r="E4169" s="98"/>
      <c r="F4169" s="104"/>
      <c r="G4169" s="103"/>
      <c r="IF4169" s="6"/>
      <c r="IG4169" s="6"/>
      <c r="IH4169" s="6"/>
      <c r="II4169" s="6"/>
      <c r="IJ4169" s="6"/>
      <c r="IK4169" s="6"/>
      <c r="IL4169" s="6"/>
      <c r="IM4169" s="6"/>
    </row>
    <row r="4170" s="35" customFormat="1" ht="15.75" customHeight="1" spans="3:247">
      <c r="C4170" s="102"/>
      <c r="D4170" s="103"/>
      <c r="E4170" s="98"/>
      <c r="F4170" s="104"/>
      <c r="G4170" s="103"/>
      <c r="IF4170" s="6"/>
      <c r="IG4170" s="6"/>
      <c r="IH4170" s="6"/>
      <c r="II4170" s="6"/>
      <c r="IJ4170" s="6"/>
      <c r="IK4170" s="6"/>
      <c r="IL4170" s="6"/>
      <c r="IM4170" s="6"/>
    </row>
    <row r="4171" s="35" customFormat="1" ht="15.75" customHeight="1" spans="3:247">
      <c r="C4171" s="102"/>
      <c r="D4171" s="103"/>
      <c r="E4171" s="98"/>
      <c r="F4171" s="104"/>
      <c r="G4171" s="103"/>
      <c r="IF4171" s="6"/>
      <c r="IG4171" s="6"/>
      <c r="IH4171" s="6"/>
      <c r="II4171" s="6"/>
      <c r="IJ4171" s="6"/>
      <c r="IK4171" s="6"/>
      <c r="IL4171" s="6"/>
      <c r="IM4171" s="6"/>
    </row>
    <row r="4172" s="35" customFormat="1" ht="15.75" customHeight="1" spans="3:247">
      <c r="C4172" s="102"/>
      <c r="D4172" s="103"/>
      <c r="E4172" s="98"/>
      <c r="F4172" s="104"/>
      <c r="G4172" s="103"/>
      <c r="IF4172" s="6"/>
      <c r="IG4172" s="6"/>
      <c r="IH4172" s="6"/>
      <c r="II4172" s="6"/>
      <c r="IJ4172" s="6"/>
      <c r="IK4172" s="6"/>
      <c r="IL4172" s="6"/>
      <c r="IM4172" s="6"/>
    </row>
    <row r="4173" s="35" customFormat="1" ht="15.75" customHeight="1" spans="3:247">
      <c r="C4173" s="102"/>
      <c r="D4173" s="103"/>
      <c r="E4173" s="98"/>
      <c r="F4173" s="104"/>
      <c r="G4173" s="103"/>
      <c r="IF4173" s="6"/>
      <c r="IG4173" s="6"/>
      <c r="IH4173" s="6"/>
      <c r="II4173" s="6"/>
      <c r="IJ4173" s="6"/>
      <c r="IK4173" s="6"/>
      <c r="IL4173" s="6"/>
      <c r="IM4173" s="6"/>
    </row>
    <row r="4174" s="35" customFormat="1" ht="15.75" customHeight="1" spans="3:247">
      <c r="C4174" s="102"/>
      <c r="D4174" s="103"/>
      <c r="E4174" s="98"/>
      <c r="F4174" s="104"/>
      <c r="G4174" s="103"/>
      <c r="IF4174" s="6"/>
      <c r="IG4174" s="6"/>
      <c r="IH4174" s="6"/>
      <c r="II4174" s="6"/>
      <c r="IJ4174" s="6"/>
      <c r="IK4174" s="6"/>
      <c r="IL4174" s="6"/>
      <c r="IM4174" s="6"/>
    </row>
    <row r="4175" s="35" customFormat="1" ht="15.75" customHeight="1" spans="3:247">
      <c r="C4175" s="102"/>
      <c r="D4175" s="103"/>
      <c r="E4175" s="98"/>
      <c r="F4175" s="104"/>
      <c r="G4175" s="103"/>
      <c r="IF4175" s="6"/>
      <c r="IG4175" s="6"/>
      <c r="IH4175" s="6"/>
      <c r="II4175" s="6"/>
      <c r="IJ4175" s="6"/>
      <c r="IK4175" s="6"/>
      <c r="IL4175" s="6"/>
      <c r="IM4175" s="6"/>
    </row>
    <row r="4176" s="35" customFormat="1" ht="15.75" customHeight="1" spans="3:247">
      <c r="C4176" s="102"/>
      <c r="D4176" s="103"/>
      <c r="E4176" s="98"/>
      <c r="F4176" s="104"/>
      <c r="G4176" s="103"/>
      <c r="IF4176" s="6"/>
      <c r="IG4176" s="6"/>
      <c r="IH4176" s="6"/>
      <c r="II4176" s="6"/>
      <c r="IJ4176" s="6"/>
      <c r="IK4176" s="6"/>
      <c r="IL4176" s="6"/>
      <c r="IM4176" s="6"/>
    </row>
    <row r="4177" s="35" customFormat="1" ht="15.75" customHeight="1" spans="3:247">
      <c r="C4177" s="102"/>
      <c r="D4177" s="103"/>
      <c r="E4177" s="98"/>
      <c r="F4177" s="104"/>
      <c r="G4177" s="103"/>
      <c r="IF4177" s="6"/>
      <c r="IG4177" s="6"/>
      <c r="IH4177" s="6"/>
      <c r="II4177" s="6"/>
      <c r="IJ4177" s="6"/>
      <c r="IK4177" s="6"/>
      <c r="IL4177" s="6"/>
      <c r="IM4177" s="6"/>
    </row>
    <row r="4178" s="35" customFormat="1" ht="15.75" customHeight="1" spans="3:247">
      <c r="C4178" s="102"/>
      <c r="D4178" s="103"/>
      <c r="E4178" s="98"/>
      <c r="F4178" s="104"/>
      <c r="G4178" s="103"/>
      <c r="IF4178" s="6"/>
      <c r="IG4178" s="6"/>
      <c r="IH4178" s="6"/>
      <c r="II4178" s="6"/>
      <c r="IJ4178" s="6"/>
      <c r="IK4178" s="6"/>
      <c r="IL4178" s="6"/>
      <c r="IM4178" s="6"/>
    </row>
    <row r="4179" s="35" customFormat="1" ht="15.75" customHeight="1" spans="3:247">
      <c r="C4179" s="102"/>
      <c r="D4179" s="103"/>
      <c r="E4179" s="98"/>
      <c r="F4179" s="104"/>
      <c r="G4179" s="103"/>
      <c r="IF4179" s="6"/>
      <c r="IG4179" s="6"/>
      <c r="IH4179" s="6"/>
      <c r="II4179" s="6"/>
      <c r="IJ4179" s="6"/>
      <c r="IK4179" s="6"/>
      <c r="IL4179" s="6"/>
      <c r="IM4179" s="6"/>
    </row>
    <row r="4180" s="35" customFormat="1" ht="15.75" customHeight="1" spans="3:247">
      <c r="C4180" s="102"/>
      <c r="D4180" s="103"/>
      <c r="E4180" s="98"/>
      <c r="F4180" s="104"/>
      <c r="G4180" s="103"/>
      <c r="IF4180" s="6"/>
      <c r="IG4180" s="6"/>
      <c r="IH4180" s="6"/>
      <c r="II4180" s="6"/>
      <c r="IJ4180" s="6"/>
      <c r="IK4180" s="6"/>
      <c r="IL4180" s="6"/>
      <c r="IM4180" s="6"/>
    </row>
    <row r="4181" s="35" customFormat="1" ht="15.75" customHeight="1" spans="3:247">
      <c r="C4181" s="102"/>
      <c r="D4181" s="103"/>
      <c r="E4181" s="98"/>
      <c r="F4181" s="104"/>
      <c r="G4181" s="103"/>
      <c r="IF4181" s="6"/>
      <c r="IG4181" s="6"/>
      <c r="IH4181" s="6"/>
      <c r="II4181" s="6"/>
      <c r="IJ4181" s="6"/>
      <c r="IK4181" s="6"/>
      <c r="IL4181" s="6"/>
      <c r="IM4181" s="6"/>
    </row>
    <row r="4182" s="35" customFormat="1" ht="15.75" customHeight="1" spans="3:247">
      <c r="C4182" s="102"/>
      <c r="D4182" s="103"/>
      <c r="E4182" s="98"/>
      <c r="F4182" s="104"/>
      <c r="G4182" s="103"/>
      <c r="IF4182" s="6"/>
      <c r="IG4182" s="6"/>
      <c r="IH4182" s="6"/>
      <c r="II4182" s="6"/>
      <c r="IJ4182" s="6"/>
      <c r="IK4182" s="6"/>
      <c r="IL4182" s="6"/>
      <c r="IM4182" s="6"/>
    </row>
    <row r="4183" s="35" customFormat="1" ht="15.75" customHeight="1" spans="3:247">
      <c r="C4183" s="102"/>
      <c r="D4183" s="103"/>
      <c r="E4183" s="98"/>
      <c r="F4183" s="104"/>
      <c r="G4183" s="103"/>
      <c r="IF4183" s="6"/>
      <c r="IG4183" s="6"/>
      <c r="IH4183" s="6"/>
      <c r="II4183" s="6"/>
      <c r="IJ4183" s="6"/>
      <c r="IK4183" s="6"/>
      <c r="IL4183" s="6"/>
      <c r="IM4183" s="6"/>
    </row>
    <row r="4184" s="35" customFormat="1" ht="15.75" customHeight="1" spans="3:247">
      <c r="C4184" s="102"/>
      <c r="D4184" s="103"/>
      <c r="E4184" s="98"/>
      <c r="F4184" s="104"/>
      <c r="G4184" s="103"/>
      <c r="IF4184" s="6"/>
      <c r="IG4184" s="6"/>
      <c r="IH4184" s="6"/>
      <c r="II4184" s="6"/>
      <c r="IJ4184" s="6"/>
      <c r="IK4184" s="6"/>
      <c r="IL4184" s="6"/>
      <c r="IM4184" s="6"/>
    </row>
    <row r="4185" s="35" customFormat="1" ht="15.75" customHeight="1" spans="3:247">
      <c r="C4185" s="102"/>
      <c r="D4185" s="103"/>
      <c r="E4185" s="98"/>
      <c r="F4185" s="104"/>
      <c r="G4185" s="103"/>
      <c r="IF4185" s="6"/>
      <c r="IG4185" s="6"/>
      <c r="IH4185" s="6"/>
      <c r="II4185" s="6"/>
      <c r="IJ4185" s="6"/>
      <c r="IK4185" s="6"/>
      <c r="IL4185" s="6"/>
      <c r="IM4185" s="6"/>
    </row>
    <row r="4186" s="35" customFormat="1" ht="15.75" customHeight="1" spans="3:247">
      <c r="C4186" s="102"/>
      <c r="D4186" s="103"/>
      <c r="E4186" s="98"/>
      <c r="F4186" s="104"/>
      <c r="G4186" s="103"/>
      <c r="IF4186" s="6"/>
      <c r="IG4186" s="6"/>
      <c r="IH4186" s="6"/>
      <c r="II4186" s="6"/>
      <c r="IJ4186" s="6"/>
      <c r="IK4186" s="6"/>
      <c r="IL4186" s="6"/>
      <c r="IM4186" s="6"/>
    </row>
    <row r="4187" s="35" customFormat="1" ht="15.75" customHeight="1" spans="3:247">
      <c r="C4187" s="102"/>
      <c r="D4187" s="103"/>
      <c r="E4187" s="98"/>
      <c r="F4187" s="104"/>
      <c r="G4187" s="103"/>
      <c r="IF4187" s="6"/>
      <c r="IG4187" s="6"/>
      <c r="IH4187" s="6"/>
      <c r="II4187" s="6"/>
      <c r="IJ4187" s="6"/>
      <c r="IK4187" s="6"/>
      <c r="IL4187" s="6"/>
      <c r="IM4187" s="6"/>
    </row>
    <row r="4188" s="35" customFormat="1" ht="15.75" customHeight="1" spans="3:247">
      <c r="C4188" s="102"/>
      <c r="D4188" s="103"/>
      <c r="E4188" s="98"/>
      <c r="F4188" s="104"/>
      <c r="G4188" s="103"/>
      <c r="IF4188" s="6"/>
      <c r="IG4188" s="6"/>
      <c r="IH4188" s="6"/>
      <c r="II4188" s="6"/>
      <c r="IJ4188" s="6"/>
      <c r="IK4188" s="6"/>
      <c r="IL4188" s="6"/>
      <c r="IM4188" s="6"/>
    </row>
    <row r="4189" s="35" customFormat="1" ht="15.75" customHeight="1" spans="3:247">
      <c r="C4189" s="102"/>
      <c r="D4189" s="103"/>
      <c r="E4189" s="98"/>
      <c r="F4189" s="104"/>
      <c r="G4189" s="103"/>
      <c r="IF4189" s="6"/>
      <c r="IG4189" s="6"/>
      <c r="IH4189" s="6"/>
      <c r="II4189" s="6"/>
      <c r="IJ4189" s="6"/>
      <c r="IK4189" s="6"/>
      <c r="IL4189" s="6"/>
      <c r="IM4189" s="6"/>
    </row>
    <row r="4190" s="35" customFormat="1" ht="15.75" customHeight="1" spans="3:247">
      <c r="C4190" s="102"/>
      <c r="D4190" s="103"/>
      <c r="E4190" s="98"/>
      <c r="F4190" s="104"/>
      <c r="G4190" s="103"/>
      <c r="IF4190" s="6"/>
      <c r="IG4190" s="6"/>
      <c r="IH4190" s="6"/>
      <c r="II4190" s="6"/>
      <c r="IJ4190" s="6"/>
      <c r="IK4190" s="6"/>
      <c r="IL4190" s="6"/>
      <c r="IM4190" s="6"/>
    </row>
    <row r="4191" s="35" customFormat="1" ht="15.75" customHeight="1" spans="3:247">
      <c r="C4191" s="102"/>
      <c r="D4191" s="103"/>
      <c r="E4191" s="98"/>
      <c r="F4191" s="104"/>
      <c r="G4191" s="103"/>
      <c r="IF4191" s="6"/>
      <c r="IG4191" s="6"/>
      <c r="IH4191" s="6"/>
      <c r="II4191" s="6"/>
      <c r="IJ4191" s="6"/>
      <c r="IK4191" s="6"/>
      <c r="IL4191" s="6"/>
      <c r="IM4191" s="6"/>
    </row>
    <row r="4192" s="35" customFormat="1" ht="15.75" customHeight="1" spans="3:247">
      <c r="C4192" s="102"/>
      <c r="D4192" s="103"/>
      <c r="E4192" s="98"/>
      <c r="F4192" s="104"/>
      <c r="G4192" s="103"/>
      <c r="IF4192" s="6"/>
      <c r="IG4192" s="6"/>
      <c r="IH4192" s="6"/>
      <c r="II4192" s="6"/>
      <c r="IJ4192" s="6"/>
      <c r="IK4192" s="6"/>
      <c r="IL4192" s="6"/>
      <c r="IM4192" s="6"/>
    </row>
    <row r="4193" s="35" customFormat="1" ht="15.75" customHeight="1" spans="3:247">
      <c r="C4193" s="102"/>
      <c r="D4193" s="103"/>
      <c r="E4193" s="98"/>
      <c r="F4193" s="104"/>
      <c r="G4193" s="103"/>
      <c r="IF4193" s="6"/>
      <c r="IG4193" s="6"/>
      <c r="IH4193" s="6"/>
      <c r="II4193" s="6"/>
      <c r="IJ4193" s="6"/>
      <c r="IK4193" s="6"/>
      <c r="IL4193" s="6"/>
      <c r="IM4193" s="6"/>
    </row>
    <row r="4194" s="35" customFormat="1" ht="15.75" customHeight="1" spans="3:247">
      <c r="C4194" s="102"/>
      <c r="D4194" s="103"/>
      <c r="E4194" s="98"/>
      <c r="F4194" s="104"/>
      <c r="G4194" s="103"/>
      <c r="IF4194" s="6"/>
      <c r="IG4194" s="6"/>
      <c r="IH4194" s="6"/>
      <c r="II4194" s="6"/>
      <c r="IJ4194" s="6"/>
      <c r="IK4194" s="6"/>
      <c r="IL4194" s="6"/>
      <c r="IM4194" s="6"/>
    </row>
    <row r="4195" s="35" customFormat="1" ht="15.75" customHeight="1" spans="3:247">
      <c r="C4195" s="102"/>
      <c r="D4195" s="103"/>
      <c r="E4195" s="98"/>
      <c r="F4195" s="104"/>
      <c r="G4195" s="103"/>
      <c r="IF4195" s="6"/>
      <c r="IG4195" s="6"/>
      <c r="IH4195" s="6"/>
      <c r="II4195" s="6"/>
      <c r="IJ4195" s="6"/>
      <c r="IK4195" s="6"/>
      <c r="IL4195" s="6"/>
      <c r="IM4195" s="6"/>
    </row>
    <row r="4196" s="35" customFormat="1" ht="15.75" customHeight="1" spans="3:247">
      <c r="C4196" s="102"/>
      <c r="D4196" s="103"/>
      <c r="E4196" s="98"/>
      <c r="F4196" s="104"/>
      <c r="G4196" s="103"/>
      <c r="IF4196" s="6"/>
      <c r="IG4196" s="6"/>
      <c r="IH4196" s="6"/>
      <c r="II4196" s="6"/>
      <c r="IJ4196" s="6"/>
      <c r="IK4196" s="6"/>
      <c r="IL4196" s="6"/>
      <c r="IM4196" s="6"/>
    </row>
    <row r="4197" s="35" customFormat="1" ht="15.75" customHeight="1" spans="3:247">
      <c r="C4197" s="102"/>
      <c r="D4197" s="103"/>
      <c r="E4197" s="98"/>
      <c r="F4197" s="104"/>
      <c r="G4197" s="103"/>
      <c r="IF4197" s="6"/>
      <c r="IG4197" s="6"/>
      <c r="IH4197" s="6"/>
      <c r="II4197" s="6"/>
      <c r="IJ4197" s="6"/>
      <c r="IK4197" s="6"/>
      <c r="IL4197" s="6"/>
      <c r="IM4197" s="6"/>
    </row>
    <row r="4198" s="35" customFormat="1" ht="15.75" customHeight="1" spans="3:247">
      <c r="C4198" s="102"/>
      <c r="D4198" s="103"/>
      <c r="E4198" s="98"/>
      <c r="F4198" s="104"/>
      <c r="G4198" s="103"/>
      <c r="IF4198" s="6"/>
      <c r="IG4198" s="6"/>
      <c r="IH4198" s="6"/>
      <c r="II4198" s="6"/>
      <c r="IJ4198" s="6"/>
      <c r="IK4198" s="6"/>
      <c r="IL4198" s="6"/>
      <c r="IM4198" s="6"/>
    </row>
    <row r="4199" s="35" customFormat="1" ht="15.75" customHeight="1" spans="3:247">
      <c r="C4199" s="102"/>
      <c r="D4199" s="103"/>
      <c r="E4199" s="98"/>
      <c r="F4199" s="104"/>
      <c r="G4199" s="103"/>
      <c r="IF4199" s="6"/>
      <c r="IG4199" s="6"/>
      <c r="IH4199" s="6"/>
      <c r="II4199" s="6"/>
      <c r="IJ4199" s="6"/>
      <c r="IK4199" s="6"/>
      <c r="IL4199" s="6"/>
      <c r="IM4199" s="6"/>
    </row>
    <row r="4200" s="35" customFormat="1" ht="15.75" customHeight="1" spans="3:247">
      <c r="C4200" s="102"/>
      <c r="D4200" s="103"/>
      <c r="E4200" s="98"/>
      <c r="F4200" s="104"/>
      <c r="G4200" s="103"/>
      <c r="IF4200" s="6"/>
      <c r="IG4200" s="6"/>
      <c r="IH4200" s="6"/>
      <c r="II4200" s="6"/>
      <c r="IJ4200" s="6"/>
      <c r="IK4200" s="6"/>
      <c r="IL4200" s="6"/>
      <c r="IM4200" s="6"/>
    </row>
    <row r="4201" s="35" customFormat="1" ht="15.75" customHeight="1" spans="3:247">
      <c r="C4201" s="102"/>
      <c r="D4201" s="103"/>
      <c r="E4201" s="98"/>
      <c r="F4201" s="104"/>
      <c r="G4201" s="103"/>
      <c r="IF4201" s="6"/>
      <c r="IG4201" s="6"/>
      <c r="IH4201" s="6"/>
      <c r="II4201" s="6"/>
      <c r="IJ4201" s="6"/>
      <c r="IK4201" s="6"/>
      <c r="IL4201" s="6"/>
      <c r="IM4201" s="6"/>
    </row>
    <row r="4202" s="35" customFormat="1" ht="15.75" customHeight="1" spans="3:247">
      <c r="C4202" s="102"/>
      <c r="D4202" s="103"/>
      <c r="E4202" s="98"/>
      <c r="F4202" s="104"/>
      <c r="G4202" s="103"/>
      <c r="IF4202" s="6"/>
      <c r="IG4202" s="6"/>
      <c r="IH4202" s="6"/>
      <c r="II4202" s="6"/>
      <c r="IJ4202" s="6"/>
      <c r="IK4202" s="6"/>
      <c r="IL4202" s="6"/>
      <c r="IM4202" s="6"/>
    </row>
    <row r="4203" s="35" customFormat="1" ht="15.75" customHeight="1" spans="3:247">
      <c r="C4203" s="102"/>
      <c r="D4203" s="103"/>
      <c r="E4203" s="98"/>
      <c r="F4203" s="104"/>
      <c r="G4203" s="103"/>
      <c r="IF4203" s="6"/>
      <c r="IG4203" s="6"/>
      <c r="IH4203" s="6"/>
      <c r="II4203" s="6"/>
      <c r="IJ4203" s="6"/>
      <c r="IK4203" s="6"/>
      <c r="IL4203" s="6"/>
      <c r="IM4203" s="6"/>
    </row>
    <row r="4204" s="35" customFormat="1" ht="15.75" customHeight="1" spans="3:247">
      <c r="C4204" s="102"/>
      <c r="D4204" s="103"/>
      <c r="E4204" s="98"/>
      <c r="F4204" s="104"/>
      <c r="G4204" s="103"/>
      <c r="IF4204" s="6"/>
      <c r="IG4204" s="6"/>
      <c r="IH4204" s="6"/>
      <c r="II4204" s="6"/>
      <c r="IJ4204" s="6"/>
      <c r="IK4204" s="6"/>
      <c r="IL4204" s="6"/>
      <c r="IM4204" s="6"/>
    </row>
    <row r="4205" s="35" customFormat="1" ht="15.75" customHeight="1" spans="3:247">
      <c r="C4205" s="102"/>
      <c r="D4205" s="103"/>
      <c r="E4205" s="98"/>
      <c r="F4205" s="104"/>
      <c r="G4205" s="103"/>
      <c r="IF4205" s="6"/>
      <c r="IG4205" s="6"/>
      <c r="IH4205" s="6"/>
      <c r="II4205" s="6"/>
      <c r="IJ4205" s="6"/>
      <c r="IK4205" s="6"/>
      <c r="IL4205" s="6"/>
      <c r="IM4205" s="6"/>
    </row>
    <row r="4206" s="35" customFormat="1" ht="15.75" customHeight="1" spans="3:247">
      <c r="C4206" s="102"/>
      <c r="D4206" s="103"/>
      <c r="E4206" s="98"/>
      <c r="F4206" s="104"/>
      <c r="G4206" s="103"/>
      <c r="IF4206" s="6"/>
      <c r="IG4206" s="6"/>
      <c r="IH4206" s="6"/>
      <c r="II4206" s="6"/>
      <c r="IJ4206" s="6"/>
      <c r="IK4206" s="6"/>
      <c r="IL4206" s="6"/>
      <c r="IM4206" s="6"/>
    </row>
    <row r="4207" s="35" customFormat="1" ht="15.75" customHeight="1" spans="3:247">
      <c r="C4207" s="102"/>
      <c r="D4207" s="103"/>
      <c r="E4207" s="98"/>
      <c r="F4207" s="104"/>
      <c r="G4207" s="103"/>
      <c r="IF4207" s="6"/>
      <c r="IG4207" s="6"/>
      <c r="IH4207" s="6"/>
      <c r="II4207" s="6"/>
      <c r="IJ4207" s="6"/>
      <c r="IK4207" s="6"/>
      <c r="IL4207" s="6"/>
      <c r="IM4207" s="6"/>
    </row>
    <row r="4208" s="35" customFormat="1" ht="15.75" customHeight="1" spans="3:247">
      <c r="C4208" s="102"/>
      <c r="D4208" s="103"/>
      <c r="E4208" s="98"/>
      <c r="F4208" s="104"/>
      <c r="G4208" s="103"/>
      <c r="IF4208" s="6"/>
      <c r="IG4208" s="6"/>
      <c r="IH4208" s="6"/>
      <c r="II4208" s="6"/>
      <c r="IJ4208" s="6"/>
      <c r="IK4208" s="6"/>
      <c r="IL4208" s="6"/>
      <c r="IM4208" s="6"/>
    </row>
    <row r="4209" s="35" customFormat="1" ht="15.75" customHeight="1" spans="3:247">
      <c r="C4209" s="102"/>
      <c r="D4209" s="103"/>
      <c r="E4209" s="98"/>
      <c r="F4209" s="104"/>
      <c r="G4209" s="103"/>
      <c r="IF4209" s="6"/>
      <c r="IG4209" s="6"/>
      <c r="IH4209" s="6"/>
      <c r="II4209" s="6"/>
      <c r="IJ4209" s="6"/>
      <c r="IK4209" s="6"/>
      <c r="IL4209" s="6"/>
      <c r="IM4209" s="6"/>
    </row>
    <row r="4210" s="35" customFormat="1" ht="15.75" customHeight="1" spans="3:247">
      <c r="C4210" s="102"/>
      <c r="D4210" s="103"/>
      <c r="E4210" s="98"/>
      <c r="F4210" s="104"/>
      <c r="G4210" s="103"/>
      <c r="IF4210" s="6"/>
      <c r="IG4210" s="6"/>
      <c r="IH4210" s="6"/>
      <c r="II4210" s="6"/>
      <c r="IJ4210" s="6"/>
      <c r="IK4210" s="6"/>
      <c r="IL4210" s="6"/>
      <c r="IM4210" s="6"/>
    </row>
    <row r="4211" s="35" customFormat="1" ht="15.75" customHeight="1" spans="3:247">
      <c r="C4211" s="102"/>
      <c r="D4211" s="103"/>
      <c r="E4211" s="98"/>
      <c r="F4211" s="104"/>
      <c r="G4211" s="103"/>
      <c r="IF4211" s="6"/>
      <c r="IG4211" s="6"/>
      <c r="IH4211" s="6"/>
      <c r="II4211" s="6"/>
      <c r="IJ4211" s="6"/>
      <c r="IK4211" s="6"/>
      <c r="IL4211" s="6"/>
      <c r="IM4211" s="6"/>
    </row>
    <row r="4212" s="35" customFormat="1" ht="15.75" customHeight="1" spans="3:247">
      <c r="C4212" s="102"/>
      <c r="D4212" s="103"/>
      <c r="E4212" s="98"/>
      <c r="F4212" s="104"/>
      <c r="G4212" s="103"/>
      <c r="IF4212" s="6"/>
      <c r="IG4212" s="6"/>
      <c r="IH4212" s="6"/>
      <c r="II4212" s="6"/>
      <c r="IJ4212" s="6"/>
      <c r="IK4212" s="6"/>
      <c r="IL4212" s="6"/>
      <c r="IM4212" s="6"/>
    </row>
    <row r="4213" s="35" customFormat="1" ht="15.75" customHeight="1" spans="3:247">
      <c r="C4213" s="102"/>
      <c r="D4213" s="103"/>
      <c r="E4213" s="98"/>
      <c r="F4213" s="104"/>
      <c r="G4213" s="103"/>
      <c r="IF4213" s="6"/>
      <c r="IG4213" s="6"/>
      <c r="IH4213" s="6"/>
      <c r="II4213" s="6"/>
      <c r="IJ4213" s="6"/>
      <c r="IK4213" s="6"/>
      <c r="IL4213" s="6"/>
      <c r="IM4213" s="6"/>
    </row>
    <row r="4214" s="35" customFormat="1" ht="15.75" customHeight="1" spans="3:247">
      <c r="C4214" s="102"/>
      <c r="D4214" s="103"/>
      <c r="E4214" s="98"/>
      <c r="F4214" s="104"/>
      <c r="G4214" s="103"/>
      <c r="IF4214" s="6"/>
      <c r="IG4214" s="6"/>
      <c r="IH4214" s="6"/>
      <c r="II4214" s="6"/>
      <c r="IJ4214" s="6"/>
      <c r="IK4214" s="6"/>
      <c r="IL4214" s="6"/>
      <c r="IM4214" s="6"/>
    </row>
    <row r="4215" s="35" customFormat="1" ht="15.75" customHeight="1" spans="3:247">
      <c r="C4215" s="102"/>
      <c r="D4215" s="103"/>
      <c r="E4215" s="98"/>
      <c r="F4215" s="104"/>
      <c r="G4215" s="103"/>
      <c r="IF4215" s="6"/>
      <c r="IG4215" s="6"/>
      <c r="IH4215" s="6"/>
      <c r="II4215" s="6"/>
      <c r="IJ4215" s="6"/>
      <c r="IK4215" s="6"/>
      <c r="IL4215" s="6"/>
      <c r="IM4215" s="6"/>
    </row>
    <row r="4216" s="35" customFormat="1" ht="15.75" customHeight="1" spans="3:247">
      <c r="C4216" s="102"/>
      <c r="D4216" s="103"/>
      <c r="E4216" s="98"/>
      <c r="F4216" s="104"/>
      <c r="G4216" s="103"/>
      <c r="IF4216" s="6"/>
      <c r="IG4216" s="6"/>
      <c r="IH4216" s="6"/>
      <c r="II4216" s="6"/>
      <c r="IJ4216" s="6"/>
      <c r="IK4216" s="6"/>
      <c r="IL4216" s="6"/>
      <c r="IM4216" s="6"/>
    </row>
    <row r="4217" s="35" customFormat="1" ht="15.75" customHeight="1" spans="3:247">
      <c r="C4217" s="102"/>
      <c r="D4217" s="103"/>
      <c r="E4217" s="98"/>
      <c r="F4217" s="104"/>
      <c r="G4217" s="103"/>
      <c r="IF4217" s="6"/>
      <c r="IG4217" s="6"/>
      <c r="IH4217" s="6"/>
      <c r="II4217" s="6"/>
      <c r="IJ4217" s="6"/>
      <c r="IK4217" s="6"/>
      <c r="IL4217" s="6"/>
      <c r="IM4217" s="6"/>
    </row>
    <row r="4218" s="35" customFormat="1" ht="15.75" customHeight="1" spans="3:247">
      <c r="C4218" s="102"/>
      <c r="D4218" s="103"/>
      <c r="E4218" s="98"/>
      <c r="F4218" s="104"/>
      <c r="G4218" s="103"/>
      <c r="IF4218" s="6"/>
      <c r="IG4218" s="6"/>
      <c r="IH4218" s="6"/>
      <c r="II4218" s="6"/>
      <c r="IJ4218" s="6"/>
      <c r="IK4218" s="6"/>
      <c r="IL4218" s="6"/>
      <c r="IM4218" s="6"/>
    </row>
    <row r="4219" s="35" customFormat="1" ht="15.75" customHeight="1" spans="3:247">
      <c r="C4219" s="102"/>
      <c r="D4219" s="103"/>
      <c r="E4219" s="98"/>
      <c r="F4219" s="104"/>
      <c r="G4219" s="103"/>
      <c r="IF4219" s="6"/>
      <c r="IG4219" s="6"/>
      <c r="IH4219" s="6"/>
      <c r="II4219" s="6"/>
      <c r="IJ4219" s="6"/>
      <c r="IK4219" s="6"/>
      <c r="IL4219" s="6"/>
      <c r="IM4219" s="6"/>
    </row>
    <row r="4220" s="35" customFormat="1" ht="15.75" customHeight="1" spans="3:247">
      <c r="C4220" s="102"/>
      <c r="D4220" s="103"/>
      <c r="E4220" s="98"/>
      <c r="F4220" s="104"/>
      <c r="G4220" s="103"/>
      <c r="IF4220" s="6"/>
      <c r="IG4220" s="6"/>
      <c r="IH4220" s="6"/>
      <c r="II4220" s="6"/>
      <c r="IJ4220" s="6"/>
      <c r="IK4220" s="6"/>
      <c r="IL4220" s="6"/>
      <c r="IM4220" s="6"/>
    </row>
    <row r="4221" s="35" customFormat="1" ht="15.75" customHeight="1" spans="3:247">
      <c r="C4221" s="102"/>
      <c r="D4221" s="103"/>
      <c r="E4221" s="98"/>
      <c r="F4221" s="104"/>
      <c r="G4221" s="103"/>
      <c r="IF4221" s="6"/>
      <c r="IG4221" s="6"/>
      <c r="IH4221" s="6"/>
      <c r="II4221" s="6"/>
      <c r="IJ4221" s="6"/>
      <c r="IK4221" s="6"/>
      <c r="IL4221" s="6"/>
      <c r="IM4221" s="6"/>
    </row>
    <row r="4222" s="35" customFormat="1" ht="15.75" customHeight="1" spans="3:247">
      <c r="C4222" s="102"/>
      <c r="D4222" s="103"/>
      <c r="E4222" s="98"/>
      <c r="F4222" s="104"/>
      <c r="G4222" s="103"/>
      <c r="IF4222" s="6"/>
      <c r="IG4222" s="6"/>
      <c r="IH4222" s="6"/>
      <c r="II4222" s="6"/>
      <c r="IJ4222" s="6"/>
      <c r="IK4222" s="6"/>
      <c r="IL4222" s="6"/>
      <c r="IM4222" s="6"/>
    </row>
    <row r="4223" s="35" customFormat="1" ht="15.75" customHeight="1" spans="3:247">
      <c r="C4223" s="102"/>
      <c r="D4223" s="103"/>
      <c r="E4223" s="98"/>
      <c r="F4223" s="104"/>
      <c r="G4223" s="103"/>
      <c r="IF4223" s="6"/>
      <c r="IG4223" s="6"/>
      <c r="IH4223" s="6"/>
      <c r="II4223" s="6"/>
      <c r="IJ4223" s="6"/>
      <c r="IK4223" s="6"/>
      <c r="IL4223" s="6"/>
      <c r="IM4223" s="6"/>
    </row>
    <row r="4224" s="35" customFormat="1" ht="15.75" customHeight="1" spans="3:247">
      <c r="C4224" s="102"/>
      <c r="D4224" s="103"/>
      <c r="E4224" s="98"/>
      <c r="F4224" s="104"/>
      <c r="G4224" s="103"/>
      <c r="IF4224" s="6"/>
      <c r="IG4224" s="6"/>
      <c r="IH4224" s="6"/>
      <c r="II4224" s="6"/>
      <c r="IJ4224" s="6"/>
      <c r="IK4224" s="6"/>
      <c r="IL4224" s="6"/>
      <c r="IM4224" s="6"/>
    </row>
    <row r="4225" s="35" customFormat="1" ht="15.75" customHeight="1" spans="3:247">
      <c r="C4225" s="102"/>
      <c r="D4225" s="103"/>
      <c r="E4225" s="98"/>
      <c r="F4225" s="104"/>
      <c r="G4225" s="103"/>
      <c r="IF4225" s="6"/>
      <c r="IG4225" s="6"/>
      <c r="IH4225" s="6"/>
      <c r="II4225" s="6"/>
      <c r="IJ4225" s="6"/>
      <c r="IK4225" s="6"/>
      <c r="IL4225" s="6"/>
      <c r="IM4225" s="6"/>
    </row>
    <row r="4226" s="35" customFormat="1" ht="15.75" customHeight="1" spans="3:247">
      <c r="C4226" s="102"/>
      <c r="D4226" s="103"/>
      <c r="E4226" s="98"/>
      <c r="F4226" s="104"/>
      <c r="G4226" s="103"/>
      <c r="IF4226" s="6"/>
      <c r="IG4226" s="6"/>
      <c r="IH4226" s="6"/>
      <c r="II4226" s="6"/>
      <c r="IJ4226" s="6"/>
      <c r="IK4226" s="6"/>
      <c r="IL4226" s="6"/>
      <c r="IM4226" s="6"/>
    </row>
    <row r="4227" s="35" customFormat="1" ht="15.75" customHeight="1" spans="3:247">
      <c r="C4227" s="102"/>
      <c r="D4227" s="103"/>
      <c r="E4227" s="98"/>
      <c r="F4227" s="104"/>
      <c r="G4227" s="103"/>
      <c r="IF4227" s="6"/>
      <c r="IG4227" s="6"/>
      <c r="IH4227" s="6"/>
      <c r="II4227" s="6"/>
      <c r="IJ4227" s="6"/>
      <c r="IK4227" s="6"/>
      <c r="IL4227" s="6"/>
      <c r="IM4227" s="6"/>
    </row>
    <row r="4228" s="35" customFormat="1" ht="15.75" customHeight="1" spans="3:247">
      <c r="C4228" s="102"/>
      <c r="D4228" s="103"/>
      <c r="E4228" s="98"/>
      <c r="F4228" s="104"/>
      <c r="G4228" s="103"/>
      <c r="IF4228" s="6"/>
      <c r="IG4228" s="6"/>
      <c r="IH4228" s="6"/>
      <c r="II4228" s="6"/>
      <c r="IJ4228" s="6"/>
      <c r="IK4228" s="6"/>
      <c r="IL4228" s="6"/>
      <c r="IM4228" s="6"/>
    </row>
    <row r="4229" s="35" customFormat="1" ht="15.75" customHeight="1" spans="3:247">
      <c r="C4229" s="102"/>
      <c r="D4229" s="103"/>
      <c r="E4229" s="98"/>
      <c r="F4229" s="104"/>
      <c r="G4229" s="103"/>
      <c r="IF4229" s="6"/>
      <c r="IG4229" s="6"/>
      <c r="IH4229" s="6"/>
      <c r="II4229" s="6"/>
      <c r="IJ4229" s="6"/>
      <c r="IK4229" s="6"/>
      <c r="IL4229" s="6"/>
      <c r="IM4229" s="6"/>
    </row>
    <row r="4230" s="35" customFormat="1" ht="15.75" customHeight="1" spans="3:247">
      <c r="C4230" s="102"/>
      <c r="D4230" s="103"/>
      <c r="E4230" s="98"/>
      <c r="F4230" s="104"/>
      <c r="G4230" s="103"/>
      <c r="IF4230" s="6"/>
      <c r="IG4230" s="6"/>
      <c r="IH4230" s="6"/>
      <c r="II4230" s="6"/>
      <c r="IJ4230" s="6"/>
      <c r="IK4230" s="6"/>
      <c r="IL4230" s="6"/>
      <c r="IM4230" s="6"/>
    </row>
    <row r="4231" s="35" customFormat="1" ht="15.75" customHeight="1" spans="3:247">
      <c r="C4231" s="102"/>
      <c r="D4231" s="103"/>
      <c r="E4231" s="98"/>
      <c r="F4231" s="104"/>
      <c r="G4231" s="103"/>
      <c r="IF4231" s="6"/>
      <c r="IG4231" s="6"/>
      <c r="IH4231" s="6"/>
      <c r="II4231" s="6"/>
      <c r="IJ4231" s="6"/>
      <c r="IK4231" s="6"/>
      <c r="IL4231" s="6"/>
      <c r="IM4231" s="6"/>
    </row>
    <row r="4232" s="35" customFormat="1" ht="15.75" customHeight="1" spans="3:247">
      <c r="C4232" s="102"/>
      <c r="D4232" s="103"/>
      <c r="E4232" s="98"/>
      <c r="F4232" s="104"/>
      <c r="G4232" s="103"/>
      <c r="IF4232" s="6"/>
      <c r="IG4232" s="6"/>
      <c r="IH4232" s="6"/>
      <c r="II4232" s="6"/>
      <c r="IJ4232" s="6"/>
      <c r="IK4232" s="6"/>
      <c r="IL4232" s="6"/>
      <c r="IM4232" s="6"/>
    </row>
    <row r="4233" s="35" customFormat="1" ht="15.75" customHeight="1" spans="3:247">
      <c r="C4233" s="102"/>
      <c r="D4233" s="103"/>
      <c r="E4233" s="98"/>
      <c r="F4233" s="104"/>
      <c r="G4233" s="103"/>
      <c r="IF4233" s="6"/>
      <c r="IG4233" s="6"/>
      <c r="IH4233" s="6"/>
      <c r="II4233" s="6"/>
      <c r="IJ4233" s="6"/>
      <c r="IK4233" s="6"/>
      <c r="IL4233" s="6"/>
      <c r="IM4233" s="6"/>
    </row>
    <row r="4234" s="35" customFormat="1" ht="15.75" customHeight="1" spans="3:247">
      <c r="C4234" s="102"/>
      <c r="D4234" s="103"/>
      <c r="E4234" s="98"/>
      <c r="F4234" s="104"/>
      <c r="G4234" s="103"/>
      <c r="IF4234" s="6"/>
      <c r="IG4234" s="6"/>
      <c r="IH4234" s="6"/>
      <c r="II4234" s="6"/>
      <c r="IJ4234" s="6"/>
      <c r="IK4234" s="6"/>
      <c r="IL4234" s="6"/>
      <c r="IM4234" s="6"/>
    </row>
    <row r="4235" s="35" customFormat="1" ht="15.75" customHeight="1" spans="3:247">
      <c r="C4235" s="102"/>
      <c r="D4235" s="103"/>
      <c r="E4235" s="98"/>
      <c r="F4235" s="104"/>
      <c r="G4235" s="103"/>
      <c r="IF4235" s="6"/>
      <c r="IG4235" s="6"/>
      <c r="IH4235" s="6"/>
      <c r="II4235" s="6"/>
      <c r="IJ4235" s="6"/>
      <c r="IK4235" s="6"/>
      <c r="IL4235" s="6"/>
      <c r="IM4235" s="6"/>
    </row>
    <row r="4236" s="35" customFormat="1" ht="15.75" customHeight="1" spans="3:247">
      <c r="C4236" s="102"/>
      <c r="D4236" s="103"/>
      <c r="E4236" s="98"/>
      <c r="F4236" s="104"/>
      <c r="G4236" s="103"/>
      <c r="IF4236" s="6"/>
      <c r="IG4236" s="6"/>
      <c r="IH4236" s="6"/>
      <c r="II4236" s="6"/>
      <c r="IJ4236" s="6"/>
      <c r="IK4236" s="6"/>
      <c r="IL4236" s="6"/>
      <c r="IM4236" s="6"/>
    </row>
    <row r="4237" s="35" customFormat="1" ht="15.75" customHeight="1" spans="3:247">
      <c r="C4237" s="102"/>
      <c r="D4237" s="103"/>
      <c r="E4237" s="98"/>
      <c r="F4237" s="104"/>
      <c r="G4237" s="103"/>
      <c r="IF4237" s="6"/>
      <c r="IG4237" s="6"/>
      <c r="IH4237" s="6"/>
      <c r="II4237" s="6"/>
      <c r="IJ4237" s="6"/>
      <c r="IK4237" s="6"/>
      <c r="IL4237" s="6"/>
      <c r="IM4237" s="6"/>
    </row>
    <row r="4238" s="35" customFormat="1" ht="15.75" customHeight="1" spans="3:247">
      <c r="C4238" s="102"/>
      <c r="D4238" s="103"/>
      <c r="E4238" s="98"/>
      <c r="F4238" s="104"/>
      <c r="G4238" s="103"/>
      <c r="IF4238" s="6"/>
      <c r="IG4238" s="6"/>
      <c r="IH4238" s="6"/>
      <c r="II4238" s="6"/>
      <c r="IJ4238" s="6"/>
      <c r="IK4238" s="6"/>
      <c r="IL4238" s="6"/>
      <c r="IM4238" s="6"/>
    </row>
    <row r="4239" s="35" customFormat="1" ht="15.75" customHeight="1" spans="3:247">
      <c r="C4239" s="102"/>
      <c r="D4239" s="103"/>
      <c r="E4239" s="98"/>
      <c r="F4239" s="104"/>
      <c r="G4239" s="103"/>
      <c r="IF4239" s="6"/>
      <c r="IG4239" s="6"/>
      <c r="IH4239" s="6"/>
      <c r="II4239" s="6"/>
      <c r="IJ4239" s="6"/>
      <c r="IK4239" s="6"/>
      <c r="IL4239" s="6"/>
      <c r="IM4239" s="6"/>
    </row>
    <row r="4240" s="35" customFormat="1" ht="15.75" customHeight="1" spans="3:247">
      <c r="C4240" s="102"/>
      <c r="D4240" s="103"/>
      <c r="E4240" s="98"/>
      <c r="F4240" s="104"/>
      <c r="G4240" s="103"/>
      <c r="IF4240" s="6"/>
      <c r="IG4240" s="6"/>
      <c r="IH4240" s="6"/>
      <c r="II4240" s="6"/>
      <c r="IJ4240" s="6"/>
      <c r="IK4240" s="6"/>
      <c r="IL4240" s="6"/>
      <c r="IM4240" s="6"/>
    </row>
    <row r="4241" s="35" customFormat="1" ht="15.75" customHeight="1" spans="3:247">
      <c r="C4241" s="102"/>
      <c r="D4241" s="103"/>
      <c r="E4241" s="98"/>
      <c r="F4241" s="104"/>
      <c r="G4241" s="103"/>
      <c r="IF4241" s="6"/>
      <c r="IG4241" s="6"/>
      <c r="IH4241" s="6"/>
      <c r="II4241" s="6"/>
      <c r="IJ4241" s="6"/>
      <c r="IK4241" s="6"/>
      <c r="IL4241" s="6"/>
      <c r="IM4241" s="6"/>
    </row>
    <row r="4242" s="35" customFormat="1" ht="15.75" customHeight="1" spans="3:247">
      <c r="C4242" s="102"/>
      <c r="D4242" s="103"/>
      <c r="E4242" s="98"/>
      <c r="F4242" s="104"/>
      <c r="G4242" s="103"/>
      <c r="IF4242" s="6"/>
      <c r="IG4242" s="6"/>
      <c r="IH4242" s="6"/>
      <c r="II4242" s="6"/>
      <c r="IJ4242" s="6"/>
      <c r="IK4242" s="6"/>
      <c r="IL4242" s="6"/>
      <c r="IM4242" s="6"/>
    </row>
    <row r="4243" s="35" customFormat="1" ht="15.75" customHeight="1" spans="3:247">
      <c r="C4243" s="102"/>
      <c r="D4243" s="103"/>
      <c r="E4243" s="98"/>
      <c r="F4243" s="104"/>
      <c r="G4243" s="103"/>
      <c r="IF4243" s="6"/>
      <c r="IG4243" s="6"/>
      <c r="IH4243" s="6"/>
      <c r="II4243" s="6"/>
      <c r="IJ4243" s="6"/>
      <c r="IK4243" s="6"/>
      <c r="IL4243" s="6"/>
      <c r="IM4243" s="6"/>
    </row>
    <row r="4244" s="35" customFormat="1" ht="15.75" customHeight="1" spans="3:247">
      <c r="C4244" s="102"/>
      <c r="D4244" s="103"/>
      <c r="E4244" s="98"/>
      <c r="F4244" s="104"/>
      <c r="G4244" s="103"/>
      <c r="IF4244" s="6"/>
      <c r="IG4244" s="6"/>
      <c r="IH4244" s="6"/>
      <c r="II4244" s="6"/>
      <c r="IJ4244" s="6"/>
      <c r="IK4244" s="6"/>
      <c r="IL4244" s="6"/>
      <c r="IM4244" s="6"/>
    </row>
    <row r="4245" s="35" customFormat="1" ht="15.75" customHeight="1" spans="3:247">
      <c r="C4245" s="102"/>
      <c r="D4245" s="103"/>
      <c r="E4245" s="98"/>
      <c r="F4245" s="104"/>
      <c r="G4245" s="103"/>
      <c r="IF4245" s="6"/>
      <c r="IG4245" s="6"/>
      <c r="IH4245" s="6"/>
      <c r="II4245" s="6"/>
      <c r="IJ4245" s="6"/>
      <c r="IK4245" s="6"/>
      <c r="IL4245" s="6"/>
      <c r="IM4245" s="6"/>
    </row>
    <row r="4246" s="35" customFormat="1" ht="15.75" customHeight="1" spans="3:247">
      <c r="C4246" s="102"/>
      <c r="D4246" s="103"/>
      <c r="E4246" s="98"/>
      <c r="F4246" s="104"/>
      <c r="G4246" s="103"/>
      <c r="IF4246" s="6"/>
      <c r="IG4246" s="6"/>
      <c r="IH4246" s="6"/>
      <c r="II4246" s="6"/>
      <c r="IJ4246" s="6"/>
      <c r="IK4246" s="6"/>
      <c r="IL4246" s="6"/>
      <c r="IM4246" s="6"/>
    </row>
    <row r="4247" s="35" customFormat="1" ht="15.75" customHeight="1" spans="3:247">
      <c r="C4247" s="102"/>
      <c r="D4247" s="103"/>
      <c r="E4247" s="98"/>
      <c r="F4247" s="104"/>
      <c r="G4247" s="103"/>
      <c r="IF4247" s="6"/>
      <c r="IG4247" s="6"/>
      <c r="IH4247" s="6"/>
      <c r="II4247" s="6"/>
      <c r="IJ4247" s="6"/>
      <c r="IK4247" s="6"/>
      <c r="IL4247" s="6"/>
      <c r="IM4247" s="6"/>
    </row>
    <row r="4248" s="35" customFormat="1" ht="15.75" customHeight="1" spans="3:247">
      <c r="C4248" s="102"/>
      <c r="D4248" s="103"/>
      <c r="E4248" s="98"/>
      <c r="F4248" s="104"/>
      <c r="G4248" s="103"/>
      <c r="IF4248" s="6"/>
      <c r="IG4248" s="6"/>
      <c r="IH4248" s="6"/>
      <c r="II4248" s="6"/>
      <c r="IJ4248" s="6"/>
      <c r="IK4248" s="6"/>
      <c r="IL4248" s="6"/>
      <c r="IM4248" s="6"/>
    </row>
    <row r="4249" s="35" customFormat="1" ht="15.75" customHeight="1" spans="3:247">
      <c r="C4249" s="102"/>
      <c r="D4249" s="103"/>
      <c r="E4249" s="98"/>
      <c r="F4249" s="104"/>
      <c r="G4249" s="103"/>
      <c r="IF4249" s="6"/>
      <c r="IG4249" s="6"/>
      <c r="IH4249" s="6"/>
      <c r="II4249" s="6"/>
      <c r="IJ4249" s="6"/>
      <c r="IK4249" s="6"/>
      <c r="IL4249" s="6"/>
      <c r="IM4249" s="6"/>
    </row>
    <row r="4250" s="35" customFormat="1" ht="15.75" customHeight="1" spans="3:247">
      <c r="C4250" s="102"/>
      <c r="D4250" s="103"/>
      <c r="E4250" s="98"/>
      <c r="F4250" s="104"/>
      <c r="G4250" s="103"/>
      <c r="IF4250" s="6"/>
      <c r="IG4250" s="6"/>
      <c r="IH4250" s="6"/>
      <c r="II4250" s="6"/>
      <c r="IJ4250" s="6"/>
      <c r="IK4250" s="6"/>
      <c r="IL4250" s="6"/>
      <c r="IM4250" s="6"/>
    </row>
    <row r="4251" s="35" customFormat="1" ht="15.75" customHeight="1" spans="3:247">
      <c r="C4251" s="102"/>
      <c r="D4251" s="103"/>
      <c r="E4251" s="98"/>
      <c r="F4251" s="104"/>
      <c r="G4251" s="103"/>
      <c r="IF4251" s="6"/>
      <c r="IG4251" s="6"/>
      <c r="IH4251" s="6"/>
      <c r="II4251" s="6"/>
      <c r="IJ4251" s="6"/>
      <c r="IK4251" s="6"/>
      <c r="IL4251" s="6"/>
      <c r="IM4251" s="6"/>
    </row>
    <row r="4252" s="35" customFormat="1" ht="15.75" customHeight="1" spans="3:247">
      <c r="C4252" s="102"/>
      <c r="D4252" s="103"/>
      <c r="E4252" s="98"/>
      <c r="F4252" s="104"/>
      <c r="G4252" s="103"/>
      <c r="IF4252" s="6"/>
      <c r="IG4252" s="6"/>
      <c r="IH4252" s="6"/>
      <c r="II4252" s="6"/>
      <c r="IJ4252" s="6"/>
      <c r="IK4252" s="6"/>
      <c r="IL4252" s="6"/>
      <c r="IM4252" s="6"/>
    </row>
    <row r="4253" s="35" customFormat="1" ht="15.75" customHeight="1" spans="3:247">
      <c r="C4253" s="102"/>
      <c r="D4253" s="103"/>
      <c r="E4253" s="98"/>
      <c r="F4253" s="104"/>
      <c r="G4253" s="103"/>
      <c r="IF4253" s="6"/>
      <c r="IG4253" s="6"/>
      <c r="IH4253" s="6"/>
      <c r="II4253" s="6"/>
      <c r="IJ4253" s="6"/>
      <c r="IK4253" s="6"/>
      <c r="IL4253" s="6"/>
      <c r="IM4253" s="6"/>
    </row>
    <row r="4254" s="35" customFormat="1" ht="15.75" customHeight="1" spans="3:247">
      <c r="C4254" s="102"/>
      <c r="D4254" s="103"/>
      <c r="E4254" s="98"/>
      <c r="F4254" s="104"/>
      <c r="G4254" s="103"/>
      <c r="IF4254" s="6"/>
      <c r="IG4254" s="6"/>
      <c r="IH4254" s="6"/>
      <c r="II4254" s="6"/>
      <c r="IJ4254" s="6"/>
      <c r="IK4254" s="6"/>
      <c r="IL4254" s="6"/>
      <c r="IM4254" s="6"/>
    </row>
    <row r="4255" s="35" customFormat="1" ht="15.75" customHeight="1" spans="3:247">
      <c r="C4255" s="102"/>
      <c r="D4255" s="103"/>
      <c r="E4255" s="98"/>
      <c r="F4255" s="104"/>
      <c r="G4255" s="103"/>
      <c r="IF4255" s="6"/>
      <c r="IG4255" s="6"/>
      <c r="IH4255" s="6"/>
      <c r="II4255" s="6"/>
      <c r="IJ4255" s="6"/>
      <c r="IK4255" s="6"/>
      <c r="IL4255" s="6"/>
      <c r="IM4255" s="6"/>
    </row>
    <row r="4256" s="35" customFormat="1" ht="15.75" customHeight="1" spans="3:247">
      <c r="C4256" s="102"/>
      <c r="D4256" s="103"/>
      <c r="E4256" s="98"/>
      <c r="F4256" s="104"/>
      <c r="G4256" s="103"/>
      <c r="IF4256" s="6"/>
      <c r="IG4256" s="6"/>
      <c r="IH4256" s="6"/>
      <c r="II4256" s="6"/>
      <c r="IJ4256" s="6"/>
      <c r="IK4256" s="6"/>
      <c r="IL4256" s="6"/>
      <c r="IM4256" s="6"/>
    </row>
    <row r="4257" s="35" customFormat="1" ht="15.75" customHeight="1" spans="3:247">
      <c r="C4257" s="102"/>
      <c r="D4257" s="103"/>
      <c r="E4257" s="98"/>
      <c r="F4257" s="104"/>
      <c r="G4257" s="103"/>
      <c r="IF4257" s="6"/>
      <c r="IG4257" s="6"/>
      <c r="IH4257" s="6"/>
      <c r="II4257" s="6"/>
      <c r="IJ4257" s="6"/>
      <c r="IK4257" s="6"/>
      <c r="IL4257" s="6"/>
      <c r="IM4257" s="6"/>
    </row>
    <row r="4258" s="35" customFormat="1" ht="15.75" customHeight="1" spans="3:247">
      <c r="C4258" s="102"/>
      <c r="D4258" s="103"/>
      <c r="E4258" s="98"/>
      <c r="F4258" s="104"/>
      <c r="G4258" s="103"/>
      <c r="IF4258" s="6"/>
      <c r="IG4258" s="6"/>
      <c r="IH4258" s="6"/>
      <c r="II4258" s="6"/>
      <c r="IJ4258" s="6"/>
      <c r="IK4258" s="6"/>
      <c r="IL4258" s="6"/>
      <c r="IM4258" s="6"/>
    </row>
    <row r="4259" s="35" customFormat="1" ht="15.75" customHeight="1" spans="3:247">
      <c r="C4259" s="102"/>
      <c r="D4259" s="103"/>
      <c r="E4259" s="98"/>
      <c r="F4259" s="104"/>
      <c r="G4259" s="103"/>
      <c r="IF4259" s="6"/>
      <c r="IG4259" s="6"/>
      <c r="IH4259" s="6"/>
      <c r="II4259" s="6"/>
      <c r="IJ4259" s="6"/>
      <c r="IK4259" s="6"/>
      <c r="IL4259" s="6"/>
      <c r="IM4259" s="6"/>
    </row>
    <row r="4260" s="35" customFormat="1" ht="15.75" customHeight="1" spans="3:247">
      <c r="C4260" s="102"/>
      <c r="D4260" s="103"/>
      <c r="E4260" s="98"/>
      <c r="F4260" s="104"/>
      <c r="G4260" s="103"/>
      <c r="IF4260" s="6"/>
      <c r="IG4260" s="6"/>
      <c r="IH4260" s="6"/>
      <c r="II4260" s="6"/>
      <c r="IJ4260" s="6"/>
      <c r="IK4260" s="6"/>
      <c r="IL4260" s="6"/>
      <c r="IM4260" s="6"/>
    </row>
    <row r="4261" s="35" customFormat="1" ht="15.75" customHeight="1" spans="3:247">
      <c r="C4261" s="102"/>
      <c r="D4261" s="103"/>
      <c r="E4261" s="98"/>
      <c r="F4261" s="104"/>
      <c r="G4261" s="103"/>
      <c r="IF4261" s="6"/>
      <c r="IG4261" s="6"/>
      <c r="IH4261" s="6"/>
      <c r="II4261" s="6"/>
      <c r="IJ4261" s="6"/>
      <c r="IK4261" s="6"/>
      <c r="IL4261" s="6"/>
      <c r="IM4261" s="6"/>
    </row>
    <row r="4262" s="35" customFormat="1" ht="15.75" customHeight="1" spans="3:247">
      <c r="C4262" s="102"/>
      <c r="D4262" s="103"/>
      <c r="E4262" s="98"/>
      <c r="F4262" s="104"/>
      <c r="G4262" s="103"/>
      <c r="IF4262" s="6"/>
      <c r="IG4262" s="6"/>
      <c r="IH4262" s="6"/>
      <c r="II4262" s="6"/>
      <c r="IJ4262" s="6"/>
      <c r="IK4262" s="6"/>
      <c r="IL4262" s="6"/>
      <c r="IM4262" s="6"/>
    </row>
    <row r="4263" s="35" customFormat="1" ht="15.75" customHeight="1" spans="3:247">
      <c r="C4263" s="102"/>
      <c r="D4263" s="103"/>
      <c r="E4263" s="98"/>
      <c r="F4263" s="104"/>
      <c r="G4263" s="103"/>
      <c r="IF4263" s="6"/>
      <c r="IG4263" s="6"/>
      <c r="IH4263" s="6"/>
      <c r="II4263" s="6"/>
      <c r="IJ4263" s="6"/>
      <c r="IK4263" s="6"/>
      <c r="IL4263" s="6"/>
      <c r="IM4263" s="6"/>
    </row>
    <row r="4264" s="35" customFormat="1" ht="15.75" customHeight="1" spans="3:247">
      <c r="C4264" s="102"/>
      <c r="D4264" s="103"/>
      <c r="E4264" s="98"/>
      <c r="F4264" s="104"/>
      <c r="G4264" s="103"/>
      <c r="IF4264" s="6"/>
      <c r="IG4264" s="6"/>
      <c r="IH4264" s="6"/>
      <c r="II4264" s="6"/>
      <c r="IJ4264" s="6"/>
      <c r="IK4264" s="6"/>
      <c r="IL4264" s="6"/>
      <c r="IM4264" s="6"/>
    </row>
    <row r="4265" s="35" customFormat="1" ht="15.75" customHeight="1" spans="3:247">
      <c r="C4265" s="102"/>
      <c r="D4265" s="103"/>
      <c r="E4265" s="98"/>
      <c r="F4265" s="104"/>
      <c r="G4265" s="103"/>
      <c r="IF4265" s="6"/>
      <c r="IG4265" s="6"/>
      <c r="IH4265" s="6"/>
      <c r="II4265" s="6"/>
      <c r="IJ4265" s="6"/>
      <c r="IK4265" s="6"/>
      <c r="IL4265" s="6"/>
      <c r="IM4265" s="6"/>
    </row>
    <row r="4266" s="35" customFormat="1" ht="15.75" customHeight="1" spans="3:247">
      <c r="C4266" s="102"/>
      <c r="D4266" s="103"/>
      <c r="E4266" s="98"/>
      <c r="F4266" s="104"/>
      <c r="G4266" s="103"/>
      <c r="IF4266" s="6"/>
      <c r="IG4266" s="6"/>
      <c r="IH4266" s="6"/>
      <c r="II4266" s="6"/>
      <c r="IJ4266" s="6"/>
      <c r="IK4266" s="6"/>
      <c r="IL4266" s="6"/>
      <c r="IM4266" s="6"/>
    </row>
    <row r="4267" s="35" customFormat="1" ht="15.75" customHeight="1" spans="3:247">
      <c r="C4267" s="102"/>
      <c r="D4267" s="103"/>
      <c r="E4267" s="98"/>
      <c r="F4267" s="104"/>
      <c r="G4267" s="103"/>
      <c r="IF4267" s="6"/>
      <c r="IG4267" s="6"/>
      <c r="IH4267" s="6"/>
      <c r="II4267" s="6"/>
      <c r="IJ4267" s="6"/>
      <c r="IK4267" s="6"/>
      <c r="IL4267" s="6"/>
      <c r="IM4267" s="6"/>
    </row>
    <row r="4268" s="35" customFormat="1" ht="15.75" customHeight="1" spans="3:247">
      <c r="C4268" s="102"/>
      <c r="D4268" s="103"/>
      <c r="E4268" s="98"/>
      <c r="F4268" s="104"/>
      <c r="G4268" s="103"/>
      <c r="IF4268" s="6"/>
      <c r="IG4268" s="6"/>
      <c r="IH4268" s="6"/>
      <c r="II4268" s="6"/>
      <c r="IJ4268" s="6"/>
      <c r="IK4268" s="6"/>
      <c r="IL4268" s="6"/>
      <c r="IM4268" s="6"/>
    </row>
    <row r="4269" s="35" customFormat="1" ht="15.75" customHeight="1" spans="3:247">
      <c r="C4269" s="102"/>
      <c r="D4269" s="103"/>
      <c r="E4269" s="98"/>
      <c r="F4269" s="104"/>
      <c r="G4269" s="103"/>
      <c r="IF4269" s="6"/>
      <c r="IG4269" s="6"/>
      <c r="IH4269" s="6"/>
      <c r="II4269" s="6"/>
      <c r="IJ4269" s="6"/>
      <c r="IK4269" s="6"/>
      <c r="IL4269" s="6"/>
      <c r="IM4269" s="6"/>
    </row>
    <row r="4270" s="35" customFormat="1" ht="15.75" customHeight="1" spans="3:247">
      <c r="C4270" s="102"/>
      <c r="D4270" s="103"/>
      <c r="E4270" s="98"/>
      <c r="F4270" s="104"/>
      <c r="G4270" s="103"/>
      <c r="IF4270" s="6"/>
      <c r="IG4270" s="6"/>
      <c r="IH4270" s="6"/>
      <c r="II4270" s="6"/>
      <c r="IJ4270" s="6"/>
      <c r="IK4270" s="6"/>
      <c r="IL4270" s="6"/>
      <c r="IM4270" s="6"/>
    </row>
    <row r="4271" s="35" customFormat="1" ht="15.75" customHeight="1" spans="3:247">
      <c r="C4271" s="102"/>
      <c r="D4271" s="103"/>
      <c r="E4271" s="98"/>
      <c r="F4271" s="104"/>
      <c r="G4271" s="103"/>
      <c r="IF4271" s="6"/>
      <c r="IG4271" s="6"/>
      <c r="IH4271" s="6"/>
      <c r="II4271" s="6"/>
      <c r="IJ4271" s="6"/>
      <c r="IK4271" s="6"/>
      <c r="IL4271" s="6"/>
      <c r="IM4271" s="6"/>
    </row>
    <row r="4272" s="35" customFormat="1" ht="15.75" customHeight="1" spans="3:247">
      <c r="C4272" s="102"/>
      <c r="D4272" s="103"/>
      <c r="E4272" s="98"/>
      <c r="F4272" s="104"/>
      <c r="G4272" s="103"/>
      <c r="IF4272" s="6"/>
      <c r="IG4272" s="6"/>
      <c r="IH4272" s="6"/>
      <c r="II4272" s="6"/>
      <c r="IJ4272" s="6"/>
      <c r="IK4272" s="6"/>
      <c r="IL4272" s="6"/>
      <c r="IM4272" s="6"/>
    </row>
    <row r="4273" s="35" customFormat="1" ht="15.75" customHeight="1" spans="3:247">
      <c r="C4273" s="102"/>
      <c r="D4273" s="103"/>
      <c r="E4273" s="98"/>
      <c r="F4273" s="104"/>
      <c r="G4273" s="103"/>
      <c r="IF4273" s="6"/>
      <c r="IG4273" s="6"/>
      <c r="IH4273" s="6"/>
      <c r="II4273" s="6"/>
      <c r="IJ4273" s="6"/>
      <c r="IK4273" s="6"/>
      <c r="IL4273" s="6"/>
      <c r="IM4273" s="6"/>
    </row>
    <row r="4274" s="35" customFormat="1" ht="15.75" customHeight="1" spans="3:247">
      <c r="C4274" s="102"/>
      <c r="D4274" s="103"/>
      <c r="E4274" s="98"/>
      <c r="F4274" s="104"/>
      <c r="G4274" s="103"/>
      <c r="IF4274" s="6"/>
      <c r="IG4274" s="6"/>
      <c r="IH4274" s="6"/>
      <c r="II4274" s="6"/>
      <c r="IJ4274" s="6"/>
      <c r="IK4274" s="6"/>
      <c r="IL4274" s="6"/>
      <c r="IM4274" s="6"/>
    </row>
    <row r="4275" s="35" customFormat="1" ht="15.75" customHeight="1" spans="3:247">
      <c r="C4275" s="102"/>
      <c r="D4275" s="103"/>
      <c r="E4275" s="98"/>
      <c r="F4275" s="104"/>
      <c r="G4275" s="103"/>
      <c r="IF4275" s="6"/>
      <c r="IG4275" s="6"/>
      <c r="IH4275" s="6"/>
      <c r="II4275" s="6"/>
      <c r="IJ4275" s="6"/>
      <c r="IK4275" s="6"/>
      <c r="IL4275" s="6"/>
      <c r="IM4275" s="6"/>
    </row>
    <row r="4276" s="35" customFormat="1" ht="15.75" customHeight="1" spans="3:247">
      <c r="C4276" s="102"/>
      <c r="D4276" s="103"/>
      <c r="E4276" s="98"/>
      <c r="F4276" s="104"/>
      <c r="G4276" s="103"/>
      <c r="IF4276" s="6"/>
      <c r="IG4276" s="6"/>
      <c r="IH4276" s="6"/>
      <c r="II4276" s="6"/>
      <c r="IJ4276" s="6"/>
      <c r="IK4276" s="6"/>
      <c r="IL4276" s="6"/>
      <c r="IM4276" s="6"/>
    </row>
    <row r="4277" s="35" customFormat="1" ht="15.75" customHeight="1" spans="3:247">
      <c r="C4277" s="102"/>
      <c r="D4277" s="103"/>
      <c r="E4277" s="98"/>
      <c r="F4277" s="104"/>
      <c r="G4277" s="103"/>
      <c r="IF4277" s="6"/>
      <c r="IG4277" s="6"/>
      <c r="IH4277" s="6"/>
      <c r="II4277" s="6"/>
      <c r="IJ4277" s="6"/>
      <c r="IK4277" s="6"/>
      <c r="IL4277" s="6"/>
      <c r="IM4277" s="6"/>
    </row>
    <row r="4278" s="35" customFormat="1" ht="15.75" customHeight="1" spans="3:247">
      <c r="C4278" s="102"/>
      <c r="D4278" s="103"/>
      <c r="E4278" s="98"/>
      <c r="F4278" s="104"/>
      <c r="G4278" s="103"/>
      <c r="IF4278" s="6"/>
      <c r="IG4278" s="6"/>
      <c r="IH4278" s="6"/>
      <c r="II4278" s="6"/>
      <c r="IJ4278" s="6"/>
      <c r="IK4278" s="6"/>
      <c r="IL4278" s="6"/>
      <c r="IM4278" s="6"/>
    </row>
    <row r="4279" s="35" customFormat="1" ht="15.75" customHeight="1" spans="3:247">
      <c r="C4279" s="102"/>
      <c r="D4279" s="103"/>
      <c r="E4279" s="98"/>
      <c r="F4279" s="104"/>
      <c r="G4279" s="103"/>
      <c r="IF4279" s="6"/>
      <c r="IG4279" s="6"/>
      <c r="IH4279" s="6"/>
      <c r="II4279" s="6"/>
      <c r="IJ4279" s="6"/>
      <c r="IK4279" s="6"/>
      <c r="IL4279" s="6"/>
      <c r="IM4279" s="6"/>
    </row>
    <row r="4280" s="35" customFormat="1" ht="15.75" customHeight="1" spans="3:247">
      <c r="C4280" s="102"/>
      <c r="D4280" s="103"/>
      <c r="E4280" s="98"/>
      <c r="F4280" s="104"/>
      <c r="G4280" s="103"/>
      <c r="IF4280" s="6"/>
      <c r="IG4280" s="6"/>
      <c r="IH4280" s="6"/>
      <c r="II4280" s="6"/>
      <c r="IJ4280" s="6"/>
      <c r="IK4280" s="6"/>
      <c r="IL4280" s="6"/>
      <c r="IM4280" s="6"/>
    </row>
    <row r="4281" s="35" customFormat="1" ht="15.75" customHeight="1" spans="3:247">
      <c r="C4281" s="102"/>
      <c r="D4281" s="103"/>
      <c r="E4281" s="98"/>
      <c r="F4281" s="104"/>
      <c r="G4281" s="103"/>
      <c r="IF4281" s="6"/>
      <c r="IG4281" s="6"/>
      <c r="IH4281" s="6"/>
      <c r="II4281" s="6"/>
      <c r="IJ4281" s="6"/>
      <c r="IK4281" s="6"/>
      <c r="IL4281" s="6"/>
      <c r="IM4281" s="6"/>
    </row>
    <row r="4282" s="35" customFormat="1" ht="15.75" customHeight="1" spans="3:247">
      <c r="C4282" s="102"/>
      <c r="D4282" s="103"/>
      <c r="E4282" s="98"/>
      <c r="F4282" s="104"/>
      <c r="G4282" s="103"/>
      <c r="IF4282" s="6"/>
      <c r="IG4282" s="6"/>
      <c r="IH4282" s="6"/>
      <c r="II4282" s="6"/>
      <c r="IJ4282" s="6"/>
      <c r="IK4282" s="6"/>
      <c r="IL4282" s="6"/>
      <c r="IM4282" s="6"/>
    </row>
    <row r="4283" s="35" customFormat="1" ht="15.75" customHeight="1" spans="3:247">
      <c r="C4283" s="102"/>
      <c r="D4283" s="103"/>
      <c r="E4283" s="98"/>
      <c r="F4283" s="104"/>
      <c r="G4283" s="103"/>
      <c r="IF4283" s="6"/>
      <c r="IG4283" s="6"/>
      <c r="IH4283" s="6"/>
      <c r="II4283" s="6"/>
      <c r="IJ4283" s="6"/>
      <c r="IK4283" s="6"/>
      <c r="IL4283" s="6"/>
      <c r="IM4283" s="6"/>
    </row>
    <row r="4284" s="35" customFormat="1" ht="15.75" customHeight="1" spans="3:247">
      <c r="C4284" s="102"/>
      <c r="D4284" s="103"/>
      <c r="E4284" s="98"/>
      <c r="F4284" s="104"/>
      <c r="G4284" s="103"/>
      <c r="IF4284" s="6"/>
      <c r="IG4284" s="6"/>
      <c r="IH4284" s="6"/>
      <c r="II4284" s="6"/>
      <c r="IJ4284" s="6"/>
      <c r="IK4284" s="6"/>
      <c r="IL4284" s="6"/>
      <c r="IM4284" s="6"/>
    </row>
    <row r="4285" s="35" customFormat="1" ht="15.75" customHeight="1" spans="3:247">
      <c r="C4285" s="102"/>
      <c r="D4285" s="103"/>
      <c r="E4285" s="98"/>
      <c r="F4285" s="104"/>
      <c r="G4285" s="103"/>
      <c r="IF4285" s="6"/>
      <c r="IG4285" s="6"/>
      <c r="IH4285" s="6"/>
      <c r="II4285" s="6"/>
      <c r="IJ4285" s="6"/>
      <c r="IK4285" s="6"/>
      <c r="IL4285" s="6"/>
      <c r="IM4285" s="6"/>
    </row>
    <row r="4286" s="35" customFormat="1" ht="15.75" customHeight="1" spans="3:247">
      <c r="C4286" s="102"/>
      <c r="D4286" s="103"/>
      <c r="E4286" s="98"/>
      <c r="F4286" s="104"/>
      <c r="G4286" s="103"/>
      <c r="IF4286" s="6"/>
      <c r="IG4286" s="6"/>
      <c r="IH4286" s="6"/>
      <c r="II4286" s="6"/>
      <c r="IJ4286" s="6"/>
      <c r="IK4286" s="6"/>
      <c r="IL4286" s="6"/>
      <c r="IM4286" s="6"/>
    </row>
    <row r="4287" s="35" customFormat="1" ht="15.75" customHeight="1" spans="3:247">
      <c r="C4287" s="102"/>
      <c r="D4287" s="103"/>
      <c r="E4287" s="98"/>
      <c r="F4287" s="104"/>
      <c r="G4287" s="103"/>
      <c r="IF4287" s="6"/>
      <c r="IG4287" s="6"/>
      <c r="IH4287" s="6"/>
      <c r="II4287" s="6"/>
      <c r="IJ4287" s="6"/>
      <c r="IK4287" s="6"/>
      <c r="IL4287" s="6"/>
      <c r="IM4287" s="6"/>
    </row>
    <row r="4288" s="35" customFormat="1" ht="15.75" customHeight="1" spans="3:247">
      <c r="C4288" s="102"/>
      <c r="D4288" s="103"/>
      <c r="E4288" s="98"/>
      <c r="F4288" s="104"/>
      <c r="G4288" s="103"/>
      <c r="IF4288" s="6"/>
      <c r="IG4288" s="6"/>
      <c r="IH4288" s="6"/>
      <c r="II4288" s="6"/>
      <c r="IJ4288" s="6"/>
      <c r="IK4288" s="6"/>
      <c r="IL4288" s="6"/>
      <c r="IM4288" s="6"/>
    </row>
    <row r="4289" s="35" customFormat="1" ht="15.75" customHeight="1" spans="3:247">
      <c r="C4289" s="102"/>
      <c r="D4289" s="103"/>
      <c r="E4289" s="98"/>
      <c r="F4289" s="104"/>
      <c r="G4289" s="103"/>
      <c r="IF4289" s="6"/>
      <c r="IG4289" s="6"/>
      <c r="IH4289" s="6"/>
      <c r="II4289" s="6"/>
      <c r="IJ4289" s="6"/>
      <c r="IK4289" s="6"/>
      <c r="IL4289" s="6"/>
      <c r="IM4289" s="6"/>
    </row>
    <row r="4290" s="35" customFormat="1" ht="15.75" customHeight="1" spans="3:247">
      <c r="C4290" s="102"/>
      <c r="D4290" s="103"/>
      <c r="E4290" s="98"/>
      <c r="F4290" s="104"/>
      <c r="G4290" s="103"/>
      <c r="IF4290" s="6"/>
      <c r="IG4290" s="6"/>
      <c r="IH4290" s="6"/>
      <c r="II4290" s="6"/>
      <c r="IJ4290" s="6"/>
      <c r="IK4290" s="6"/>
      <c r="IL4290" s="6"/>
      <c r="IM4290" s="6"/>
    </row>
    <row r="4291" s="35" customFormat="1" ht="15.75" customHeight="1" spans="3:247">
      <c r="C4291" s="102"/>
      <c r="D4291" s="103"/>
      <c r="E4291" s="98"/>
      <c r="F4291" s="104"/>
      <c r="G4291" s="103"/>
      <c r="IF4291" s="6"/>
      <c r="IG4291" s="6"/>
      <c r="IH4291" s="6"/>
      <c r="II4291" s="6"/>
      <c r="IJ4291" s="6"/>
      <c r="IK4291" s="6"/>
      <c r="IL4291" s="6"/>
      <c r="IM4291" s="6"/>
    </row>
    <row r="4292" s="35" customFormat="1" ht="15.75" customHeight="1" spans="3:247">
      <c r="C4292" s="102"/>
      <c r="D4292" s="103"/>
      <c r="E4292" s="98"/>
      <c r="F4292" s="104"/>
      <c r="G4292" s="103"/>
      <c r="IF4292" s="6"/>
      <c r="IG4292" s="6"/>
      <c r="IH4292" s="6"/>
      <c r="II4292" s="6"/>
      <c r="IJ4292" s="6"/>
      <c r="IK4292" s="6"/>
      <c r="IL4292" s="6"/>
      <c r="IM4292" s="6"/>
    </row>
    <row r="4293" s="35" customFormat="1" ht="15.75" customHeight="1" spans="3:247">
      <c r="C4293" s="102"/>
      <c r="D4293" s="103"/>
      <c r="E4293" s="98"/>
      <c r="F4293" s="104"/>
      <c r="G4293" s="103"/>
      <c r="IF4293" s="6"/>
      <c r="IG4293" s="6"/>
      <c r="IH4293" s="6"/>
      <c r="II4293" s="6"/>
      <c r="IJ4293" s="6"/>
      <c r="IK4293" s="6"/>
      <c r="IL4293" s="6"/>
      <c r="IM4293" s="6"/>
    </row>
    <row r="4294" s="35" customFormat="1" ht="15.75" customHeight="1" spans="3:247">
      <c r="C4294" s="102"/>
      <c r="D4294" s="103"/>
      <c r="E4294" s="98"/>
      <c r="F4294" s="104"/>
      <c r="G4294" s="103"/>
      <c r="IF4294" s="6"/>
      <c r="IG4294" s="6"/>
      <c r="IH4294" s="6"/>
      <c r="II4294" s="6"/>
      <c r="IJ4294" s="6"/>
      <c r="IK4294" s="6"/>
      <c r="IL4294" s="6"/>
      <c r="IM4294" s="6"/>
    </row>
    <row r="4295" s="35" customFormat="1" ht="15.75" customHeight="1" spans="3:247">
      <c r="C4295" s="102"/>
      <c r="D4295" s="103"/>
      <c r="E4295" s="98"/>
      <c r="F4295" s="104"/>
      <c r="G4295" s="103"/>
      <c r="IF4295" s="6"/>
      <c r="IG4295" s="6"/>
      <c r="IH4295" s="6"/>
      <c r="II4295" s="6"/>
      <c r="IJ4295" s="6"/>
      <c r="IK4295" s="6"/>
      <c r="IL4295" s="6"/>
      <c r="IM4295" s="6"/>
    </row>
    <row r="4296" s="35" customFormat="1" ht="15.75" customHeight="1" spans="3:247">
      <c r="C4296" s="102"/>
      <c r="D4296" s="103"/>
      <c r="E4296" s="98"/>
      <c r="F4296" s="104"/>
      <c r="G4296" s="103"/>
      <c r="IF4296" s="6"/>
      <c r="IG4296" s="6"/>
      <c r="IH4296" s="6"/>
      <c r="II4296" s="6"/>
      <c r="IJ4296" s="6"/>
      <c r="IK4296" s="6"/>
      <c r="IL4296" s="6"/>
      <c r="IM4296" s="6"/>
    </row>
    <row r="4297" s="35" customFormat="1" ht="15.75" customHeight="1" spans="3:247">
      <c r="C4297" s="102"/>
      <c r="D4297" s="103"/>
      <c r="E4297" s="98"/>
      <c r="F4297" s="104"/>
      <c r="G4297" s="103"/>
      <c r="IF4297" s="6"/>
      <c r="IG4297" s="6"/>
      <c r="IH4297" s="6"/>
      <c r="II4297" s="6"/>
      <c r="IJ4297" s="6"/>
      <c r="IK4297" s="6"/>
      <c r="IL4297" s="6"/>
      <c r="IM4297" s="6"/>
    </row>
    <row r="4298" s="35" customFormat="1" ht="15.75" customHeight="1" spans="3:247">
      <c r="C4298" s="102"/>
      <c r="D4298" s="103"/>
      <c r="E4298" s="98"/>
      <c r="F4298" s="104"/>
      <c r="G4298" s="103"/>
      <c r="IF4298" s="6"/>
      <c r="IG4298" s="6"/>
      <c r="IH4298" s="6"/>
      <c r="II4298" s="6"/>
      <c r="IJ4298" s="6"/>
      <c r="IK4298" s="6"/>
      <c r="IL4298" s="6"/>
      <c r="IM4298" s="6"/>
    </row>
    <row r="4299" s="35" customFormat="1" ht="15.75" customHeight="1" spans="3:247">
      <c r="C4299" s="102"/>
      <c r="D4299" s="103"/>
      <c r="E4299" s="98"/>
      <c r="F4299" s="104"/>
      <c r="G4299" s="103"/>
      <c r="IF4299" s="6"/>
      <c r="IG4299" s="6"/>
      <c r="IH4299" s="6"/>
      <c r="II4299" s="6"/>
      <c r="IJ4299" s="6"/>
      <c r="IK4299" s="6"/>
      <c r="IL4299" s="6"/>
      <c r="IM4299" s="6"/>
    </row>
    <row r="4300" s="35" customFormat="1" ht="15.75" customHeight="1" spans="3:247">
      <c r="C4300" s="102"/>
      <c r="D4300" s="103"/>
      <c r="E4300" s="98"/>
      <c r="F4300" s="104"/>
      <c r="G4300" s="103"/>
      <c r="IF4300" s="6"/>
      <c r="IG4300" s="6"/>
      <c r="IH4300" s="6"/>
      <c r="II4300" s="6"/>
      <c r="IJ4300" s="6"/>
      <c r="IK4300" s="6"/>
      <c r="IL4300" s="6"/>
      <c r="IM4300" s="6"/>
    </row>
    <row r="4301" s="35" customFormat="1" ht="15.75" customHeight="1" spans="3:247">
      <c r="C4301" s="102"/>
      <c r="D4301" s="103"/>
      <c r="E4301" s="98"/>
      <c r="F4301" s="104"/>
      <c r="G4301" s="103"/>
      <c r="IF4301" s="6"/>
      <c r="IG4301" s="6"/>
      <c r="IH4301" s="6"/>
      <c r="II4301" s="6"/>
      <c r="IJ4301" s="6"/>
      <c r="IK4301" s="6"/>
      <c r="IL4301" s="6"/>
      <c r="IM4301" s="6"/>
    </row>
    <row r="4302" s="35" customFormat="1" ht="15.75" customHeight="1" spans="3:247">
      <c r="C4302" s="102"/>
      <c r="D4302" s="103"/>
      <c r="E4302" s="98"/>
      <c r="F4302" s="104"/>
      <c r="G4302" s="103"/>
      <c r="IF4302" s="6"/>
      <c r="IG4302" s="6"/>
      <c r="IH4302" s="6"/>
      <c r="II4302" s="6"/>
      <c r="IJ4302" s="6"/>
      <c r="IK4302" s="6"/>
      <c r="IL4302" s="6"/>
      <c r="IM4302" s="6"/>
    </row>
    <row r="4303" s="35" customFormat="1" ht="15.75" customHeight="1" spans="3:247">
      <c r="C4303" s="102"/>
      <c r="D4303" s="103"/>
      <c r="E4303" s="98"/>
      <c r="F4303" s="104"/>
      <c r="G4303" s="103"/>
      <c r="IF4303" s="6"/>
      <c r="IG4303" s="6"/>
      <c r="IH4303" s="6"/>
      <c r="II4303" s="6"/>
      <c r="IJ4303" s="6"/>
      <c r="IK4303" s="6"/>
      <c r="IL4303" s="6"/>
      <c r="IM4303" s="6"/>
    </row>
    <row r="4304" s="35" customFormat="1" ht="15.75" customHeight="1" spans="3:247">
      <c r="C4304" s="102"/>
      <c r="D4304" s="103"/>
      <c r="E4304" s="98"/>
      <c r="F4304" s="104"/>
      <c r="G4304" s="103"/>
      <c r="IF4304" s="6"/>
      <c r="IG4304" s="6"/>
      <c r="IH4304" s="6"/>
      <c r="II4304" s="6"/>
      <c r="IJ4304" s="6"/>
      <c r="IK4304" s="6"/>
      <c r="IL4304" s="6"/>
      <c r="IM4304" s="6"/>
    </row>
    <row r="4305" s="35" customFormat="1" ht="15.75" customHeight="1" spans="3:247">
      <c r="C4305" s="102"/>
      <c r="D4305" s="103"/>
      <c r="E4305" s="98"/>
      <c r="F4305" s="104"/>
      <c r="G4305" s="103"/>
      <c r="IF4305" s="6"/>
      <c r="IG4305" s="6"/>
      <c r="IH4305" s="6"/>
      <c r="II4305" s="6"/>
      <c r="IJ4305" s="6"/>
      <c r="IK4305" s="6"/>
      <c r="IL4305" s="6"/>
      <c r="IM4305" s="6"/>
    </row>
    <row r="4306" s="35" customFormat="1" ht="15.75" customHeight="1" spans="3:247">
      <c r="C4306" s="102"/>
      <c r="D4306" s="103"/>
      <c r="E4306" s="98"/>
      <c r="F4306" s="104"/>
      <c r="G4306" s="103"/>
      <c r="IF4306" s="6"/>
      <c r="IG4306" s="6"/>
      <c r="IH4306" s="6"/>
      <c r="II4306" s="6"/>
      <c r="IJ4306" s="6"/>
      <c r="IK4306" s="6"/>
      <c r="IL4306" s="6"/>
      <c r="IM4306" s="6"/>
    </row>
    <row r="4307" s="35" customFormat="1" ht="15.75" customHeight="1" spans="3:247">
      <c r="C4307" s="102"/>
      <c r="D4307" s="103"/>
      <c r="E4307" s="98"/>
      <c r="F4307" s="104"/>
      <c r="G4307" s="103"/>
      <c r="IF4307" s="6"/>
      <c r="IG4307" s="6"/>
      <c r="IH4307" s="6"/>
      <c r="II4307" s="6"/>
      <c r="IJ4307" s="6"/>
      <c r="IK4307" s="6"/>
      <c r="IL4307" s="6"/>
      <c r="IM4307" s="6"/>
    </row>
    <row r="4308" s="35" customFormat="1" ht="15.75" customHeight="1" spans="3:247">
      <c r="C4308" s="102"/>
      <c r="D4308" s="103"/>
      <c r="E4308" s="98"/>
      <c r="F4308" s="104"/>
      <c r="G4308" s="103"/>
      <c r="IF4308" s="6"/>
      <c r="IG4308" s="6"/>
      <c r="IH4308" s="6"/>
      <c r="II4308" s="6"/>
      <c r="IJ4308" s="6"/>
      <c r="IK4308" s="6"/>
      <c r="IL4308" s="6"/>
      <c r="IM4308" s="6"/>
    </row>
    <row r="4309" s="35" customFormat="1" ht="15.75" customHeight="1" spans="3:247">
      <c r="C4309" s="102"/>
      <c r="D4309" s="103"/>
      <c r="E4309" s="98"/>
      <c r="F4309" s="104"/>
      <c r="G4309" s="103"/>
      <c r="IF4309" s="6"/>
      <c r="IG4309" s="6"/>
      <c r="IH4309" s="6"/>
      <c r="II4309" s="6"/>
      <c r="IJ4309" s="6"/>
      <c r="IK4309" s="6"/>
      <c r="IL4309" s="6"/>
      <c r="IM4309" s="6"/>
    </row>
    <row r="4310" s="35" customFormat="1" ht="15.75" customHeight="1" spans="3:247">
      <c r="C4310" s="102"/>
      <c r="D4310" s="103"/>
      <c r="E4310" s="98"/>
      <c r="F4310" s="104"/>
      <c r="G4310" s="103"/>
      <c r="IF4310" s="6"/>
      <c r="IG4310" s="6"/>
      <c r="IH4310" s="6"/>
      <c r="II4310" s="6"/>
      <c r="IJ4310" s="6"/>
      <c r="IK4310" s="6"/>
      <c r="IL4310" s="6"/>
      <c r="IM4310" s="6"/>
    </row>
    <row r="4311" s="35" customFormat="1" ht="15.75" customHeight="1" spans="3:247">
      <c r="C4311" s="102"/>
      <c r="D4311" s="103"/>
      <c r="E4311" s="98"/>
      <c r="F4311" s="104"/>
      <c r="G4311" s="103"/>
      <c r="IF4311" s="6"/>
      <c r="IG4311" s="6"/>
      <c r="IH4311" s="6"/>
      <c r="II4311" s="6"/>
      <c r="IJ4311" s="6"/>
      <c r="IK4311" s="6"/>
      <c r="IL4311" s="6"/>
      <c r="IM4311" s="6"/>
    </row>
    <row r="4312" s="35" customFormat="1" ht="15.75" customHeight="1" spans="3:247">
      <c r="C4312" s="102"/>
      <c r="D4312" s="103"/>
      <c r="E4312" s="98"/>
      <c r="F4312" s="104"/>
      <c r="G4312" s="103"/>
      <c r="IF4312" s="6"/>
      <c r="IG4312" s="6"/>
      <c r="IH4312" s="6"/>
      <c r="II4312" s="6"/>
      <c r="IJ4312" s="6"/>
      <c r="IK4312" s="6"/>
      <c r="IL4312" s="6"/>
      <c r="IM4312" s="6"/>
    </row>
    <row r="4313" s="35" customFormat="1" ht="15.75" customHeight="1" spans="3:247">
      <c r="C4313" s="102"/>
      <c r="D4313" s="103"/>
      <c r="E4313" s="98"/>
      <c r="F4313" s="104"/>
      <c r="G4313" s="103"/>
      <c r="IF4313" s="6"/>
      <c r="IG4313" s="6"/>
      <c r="IH4313" s="6"/>
      <c r="II4313" s="6"/>
      <c r="IJ4313" s="6"/>
      <c r="IK4313" s="6"/>
      <c r="IL4313" s="6"/>
      <c r="IM4313" s="6"/>
    </row>
    <row r="4314" s="35" customFormat="1" ht="15.75" customHeight="1" spans="3:247">
      <c r="C4314" s="102"/>
      <c r="D4314" s="103"/>
      <c r="E4314" s="98"/>
      <c r="F4314" s="104"/>
      <c r="G4314" s="103"/>
      <c r="IF4314" s="6"/>
      <c r="IG4314" s="6"/>
      <c r="IH4314" s="6"/>
      <c r="II4314" s="6"/>
      <c r="IJ4314" s="6"/>
      <c r="IK4314" s="6"/>
      <c r="IL4314" s="6"/>
      <c r="IM4314" s="6"/>
    </row>
    <row r="4315" s="35" customFormat="1" ht="15.75" customHeight="1" spans="3:247">
      <c r="C4315" s="102"/>
      <c r="D4315" s="103"/>
      <c r="E4315" s="98"/>
      <c r="F4315" s="104"/>
      <c r="G4315" s="103"/>
      <c r="IF4315" s="6"/>
      <c r="IG4315" s="6"/>
      <c r="IH4315" s="6"/>
      <c r="II4315" s="6"/>
      <c r="IJ4315" s="6"/>
      <c r="IK4315" s="6"/>
      <c r="IL4315" s="6"/>
      <c r="IM4315" s="6"/>
    </row>
    <row r="4316" s="35" customFormat="1" ht="15.75" customHeight="1" spans="3:247">
      <c r="C4316" s="102"/>
      <c r="D4316" s="103"/>
      <c r="E4316" s="98"/>
      <c r="F4316" s="104"/>
      <c r="G4316" s="103"/>
      <c r="IF4316" s="6"/>
      <c r="IG4316" s="6"/>
      <c r="IH4316" s="6"/>
      <c r="II4316" s="6"/>
      <c r="IJ4316" s="6"/>
      <c r="IK4316" s="6"/>
      <c r="IL4316" s="6"/>
      <c r="IM4316" s="6"/>
    </row>
    <row r="4317" s="35" customFormat="1" ht="15.75" customHeight="1" spans="3:247">
      <c r="C4317" s="102"/>
      <c r="D4317" s="103"/>
      <c r="E4317" s="98"/>
      <c r="F4317" s="104"/>
      <c r="G4317" s="103"/>
      <c r="IF4317" s="6"/>
      <c r="IG4317" s="6"/>
      <c r="IH4317" s="6"/>
      <c r="II4317" s="6"/>
      <c r="IJ4317" s="6"/>
      <c r="IK4317" s="6"/>
      <c r="IL4317" s="6"/>
      <c r="IM4317" s="6"/>
    </row>
    <row r="4318" s="35" customFormat="1" ht="15.75" customHeight="1" spans="3:247">
      <c r="C4318" s="102"/>
      <c r="D4318" s="103"/>
      <c r="E4318" s="98"/>
      <c r="F4318" s="104"/>
      <c r="G4318" s="103"/>
      <c r="IF4318" s="6"/>
      <c r="IG4318" s="6"/>
      <c r="IH4318" s="6"/>
      <c r="II4318" s="6"/>
      <c r="IJ4318" s="6"/>
      <c r="IK4318" s="6"/>
      <c r="IL4318" s="6"/>
      <c r="IM4318" s="6"/>
    </row>
    <row r="4319" s="35" customFormat="1" ht="15.75" customHeight="1" spans="3:247">
      <c r="C4319" s="102"/>
      <c r="D4319" s="103"/>
      <c r="E4319" s="98"/>
      <c r="F4319" s="104"/>
      <c r="G4319" s="103"/>
      <c r="IF4319" s="6"/>
      <c r="IG4319" s="6"/>
      <c r="IH4319" s="6"/>
      <c r="II4319" s="6"/>
      <c r="IJ4319" s="6"/>
      <c r="IK4319" s="6"/>
      <c r="IL4319" s="6"/>
      <c r="IM4319" s="6"/>
    </row>
    <row r="4320" s="35" customFormat="1" ht="15.75" customHeight="1" spans="3:247">
      <c r="C4320" s="102"/>
      <c r="D4320" s="103"/>
      <c r="E4320" s="98"/>
      <c r="F4320" s="104"/>
      <c r="G4320" s="103"/>
      <c r="IF4320" s="6"/>
      <c r="IG4320" s="6"/>
      <c r="IH4320" s="6"/>
      <c r="II4320" s="6"/>
      <c r="IJ4320" s="6"/>
      <c r="IK4320" s="6"/>
      <c r="IL4320" s="6"/>
      <c r="IM4320" s="6"/>
    </row>
    <row r="4321" s="35" customFormat="1" ht="15.75" customHeight="1" spans="3:247">
      <c r="C4321" s="102"/>
      <c r="D4321" s="103"/>
      <c r="E4321" s="98"/>
      <c r="F4321" s="104"/>
      <c r="G4321" s="103"/>
      <c r="IF4321" s="6"/>
      <c r="IG4321" s="6"/>
      <c r="IH4321" s="6"/>
      <c r="II4321" s="6"/>
      <c r="IJ4321" s="6"/>
      <c r="IK4321" s="6"/>
      <c r="IL4321" s="6"/>
      <c r="IM4321" s="6"/>
    </row>
    <row r="4322" s="35" customFormat="1" ht="15.75" customHeight="1" spans="3:247">
      <c r="C4322" s="102"/>
      <c r="D4322" s="103"/>
      <c r="E4322" s="98"/>
      <c r="F4322" s="104"/>
      <c r="G4322" s="103"/>
      <c r="IF4322" s="6"/>
      <c r="IG4322" s="6"/>
      <c r="IH4322" s="6"/>
      <c r="II4322" s="6"/>
      <c r="IJ4322" s="6"/>
      <c r="IK4322" s="6"/>
      <c r="IL4322" s="6"/>
      <c r="IM4322" s="6"/>
    </row>
    <row r="4323" s="35" customFormat="1" ht="15.75" customHeight="1" spans="3:247">
      <c r="C4323" s="102"/>
      <c r="D4323" s="103"/>
      <c r="E4323" s="98"/>
      <c r="F4323" s="104"/>
      <c r="G4323" s="103"/>
      <c r="IF4323" s="6"/>
      <c r="IG4323" s="6"/>
      <c r="IH4323" s="6"/>
      <c r="II4323" s="6"/>
      <c r="IJ4323" s="6"/>
      <c r="IK4323" s="6"/>
      <c r="IL4323" s="6"/>
      <c r="IM4323" s="6"/>
    </row>
    <row r="4324" s="35" customFormat="1" ht="15.75" customHeight="1" spans="3:247">
      <c r="C4324" s="102"/>
      <c r="D4324" s="103"/>
      <c r="E4324" s="98"/>
      <c r="F4324" s="104"/>
      <c r="G4324" s="103"/>
      <c r="IF4324" s="6"/>
      <c r="IG4324" s="6"/>
      <c r="IH4324" s="6"/>
      <c r="II4324" s="6"/>
      <c r="IJ4324" s="6"/>
      <c r="IK4324" s="6"/>
      <c r="IL4324" s="6"/>
      <c r="IM4324" s="6"/>
    </row>
    <row r="4325" s="35" customFormat="1" ht="15.75" customHeight="1" spans="3:247">
      <c r="C4325" s="102"/>
      <c r="D4325" s="103"/>
      <c r="E4325" s="98"/>
      <c r="F4325" s="104"/>
      <c r="G4325" s="103"/>
      <c r="IF4325" s="6"/>
      <c r="IG4325" s="6"/>
      <c r="IH4325" s="6"/>
      <c r="II4325" s="6"/>
      <c r="IJ4325" s="6"/>
      <c r="IK4325" s="6"/>
      <c r="IL4325" s="6"/>
      <c r="IM4325" s="6"/>
    </row>
    <row r="4326" s="35" customFormat="1" ht="15.75" customHeight="1" spans="3:247">
      <c r="C4326" s="102"/>
      <c r="D4326" s="103"/>
      <c r="E4326" s="98"/>
      <c r="F4326" s="104"/>
      <c r="G4326" s="103"/>
      <c r="IF4326" s="6"/>
      <c r="IG4326" s="6"/>
      <c r="IH4326" s="6"/>
      <c r="II4326" s="6"/>
      <c r="IJ4326" s="6"/>
      <c r="IK4326" s="6"/>
      <c r="IL4326" s="6"/>
      <c r="IM4326" s="6"/>
    </row>
    <row r="4327" s="35" customFormat="1" ht="15.75" customHeight="1" spans="3:247">
      <c r="C4327" s="102"/>
      <c r="D4327" s="103"/>
      <c r="E4327" s="98"/>
      <c r="F4327" s="104"/>
      <c r="G4327" s="103"/>
      <c r="IF4327" s="6"/>
      <c r="IG4327" s="6"/>
      <c r="IH4327" s="6"/>
      <c r="II4327" s="6"/>
      <c r="IJ4327" s="6"/>
      <c r="IK4327" s="6"/>
      <c r="IL4327" s="6"/>
      <c r="IM4327" s="6"/>
    </row>
    <row r="4328" s="35" customFormat="1" ht="15.75" customHeight="1" spans="3:247">
      <c r="C4328" s="102"/>
      <c r="D4328" s="103"/>
      <c r="E4328" s="98"/>
      <c r="F4328" s="104"/>
      <c r="G4328" s="103"/>
      <c r="IF4328" s="6"/>
      <c r="IG4328" s="6"/>
      <c r="IH4328" s="6"/>
      <c r="II4328" s="6"/>
      <c r="IJ4328" s="6"/>
      <c r="IK4328" s="6"/>
      <c r="IL4328" s="6"/>
      <c r="IM4328" s="6"/>
    </row>
    <row r="4329" s="35" customFormat="1" ht="15.75" customHeight="1" spans="3:247">
      <c r="C4329" s="102"/>
      <c r="D4329" s="103"/>
      <c r="E4329" s="98"/>
      <c r="F4329" s="104"/>
      <c r="G4329" s="103"/>
      <c r="IF4329" s="6"/>
      <c r="IG4329" s="6"/>
      <c r="IH4329" s="6"/>
      <c r="II4329" s="6"/>
      <c r="IJ4329" s="6"/>
      <c r="IK4329" s="6"/>
      <c r="IL4329" s="6"/>
      <c r="IM4329" s="6"/>
    </row>
    <row r="4330" s="35" customFormat="1" ht="15.75" customHeight="1" spans="3:247">
      <c r="C4330" s="102"/>
      <c r="D4330" s="103"/>
      <c r="E4330" s="98"/>
      <c r="F4330" s="104"/>
      <c r="G4330" s="103"/>
      <c r="IF4330" s="6"/>
      <c r="IG4330" s="6"/>
      <c r="IH4330" s="6"/>
      <c r="II4330" s="6"/>
      <c r="IJ4330" s="6"/>
      <c r="IK4330" s="6"/>
      <c r="IL4330" s="6"/>
      <c r="IM4330" s="6"/>
    </row>
    <row r="4331" s="35" customFormat="1" ht="15.75" customHeight="1" spans="3:247">
      <c r="C4331" s="102"/>
      <c r="D4331" s="103"/>
      <c r="E4331" s="98"/>
      <c r="F4331" s="104"/>
      <c r="G4331" s="103"/>
      <c r="IF4331" s="6"/>
      <c r="IG4331" s="6"/>
      <c r="IH4331" s="6"/>
      <c r="II4331" s="6"/>
      <c r="IJ4331" s="6"/>
      <c r="IK4331" s="6"/>
      <c r="IL4331" s="6"/>
      <c r="IM4331" s="6"/>
    </row>
    <row r="4332" s="35" customFormat="1" ht="15.75" customHeight="1" spans="3:247">
      <c r="C4332" s="102"/>
      <c r="D4332" s="103"/>
      <c r="E4332" s="98"/>
      <c r="F4332" s="104"/>
      <c r="G4332" s="103"/>
      <c r="IF4332" s="6"/>
      <c r="IG4332" s="6"/>
      <c r="IH4332" s="6"/>
      <c r="II4332" s="6"/>
      <c r="IJ4332" s="6"/>
      <c r="IK4332" s="6"/>
      <c r="IL4332" s="6"/>
      <c r="IM4332" s="6"/>
    </row>
    <row r="4333" s="35" customFormat="1" ht="15.75" customHeight="1" spans="3:247">
      <c r="C4333" s="102"/>
      <c r="D4333" s="103"/>
      <c r="E4333" s="98"/>
      <c r="F4333" s="104"/>
      <c r="G4333" s="103"/>
      <c r="IF4333" s="6"/>
      <c r="IG4333" s="6"/>
      <c r="IH4333" s="6"/>
      <c r="II4333" s="6"/>
      <c r="IJ4333" s="6"/>
      <c r="IK4333" s="6"/>
      <c r="IL4333" s="6"/>
      <c r="IM4333" s="6"/>
    </row>
    <row r="4334" s="35" customFormat="1" ht="15.75" customHeight="1" spans="3:247">
      <c r="C4334" s="102"/>
      <c r="D4334" s="103"/>
      <c r="E4334" s="98"/>
      <c r="F4334" s="104"/>
      <c r="G4334" s="103"/>
      <c r="IF4334" s="6"/>
      <c r="IG4334" s="6"/>
      <c r="IH4334" s="6"/>
      <c r="II4334" s="6"/>
      <c r="IJ4334" s="6"/>
      <c r="IK4334" s="6"/>
      <c r="IL4334" s="6"/>
      <c r="IM4334" s="6"/>
    </row>
    <row r="4335" s="35" customFormat="1" ht="15.75" customHeight="1" spans="3:247">
      <c r="C4335" s="102"/>
      <c r="D4335" s="103"/>
      <c r="E4335" s="98"/>
      <c r="F4335" s="104"/>
      <c r="G4335" s="103"/>
      <c r="IF4335" s="6"/>
      <c r="IG4335" s="6"/>
      <c r="IH4335" s="6"/>
      <c r="II4335" s="6"/>
      <c r="IJ4335" s="6"/>
      <c r="IK4335" s="6"/>
      <c r="IL4335" s="6"/>
      <c r="IM4335" s="6"/>
    </row>
    <row r="4336" s="35" customFormat="1" ht="15.75" customHeight="1" spans="3:247">
      <c r="C4336" s="102"/>
      <c r="D4336" s="103"/>
      <c r="E4336" s="98"/>
      <c r="F4336" s="104"/>
      <c r="G4336" s="103"/>
      <c r="IF4336" s="6"/>
      <c r="IG4336" s="6"/>
      <c r="IH4336" s="6"/>
      <c r="II4336" s="6"/>
      <c r="IJ4336" s="6"/>
      <c r="IK4336" s="6"/>
      <c r="IL4336" s="6"/>
      <c r="IM4336" s="6"/>
    </row>
    <row r="4337" s="35" customFormat="1" ht="15.75" customHeight="1" spans="3:247">
      <c r="C4337" s="102"/>
      <c r="D4337" s="103"/>
      <c r="E4337" s="98"/>
      <c r="F4337" s="104"/>
      <c r="G4337" s="103"/>
      <c r="IF4337" s="6"/>
      <c r="IG4337" s="6"/>
      <c r="IH4337" s="6"/>
      <c r="II4337" s="6"/>
      <c r="IJ4337" s="6"/>
      <c r="IK4337" s="6"/>
      <c r="IL4337" s="6"/>
      <c r="IM4337" s="6"/>
    </row>
    <row r="4338" s="35" customFormat="1" ht="15.75" customHeight="1" spans="3:247">
      <c r="C4338" s="102"/>
      <c r="D4338" s="103"/>
      <c r="E4338" s="98"/>
      <c r="F4338" s="104"/>
      <c r="G4338" s="103"/>
      <c r="IF4338" s="6"/>
      <c r="IG4338" s="6"/>
      <c r="IH4338" s="6"/>
      <c r="II4338" s="6"/>
      <c r="IJ4338" s="6"/>
      <c r="IK4338" s="6"/>
      <c r="IL4338" s="6"/>
      <c r="IM4338" s="6"/>
    </row>
    <row r="4339" s="35" customFormat="1" ht="15.75" customHeight="1" spans="3:247">
      <c r="C4339" s="102"/>
      <c r="D4339" s="103"/>
      <c r="E4339" s="98"/>
      <c r="F4339" s="104"/>
      <c r="G4339" s="103"/>
      <c r="IF4339" s="6"/>
      <c r="IG4339" s="6"/>
      <c r="IH4339" s="6"/>
      <c r="II4339" s="6"/>
      <c r="IJ4339" s="6"/>
      <c r="IK4339" s="6"/>
      <c r="IL4339" s="6"/>
      <c r="IM4339" s="6"/>
    </row>
    <row r="4340" s="35" customFormat="1" ht="15.75" customHeight="1" spans="3:247">
      <c r="C4340" s="102"/>
      <c r="D4340" s="103"/>
      <c r="E4340" s="98"/>
      <c r="F4340" s="104"/>
      <c r="G4340" s="103"/>
      <c r="IF4340" s="6"/>
      <c r="IG4340" s="6"/>
      <c r="IH4340" s="6"/>
      <c r="II4340" s="6"/>
      <c r="IJ4340" s="6"/>
      <c r="IK4340" s="6"/>
      <c r="IL4340" s="6"/>
      <c r="IM4340" s="6"/>
    </row>
    <row r="4341" s="35" customFormat="1" ht="15.75" customHeight="1" spans="3:247">
      <c r="C4341" s="102"/>
      <c r="D4341" s="103"/>
      <c r="E4341" s="98"/>
      <c r="F4341" s="104"/>
      <c r="G4341" s="103"/>
      <c r="IF4341" s="6"/>
      <c r="IG4341" s="6"/>
      <c r="IH4341" s="6"/>
      <c r="II4341" s="6"/>
      <c r="IJ4341" s="6"/>
      <c r="IK4341" s="6"/>
      <c r="IL4341" s="6"/>
      <c r="IM4341" s="6"/>
    </row>
    <row r="4342" s="35" customFormat="1" ht="15.75" customHeight="1" spans="3:247">
      <c r="C4342" s="102"/>
      <c r="D4342" s="103"/>
      <c r="E4342" s="98"/>
      <c r="F4342" s="104"/>
      <c r="G4342" s="103"/>
      <c r="IF4342" s="6"/>
      <c r="IG4342" s="6"/>
      <c r="IH4342" s="6"/>
      <c r="II4342" s="6"/>
      <c r="IJ4342" s="6"/>
      <c r="IK4342" s="6"/>
      <c r="IL4342" s="6"/>
      <c r="IM4342" s="6"/>
    </row>
    <row r="4343" s="35" customFormat="1" ht="15.75" customHeight="1" spans="3:247">
      <c r="C4343" s="102"/>
      <c r="D4343" s="103"/>
      <c r="E4343" s="98"/>
      <c r="F4343" s="104"/>
      <c r="G4343" s="103"/>
      <c r="IF4343" s="6"/>
      <c r="IG4343" s="6"/>
      <c r="IH4343" s="6"/>
      <c r="II4343" s="6"/>
      <c r="IJ4343" s="6"/>
      <c r="IK4343" s="6"/>
      <c r="IL4343" s="6"/>
      <c r="IM4343" s="6"/>
    </row>
    <row r="4344" s="35" customFormat="1" ht="15.75" customHeight="1" spans="3:247">
      <c r="C4344" s="102"/>
      <c r="D4344" s="103"/>
      <c r="E4344" s="98"/>
      <c r="F4344" s="104"/>
      <c r="G4344" s="103"/>
      <c r="IF4344" s="6"/>
      <c r="IG4344" s="6"/>
      <c r="IH4344" s="6"/>
      <c r="II4344" s="6"/>
      <c r="IJ4344" s="6"/>
      <c r="IK4344" s="6"/>
      <c r="IL4344" s="6"/>
      <c r="IM4344" s="6"/>
    </row>
    <row r="4345" s="35" customFormat="1" ht="15.75" customHeight="1" spans="3:247">
      <c r="C4345" s="102"/>
      <c r="D4345" s="103"/>
      <c r="E4345" s="98"/>
      <c r="F4345" s="104"/>
      <c r="G4345" s="103"/>
      <c r="IF4345" s="6"/>
      <c r="IG4345" s="6"/>
      <c r="IH4345" s="6"/>
      <c r="II4345" s="6"/>
      <c r="IJ4345" s="6"/>
      <c r="IK4345" s="6"/>
      <c r="IL4345" s="6"/>
      <c r="IM4345" s="6"/>
    </row>
    <row r="4346" s="35" customFormat="1" ht="15.75" customHeight="1" spans="3:247">
      <c r="C4346" s="102"/>
      <c r="D4346" s="103"/>
      <c r="E4346" s="98"/>
      <c r="F4346" s="104"/>
      <c r="G4346" s="103"/>
      <c r="IF4346" s="6"/>
      <c r="IG4346" s="6"/>
      <c r="IH4346" s="6"/>
      <c r="II4346" s="6"/>
      <c r="IJ4346" s="6"/>
      <c r="IK4346" s="6"/>
      <c r="IL4346" s="6"/>
      <c r="IM4346" s="6"/>
    </row>
    <row r="4347" s="35" customFormat="1" ht="15.75" customHeight="1" spans="3:247">
      <c r="C4347" s="102"/>
      <c r="D4347" s="103"/>
      <c r="E4347" s="98"/>
      <c r="F4347" s="104"/>
      <c r="G4347" s="103"/>
      <c r="IF4347" s="6"/>
      <c r="IG4347" s="6"/>
      <c r="IH4347" s="6"/>
      <c r="II4347" s="6"/>
      <c r="IJ4347" s="6"/>
      <c r="IK4347" s="6"/>
      <c r="IL4347" s="6"/>
      <c r="IM4347" s="6"/>
    </row>
    <row r="4348" s="35" customFormat="1" ht="15.75" customHeight="1" spans="3:247">
      <c r="C4348" s="102"/>
      <c r="D4348" s="103"/>
      <c r="E4348" s="98"/>
      <c r="F4348" s="104"/>
      <c r="G4348" s="103"/>
      <c r="IF4348" s="6"/>
      <c r="IG4348" s="6"/>
      <c r="IH4348" s="6"/>
      <c r="II4348" s="6"/>
      <c r="IJ4348" s="6"/>
      <c r="IK4348" s="6"/>
      <c r="IL4348" s="6"/>
      <c r="IM4348" s="6"/>
    </row>
    <row r="4349" s="35" customFormat="1" ht="15.75" customHeight="1" spans="3:247">
      <c r="C4349" s="102"/>
      <c r="D4349" s="103"/>
      <c r="E4349" s="98"/>
      <c r="F4349" s="104"/>
      <c r="G4349" s="103"/>
      <c r="IF4349" s="6"/>
      <c r="IG4349" s="6"/>
      <c r="IH4349" s="6"/>
      <c r="II4349" s="6"/>
      <c r="IJ4349" s="6"/>
      <c r="IK4349" s="6"/>
      <c r="IL4349" s="6"/>
      <c r="IM4349" s="6"/>
    </row>
    <row r="4350" s="35" customFormat="1" ht="15.75" customHeight="1" spans="3:247">
      <c r="C4350" s="102"/>
      <c r="D4350" s="103"/>
      <c r="E4350" s="98"/>
      <c r="F4350" s="104"/>
      <c r="G4350" s="103"/>
      <c r="IF4350" s="6"/>
      <c r="IG4350" s="6"/>
      <c r="IH4350" s="6"/>
      <c r="II4350" s="6"/>
      <c r="IJ4350" s="6"/>
      <c r="IK4350" s="6"/>
      <c r="IL4350" s="6"/>
      <c r="IM4350" s="6"/>
    </row>
    <row r="4351" s="35" customFormat="1" ht="15.75" customHeight="1" spans="3:247">
      <c r="C4351" s="102"/>
      <c r="D4351" s="103"/>
      <c r="E4351" s="98"/>
      <c r="F4351" s="104"/>
      <c r="G4351" s="103"/>
      <c r="IF4351" s="6"/>
      <c r="IG4351" s="6"/>
      <c r="IH4351" s="6"/>
      <c r="II4351" s="6"/>
      <c r="IJ4351" s="6"/>
      <c r="IK4351" s="6"/>
      <c r="IL4351" s="6"/>
      <c r="IM4351" s="6"/>
    </row>
    <row r="4352" s="35" customFormat="1" ht="15.75" customHeight="1" spans="3:247">
      <c r="C4352" s="102"/>
      <c r="D4352" s="103"/>
      <c r="E4352" s="98"/>
      <c r="F4352" s="104"/>
      <c r="G4352" s="103"/>
      <c r="IF4352" s="6"/>
      <c r="IG4352" s="6"/>
      <c r="IH4352" s="6"/>
      <c r="II4352" s="6"/>
      <c r="IJ4352" s="6"/>
      <c r="IK4352" s="6"/>
      <c r="IL4352" s="6"/>
      <c r="IM4352" s="6"/>
    </row>
    <row r="4353" s="35" customFormat="1" ht="15.75" customHeight="1" spans="3:247">
      <c r="C4353" s="102"/>
      <c r="D4353" s="103"/>
      <c r="E4353" s="98"/>
      <c r="F4353" s="104"/>
      <c r="G4353" s="103"/>
      <c r="IF4353" s="6"/>
      <c r="IG4353" s="6"/>
      <c r="IH4353" s="6"/>
      <c r="II4353" s="6"/>
      <c r="IJ4353" s="6"/>
      <c r="IK4353" s="6"/>
      <c r="IL4353" s="6"/>
      <c r="IM4353" s="6"/>
    </row>
    <row r="4354" s="35" customFormat="1" ht="15.75" customHeight="1" spans="3:247">
      <c r="C4354" s="102"/>
      <c r="D4354" s="103"/>
      <c r="E4354" s="98"/>
      <c r="F4354" s="104"/>
      <c r="G4354" s="103"/>
      <c r="IF4354" s="6"/>
      <c r="IG4354" s="6"/>
      <c r="IH4354" s="6"/>
      <c r="II4354" s="6"/>
      <c r="IJ4354" s="6"/>
      <c r="IK4354" s="6"/>
      <c r="IL4354" s="6"/>
      <c r="IM4354" s="6"/>
    </row>
    <row r="4355" s="35" customFormat="1" ht="15.75" customHeight="1" spans="3:247">
      <c r="C4355" s="102"/>
      <c r="D4355" s="103"/>
      <c r="E4355" s="98"/>
      <c r="F4355" s="104"/>
      <c r="G4355" s="103"/>
      <c r="IF4355" s="6"/>
      <c r="IG4355" s="6"/>
      <c r="IH4355" s="6"/>
      <c r="II4355" s="6"/>
      <c r="IJ4355" s="6"/>
      <c r="IK4355" s="6"/>
      <c r="IL4355" s="6"/>
      <c r="IM4355" s="6"/>
    </row>
    <row r="4356" s="35" customFormat="1" ht="15.75" customHeight="1" spans="3:247">
      <c r="C4356" s="102"/>
      <c r="D4356" s="103"/>
      <c r="E4356" s="98"/>
      <c r="F4356" s="104"/>
      <c r="G4356" s="103"/>
      <c r="IF4356" s="6"/>
      <c r="IG4356" s="6"/>
      <c r="IH4356" s="6"/>
      <c r="II4356" s="6"/>
      <c r="IJ4356" s="6"/>
      <c r="IK4356" s="6"/>
      <c r="IL4356" s="6"/>
      <c r="IM4356" s="6"/>
    </row>
    <row r="4357" s="35" customFormat="1" ht="15.75" customHeight="1" spans="3:247">
      <c r="C4357" s="102"/>
      <c r="D4357" s="103"/>
      <c r="E4357" s="98"/>
      <c r="F4357" s="104"/>
      <c r="G4357" s="103"/>
      <c r="IF4357" s="6"/>
      <c r="IG4357" s="6"/>
      <c r="IH4357" s="6"/>
      <c r="II4357" s="6"/>
      <c r="IJ4357" s="6"/>
      <c r="IK4357" s="6"/>
      <c r="IL4357" s="6"/>
      <c r="IM4357" s="6"/>
    </row>
    <row r="4358" s="35" customFormat="1" ht="15.75" customHeight="1" spans="3:247">
      <c r="C4358" s="102"/>
      <c r="D4358" s="103"/>
      <c r="E4358" s="98"/>
      <c r="F4358" s="104"/>
      <c r="G4358" s="103"/>
      <c r="IF4358" s="6"/>
      <c r="IG4358" s="6"/>
      <c r="IH4358" s="6"/>
      <c r="II4358" s="6"/>
      <c r="IJ4358" s="6"/>
      <c r="IK4358" s="6"/>
      <c r="IL4358" s="6"/>
      <c r="IM4358" s="6"/>
    </row>
    <row r="4359" s="35" customFormat="1" ht="15.75" customHeight="1" spans="3:247">
      <c r="C4359" s="102"/>
      <c r="D4359" s="103"/>
      <c r="E4359" s="98"/>
      <c r="F4359" s="104"/>
      <c r="G4359" s="103"/>
      <c r="IF4359" s="6"/>
      <c r="IG4359" s="6"/>
      <c r="IH4359" s="6"/>
      <c r="II4359" s="6"/>
      <c r="IJ4359" s="6"/>
      <c r="IK4359" s="6"/>
      <c r="IL4359" s="6"/>
      <c r="IM4359" s="6"/>
    </row>
    <row r="4360" s="35" customFormat="1" ht="15.75" customHeight="1" spans="3:247">
      <c r="C4360" s="102"/>
      <c r="D4360" s="103"/>
      <c r="E4360" s="98"/>
      <c r="F4360" s="104"/>
      <c r="G4360" s="103"/>
      <c r="IF4360" s="6"/>
      <c r="IG4360" s="6"/>
      <c r="IH4360" s="6"/>
      <c r="II4360" s="6"/>
      <c r="IJ4360" s="6"/>
      <c r="IK4360" s="6"/>
      <c r="IL4360" s="6"/>
      <c r="IM4360" s="6"/>
    </row>
    <row r="4361" s="35" customFormat="1" ht="15.75" customHeight="1" spans="3:247">
      <c r="C4361" s="102"/>
      <c r="D4361" s="103"/>
      <c r="E4361" s="98"/>
      <c r="F4361" s="104"/>
      <c r="G4361" s="103"/>
      <c r="IF4361" s="6"/>
      <c r="IG4361" s="6"/>
      <c r="IH4361" s="6"/>
      <c r="II4361" s="6"/>
      <c r="IJ4361" s="6"/>
      <c r="IK4361" s="6"/>
      <c r="IL4361" s="6"/>
      <c r="IM4361" s="6"/>
    </row>
    <row r="4362" s="35" customFormat="1" ht="15.75" customHeight="1" spans="3:247">
      <c r="C4362" s="102"/>
      <c r="D4362" s="103"/>
      <c r="E4362" s="98"/>
      <c r="F4362" s="104"/>
      <c r="G4362" s="103"/>
      <c r="IF4362" s="6"/>
      <c r="IG4362" s="6"/>
      <c r="IH4362" s="6"/>
      <c r="II4362" s="6"/>
      <c r="IJ4362" s="6"/>
      <c r="IK4362" s="6"/>
      <c r="IL4362" s="6"/>
      <c r="IM4362" s="6"/>
    </row>
    <row r="4363" s="35" customFormat="1" ht="15.75" customHeight="1" spans="3:247">
      <c r="C4363" s="102"/>
      <c r="D4363" s="103"/>
      <c r="E4363" s="98"/>
      <c r="F4363" s="104"/>
      <c r="G4363" s="103"/>
      <c r="IF4363" s="6"/>
      <c r="IG4363" s="6"/>
      <c r="IH4363" s="6"/>
      <c r="II4363" s="6"/>
      <c r="IJ4363" s="6"/>
      <c r="IK4363" s="6"/>
      <c r="IL4363" s="6"/>
      <c r="IM4363" s="6"/>
    </row>
    <row r="4364" s="35" customFormat="1" ht="15.75" customHeight="1" spans="3:247">
      <c r="C4364" s="102"/>
      <c r="D4364" s="103"/>
      <c r="E4364" s="98"/>
      <c r="F4364" s="104"/>
      <c r="G4364" s="103"/>
      <c r="IF4364" s="6"/>
      <c r="IG4364" s="6"/>
      <c r="IH4364" s="6"/>
      <c r="II4364" s="6"/>
      <c r="IJ4364" s="6"/>
      <c r="IK4364" s="6"/>
      <c r="IL4364" s="6"/>
      <c r="IM4364" s="6"/>
    </row>
    <row r="4365" s="35" customFormat="1" ht="15.75" customHeight="1" spans="3:247">
      <c r="C4365" s="102"/>
      <c r="D4365" s="103"/>
      <c r="E4365" s="98"/>
      <c r="F4365" s="104"/>
      <c r="G4365" s="103"/>
      <c r="IF4365" s="6"/>
      <c r="IG4365" s="6"/>
      <c r="IH4365" s="6"/>
      <c r="II4365" s="6"/>
      <c r="IJ4365" s="6"/>
      <c r="IK4365" s="6"/>
      <c r="IL4365" s="6"/>
      <c r="IM4365" s="6"/>
    </row>
    <row r="4366" s="35" customFormat="1" ht="15.75" customHeight="1" spans="3:247">
      <c r="C4366" s="102"/>
      <c r="D4366" s="103"/>
      <c r="E4366" s="98"/>
      <c r="F4366" s="104"/>
      <c r="G4366" s="103"/>
      <c r="IF4366" s="6"/>
      <c r="IG4366" s="6"/>
      <c r="IH4366" s="6"/>
      <c r="II4366" s="6"/>
      <c r="IJ4366" s="6"/>
      <c r="IK4366" s="6"/>
      <c r="IL4366" s="6"/>
      <c r="IM4366" s="6"/>
    </row>
    <row r="4367" s="35" customFormat="1" ht="15.75" customHeight="1" spans="3:247">
      <c r="C4367" s="102"/>
      <c r="D4367" s="103"/>
      <c r="E4367" s="98"/>
      <c r="F4367" s="104"/>
      <c r="G4367" s="103"/>
      <c r="IF4367" s="6"/>
      <c r="IG4367" s="6"/>
      <c r="IH4367" s="6"/>
      <c r="II4367" s="6"/>
      <c r="IJ4367" s="6"/>
      <c r="IK4367" s="6"/>
      <c r="IL4367" s="6"/>
      <c r="IM4367" s="6"/>
    </row>
    <row r="4368" s="35" customFormat="1" ht="15.75" customHeight="1" spans="3:247">
      <c r="C4368" s="102"/>
      <c r="D4368" s="103"/>
      <c r="E4368" s="98"/>
      <c r="F4368" s="104"/>
      <c r="G4368" s="103"/>
      <c r="IF4368" s="6"/>
      <c r="IG4368" s="6"/>
      <c r="IH4368" s="6"/>
      <c r="II4368" s="6"/>
      <c r="IJ4368" s="6"/>
      <c r="IK4368" s="6"/>
      <c r="IL4368" s="6"/>
      <c r="IM4368" s="6"/>
    </row>
    <row r="4369" s="35" customFormat="1" ht="15.75" customHeight="1" spans="3:247">
      <c r="C4369" s="102"/>
      <c r="D4369" s="103"/>
      <c r="E4369" s="98"/>
      <c r="F4369" s="104"/>
      <c r="G4369" s="103"/>
      <c r="IF4369" s="6"/>
      <c r="IG4369" s="6"/>
      <c r="IH4369" s="6"/>
      <c r="II4369" s="6"/>
      <c r="IJ4369" s="6"/>
      <c r="IK4369" s="6"/>
      <c r="IL4369" s="6"/>
      <c r="IM4369" s="6"/>
    </row>
    <row r="4370" s="35" customFormat="1" ht="15.75" customHeight="1" spans="3:247">
      <c r="C4370" s="102"/>
      <c r="D4370" s="103"/>
      <c r="E4370" s="98"/>
      <c r="F4370" s="104"/>
      <c r="G4370" s="103"/>
      <c r="IF4370" s="6"/>
      <c r="IG4370" s="6"/>
      <c r="IH4370" s="6"/>
      <c r="II4370" s="6"/>
      <c r="IJ4370" s="6"/>
      <c r="IK4370" s="6"/>
      <c r="IL4370" s="6"/>
      <c r="IM4370" s="6"/>
    </row>
    <row r="4371" s="35" customFormat="1" ht="15.75" customHeight="1" spans="3:247">
      <c r="C4371" s="102"/>
      <c r="D4371" s="103"/>
      <c r="E4371" s="98"/>
      <c r="F4371" s="104"/>
      <c r="G4371" s="103"/>
      <c r="IF4371" s="6"/>
      <c r="IG4371" s="6"/>
      <c r="IH4371" s="6"/>
      <c r="II4371" s="6"/>
      <c r="IJ4371" s="6"/>
      <c r="IK4371" s="6"/>
      <c r="IL4371" s="6"/>
      <c r="IM4371" s="6"/>
    </row>
    <row r="4372" s="35" customFormat="1" ht="15.75" customHeight="1" spans="3:247">
      <c r="C4372" s="102"/>
      <c r="D4372" s="103"/>
      <c r="E4372" s="98"/>
      <c r="F4372" s="104"/>
      <c r="G4372" s="103"/>
      <c r="IF4372" s="6"/>
      <c r="IG4372" s="6"/>
      <c r="IH4372" s="6"/>
      <c r="II4372" s="6"/>
      <c r="IJ4372" s="6"/>
      <c r="IK4372" s="6"/>
      <c r="IL4372" s="6"/>
      <c r="IM4372" s="6"/>
    </row>
    <row r="4373" s="35" customFormat="1" ht="15.75" customHeight="1" spans="3:247">
      <c r="C4373" s="102"/>
      <c r="D4373" s="103"/>
      <c r="E4373" s="98"/>
      <c r="F4373" s="104"/>
      <c r="G4373" s="103"/>
      <c r="IF4373" s="6"/>
      <c r="IG4373" s="6"/>
      <c r="IH4373" s="6"/>
      <c r="II4373" s="6"/>
      <c r="IJ4373" s="6"/>
      <c r="IK4373" s="6"/>
      <c r="IL4373" s="6"/>
      <c r="IM4373" s="6"/>
    </row>
    <row r="4374" s="35" customFormat="1" ht="15.75" customHeight="1" spans="3:247">
      <c r="C4374" s="102"/>
      <c r="D4374" s="103"/>
      <c r="E4374" s="98"/>
      <c r="F4374" s="104"/>
      <c r="G4374" s="103"/>
      <c r="IF4374" s="6"/>
      <c r="IG4374" s="6"/>
      <c r="IH4374" s="6"/>
      <c r="II4374" s="6"/>
      <c r="IJ4374" s="6"/>
      <c r="IK4374" s="6"/>
      <c r="IL4374" s="6"/>
      <c r="IM4374" s="6"/>
    </row>
    <row r="4375" s="35" customFormat="1" ht="15.75" customHeight="1" spans="3:247">
      <c r="C4375" s="102"/>
      <c r="D4375" s="103"/>
      <c r="E4375" s="98"/>
      <c r="F4375" s="104"/>
      <c r="G4375" s="103"/>
      <c r="IF4375" s="6"/>
      <c r="IG4375" s="6"/>
      <c r="IH4375" s="6"/>
      <c r="II4375" s="6"/>
      <c r="IJ4375" s="6"/>
      <c r="IK4375" s="6"/>
      <c r="IL4375" s="6"/>
      <c r="IM4375" s="6"/>
    </row>
    <row r="4376" s="35" customFormat="1" ht="15.75" customHeight="1" spans="3:247">
      <c r="C4376" s="102"/>
      <c r="D4376" s="103"/>
      <c r="E4376" s="98"/>
      <c r="F4376" s="104"/>
      <c r="G4376" s="103"/>
      <c r="IF4376" s="6"/>
      <c r="IG4376" s="6"/>
      <c r="IH4376" s="6"/>
      <c r="II4376" s="6"/>
      <c r="IJ4376" s="6"/>
      <c r="IK4376" s="6"/>
      <c r="IL4376" s="6"/>
      <c r="IM4376" s="6"/>
    </row>
    <row r="4377" s="35" customFormat="1" ht="15.75" customHeight="1" spans="3:247">
      <c r="C4377" s="102"/>
      <c r="D4377" s="103"/>
      <c r="E4377" s="98"/>
      <c r="F4377" s="104"/>
      <c r="G4377" s="103"/>
      <c r="IF4377" s="6"/>
      <c r="IG4377" s="6"/>
      <c r="IH4377" s="6"/>
      <c r="II4377" s="6"/>
      <c r="IJ4377" s="6"/>
      <c r="IK4377" s="6"/>
      <c r="IL4377" s="6"/>
      <c r="IM4377" s="6"/>
    </row>
    <row r="4378" s="35" customFormat="1" ht="15.75" customHeight="1" spans="3:247">
      <c r="C4378" s="102"/>
      <c r="D4378" s="103"/>
      <c r="E4378" s="98"/>
      <c r="F4378" s="104"/>
      <c r="G4378" s="103"/>
      <c r="IF4378" s="6"/>
      <c r="IG4378" s="6"/>
      <c r="IH4378" s="6"/>
      <c r="II4378" s="6"/>
      <c r="IJ4378" s="6"/>
      <c r="IK4378" s="6"/>
      <c r="IL4378" s="6"/>
      <c r="IM4378" s="6"/>
    </row>
    <row r="4379" s="35" customFormat="1" ht="15.75" customHeight="1" spans="3:247">
      <c r="C4379" s="102"/>
      <c r="D4379" s="103"/>
      <c r="E4379" s="98"/>
      <c r="F4379" s="104"/>
      <c r="G4379" s="103"/>
      <c r="IF4379" s="6"/>
      <c r="IG4379" s="6"/>
      <c r="IH4379" s="6"/>
      <c r="II4379" s="6"/>
      <c r="IJ4379" s="6"/>
      <c r="IK4379" s="6"/>
      <c r="IL4379" s="6"/>
      <c r="IM4379" s="6"/>
    </row>
    <row r="4380" s="35" customFormat="1" ht="15.75" customHeight="1" spans="3:247">
      <c r="C4380" s="102"/>
      <c r="D4380" s="103"/>
      <c r="E4380" s="98"/>
      <c r="F4380" s="104"/>
      <c r="G4380" s="103"/>
      <c r="IF4380" s="6"/>
      <c r="IG4380" s="6"/>
      <c r="IH4380" s="6"/>
      <c r="II4380" s="6"/>
      <c r="IJ4380" s="6"/>
      <c r="IK4380" s="6"/>
      <c r="IL4380" s="6"/>
      <c r="IM4380" s="6"/>
    </row>
    <row r="4381" s="35" customFormat="1" ht="15.75" customHeight="1" spans="3:247">
      <c r="C4381" s="102"/>
      <c r="D4381" s="103"/>
      <c r="E4381" s="98"/>
      <c r="F4381" s="104"/>
      <c r="G4381" s="103"/>
      <c r="IF4381" s="6"/>
      <c r="IG4381" s="6"/>
      <c r="IH4381" s="6"/>
      <c r="II4381" s="6"/>
      <c r="IJ4381" s="6"/>
      <c r="IK4381" s="6"/>
      <c r="IL4381" s="6"/>
      <c r="IM4381" s="6"/>
    </row>
    <row r="4382" s="35" customFormat="1" ht="15.75" customHeight="1" spans="3:247">
      <c r="C4382" s="102"/>
      <c r="D4382" s="103"/>
      <c r="E4382" s="98"/>
      <c r="F4382" s="104"/>
      <c r="G4382" s="103"/>
      <c r="IF4382" s="6"/>
      <c r="IG4382" s="6"/>
      <c r="IH4382" s="6"/>
      <c r="II4382" s="6"/>
      <c r="IJ4382" s="6"/>
      <c r="IK4382" s="6"/>
      <c r="IL4382" s="6"/>
      <c r="IM4382" s="6"/>
    </row>
    <row r="4383" s="35" customFormat="1" ht="15.75" customHeight="1" spans="3:247">
      <c r="C4383" s="102"/>
      <c r="D4383" s="103"/>
      <c r="E4383" s="98"/>
      <c r="F4383" s="104"/>
      <c r="G4383" s="103"/>
      <c r="IF4383" s="6"/>
      <c r="IG4383" s="6"/>
      <c r="IH4383" s="6"/>
      <c r="II4383" s="6"/>
      <c r="IJ4383" s="6"/>
      <c r="IK4383" s="6"/>
      <c r="IL4383" s="6"/>
      <c r="IM4383" s="6"/>
    </row>
    <row r="4384" s="35" customFormat="1" ht="15.75" customHeight="1" spans="3:247">
      <c r="C4384" s="102"/>
      <c r="D4384" s="103"/>
      <c r="E4384" s="98"/>
      <c r="F4384" s="104"/>
      <c r="G4384" s="103"/>
      <c r="IF4384" s="6"/>
      <c r="IG4384" s="6"/>
      <c r="IH4384" s="6"/>
      <c r="II4384" s="6"/>
      <c r="IJ4384" s="6"/>
      <c r="IK4384" s="6"/>
      <c r="IL4384" s="6"/>
      <c r="IM4384" s="6"/>
    </row>
    <row r="4385" s="35" customFormat="1" ht="15.75" customHeight="1" spans="3:247">
      <c r="C4385" s="102"/>
      <c r="D4385" s="103"/>
      <c r="E4385" s="98"/>
      <c r="F4385" s="104"/>
      <c r="G4385" s="103"/>
      <c r="IF4385" s="6"/>
      <c r="IG4385" s="6"/>
      <c r="IH4385" s="6"/>
      <c r="II4385" s="6"/>
      <c r="IJ4385" s="6"/>
      <c r="IK4385" s="6"/>
      <c r="IL4385" s="6"/>
      <c r="IM4385" s="6"/>
    </row>
    <row r="4386" s="35" customFormat="1" ht="15.75" customHeight="1" spans="3:247">
      <c r="C4386" s="102"/>
      <c r="D4386" s="103"/>
      <c r="E4386" s="98"/>
      <c r="F4386" s="104"/>
      <c r="G4386" s="103"/>
      <c r="IF4386" s="6"/>
      <c r="IG4386" s="6"/>
      <c r="IH4386" s="6"/>
      <c r="II4386" s="6"/>
      <c r="IJ4386" s="6"/>
      <c r="IK4386" s="6"/>
      <c r="IL4386" s="6"/>
      <c r="IM4386" s="6"/>
    </row>
    <row r="4387" s="35" customFormat="1" ht="15.75" customHeight="1" spans="3:247">
      <c r="C4387" s="102"/>
      <c r="D4387" s="103"/>
      <c r="E4387" s="98"/>
      <c r="F4387" s="104"/>
      <c r="G4387" s="103"/>
      <c r="IF4387" s="6"/>
      <c r="IG4387" s="6"/>
      <c r="IH4387" s="6"/>
      <c r="II4387" s="6"/>
      <c r="IJ4387" s="6"/>
      <c r="IK4387" s="6"/>
      <c r="IL4387" s="6"/>
      <c r="IM4387" s="6"/>
    </row>
    <row r="4388" s="35" customFormat="1" ht="15.75" customHeight="1" spans="3:247">
      <c r="C4388" s="102"/>
      <c r="D4388" s="103"/>
      <c r="E4388" s="98"/>
      <c r="F4388" s="104"/>
      <c r="G4388" s="103"/>
      <c r="IF4388" s="6"/>
      <c r="IG4388" s="6"/>
      <c r="IH4388" s="6"/>
      <c r="II4388" s="6"/>
      <c r="IJ4388" s="6"/>
      <c r="IK4388" s="6"/>
      <c r="IL4388" s="6"/>
      <c r="IM4388" s="6"/>
    </row>
    <row r="4389" s="35" customFormat="1" ht="15.75" customHeight="1" spans="3:247">
      <c r="C4389" s="102"/>
      <c r="D4389" s="103"/>
      <c r="E4389" s="98"/>
      <c r="F4389" s="104"/>
      <c r="G4389" s="103"/>
      <c r="IF4389" s="6"/>
      <c r="IG4389" s="6"/>
      <c r="IH4389" s="6"/>
      <c r="II4389" s="6"/>
      <c r="IJ4389" s="6"/>
      <c r="IK4389" s="6"/>
      <c r="IL4389" s="6"/>
      <c r="IM4389" s="6"/>
    </row>
    <row r="4390" s="35" customFormat="1" ht="15.75" customHeight="1" spans="3:247">
      <c r="C4390" s="102"/>
      <c r="D4390" s="103"/>
      <c r="E4390" s="98"/>
      <c r="F4390" s="104"/>
      <c r="G4390" s="103"/>
      <c r="IF4390" s="6"/>
      <c r="IG4390" s="6"/>
      <c r="IH4390" s="6"/>
      <c r="II4390" s="6"/>
      <c r="IJ4390" s="6"/>
      <c r="IK4390" s="6"/>
      <c r="IL4390" s="6"/>
      <c r="IM4390" s="6"/>
    </row>
    <row r="4391" s="35" customFormat="1" ht="15.75" customHeight="1" spans="3:247">
      <c r="C4391" s="102"/>
      <c r="D4391" s="103"/>
      <c r="E4391" s="98"/>
      <c r="F4391" s="104"/>
      <c r="G4391" s="103"/>
      <c r="IF4391" s="6"/>
      <c r="IG4391" s="6"/>
      <c r="IH4391" s="6"/>
      <c r="II4391" s="6"/>
      <c r="IJ4391" s="6"/>
      <c r="IK4391" s="6"/>
      <c r="IL4391" s="6"/>
      <c r="IM4391" s="6"/>
    </row>
    <row r="4392" s="35" customFormat="1" ht="15.75" customHeight="1" spans="3:247">
      <c r="C4392" s="102"/>
      <c r="D4392" s="103"/>
      <c r="E4392" s="98"/>
      <c r="F4392" s="104"/>
      <c r="G4392" s="103"/>
      <c r="IF4392" s="6"/>
      <c r="IG4392" s="6"/>
      <c r="IH4392" s="6"/>
      <c r="II4392" s="6"/>
      <c r="IJ4392" s="6"/>
      <c r="IK4392" s="6"/>
      <c r="IL4392" s="6"/>
      <c r="IM4392" s="6"/>
    </row>
    <row r="4393" s="35" customFormat="1" ht="15.75" customHeight="1" spans="3:247">
      <c r="C4393" s="102"/>
      <c r="D4393" s="103"/>
      <c r="E4393" s="98"/>
      <c r="F4393" s="104"/>
      <c r="G4393" s="103"/>
      <c r="IF4393" s="6"/>
      <c r="IG4393" s="6"/>
      <c r="IH4393" s="6"/>
      <c r="II4393" s="6"/>
      <c r="IJ4393" s="6"/>
      <c r="IK4393" s="6"/>
      <c r="IL4393" s="6"/>
      <c r="IM4393" s="6"/>
    </row>
    <row r="4394" s="35" customFormat="1" ht="15.75" customHeight="1" spans="3:247">
      <c r="C4394" s="102"/>
      <c r="D4394" s="103"/>
      <c r="E4394" s="98"/>
      <c r="F4394" s="104"/>
      <c r="G4394" s="103"/>
      <c r="IF4394" s="6"/>
      <c r="IG4394" s="6"/>
      <c r="IH4394" s="6"/>
      <c r="II4394" s="6"/>
      <c r="IJ4394" s="6"/>
      <c r="IK4394" s="6"/>
      <c r="IL4394" s="6"/>
      <c r="IM4394" s="6"/>
    </row>
    <row r="4395" s="35" customFormat="1" ht="15.75" customHeight="1" spans="3:247">
      <c r="C4395" s="102"/>
      <c r="D4395" s="103"/>
      <c r="E4395" s="98"/>
      <c r="F4395" s="104"/>
      <c r="G4395" s="103"/>
      <c r="IF4395" s="6"/>
      <c r="IG4395" s="6"/>
      <c r="IH4395" s="6"/>
      <c r="II4395" s="6"/>
      <c r="IJ4395" s="6"/>
      <c r="IK4395" s="6"/>
      <c r="IL4395" s="6"/>
      <c r="IM4395" s="6"/>
    </row>
    <row r="4396" s="35" customFormat="1" ht="15.75" customHeight="1" spans="3:247">
      <c r="C4396" s="102"/>
      <c r="D4396" s="103"/>
      <c r="E4396" s="98"/>
      <c r="F4396" s="104"/>
      <c r="G4396" s="103"/>
      <c r="IF4396" s="6"/>
      <c r="IG4396" s="6"/>
      <c r="IH4396" s="6"/>
      <c r="II4396" s="6"/>
      <c r="IJ4396" s="6"/>
      <c r="IK4396" s="6"/>
      <c r="IL4396" s="6"/>
      <c r="IM4396" s="6"/>
    </row>
    <row r="4397" s="35" customFormat="1" ht="15.75" customHeight="1" spans="3:247">
      <c r="C4397" s="102"/>
      <c r="D4397" s="103"/>
      <c r="E4397" s="98"/>
      <c r="F4397" s="104"/>
      <c r="G4397" s="103"/>
      <c r="IF4397" s="6"/>
      <c r="IG4397" s="6"/>
      <c r="IH4397" s="6"/>
      <c r="II4397" s="6"/>
      <c r="IJ4397" s="6"/>
      <c r="IK4397" s="6"/>
      <c r="IL4397" s="6"/>
      <c r="IM4397" s="6"/>
    </row>
    <row r="4398" s="35" customFormat="1" ht="15.75" customHeight="1" spans="3:247">
      <c r="C4398" s="102"/>
      <c r="D4398" s="103"/>
      <c r="E4398" s="98"/>
      <c r="F4398" s="104"/>
      <c r="G4398" s="103"/>
      <c r="IF4398" s="6"/>
      <c r="IG4398" s="6"/>
      <c r="IH4398" s="6"/>
      <c r="II4398" s="6"/>
      <c r="IJ4398" s="6"/>
      <c r="IK4398" s="6"/>
      <c r="IL4398" s="6"/>
      <c r="IM4398" s="6"/>
    </row>
    <row r="4399" s="35" customFormat="1" ht="15.75" customHeight="1" spans="3:247">
      <c r="C4399" s="102"/>
      <c r="D4399" s="103"/>
      <c r="E4399" s="98"/>
      <c r="F4399" s="104"/>
      <c r="G4399" s="103"/>
      <c r="IF4399" s="6"/>
      <c r="IG4399" s="6"/>
      <c r="IH4399" s="6"/>
      <c r="II4399" s="6"/>
      <c r="IJ4399" s="6"/>
      <c r="IK4399" s="6"/>
      <c r="IL4399" s="6"/>
      <c r="IM4399" s="6"/>
    </row>
    <row r="4400" s="35" customFormat="1" ht="15.75" customHeight="1" spans="3:247">
      <c r="C4400" s="102"/>
      <c r="D4400" s="103"/>
      <c r="E4400" s="98"/>
      <c r="F4400" s="104"/>
      <c r="G4400" s="103"/>
      <c r="IF4400" s="6"/>
      <c r="IG4400" s="6"/>
      <c r="IH4400" s="6"/>
      <c r="II4400" s="6"/>
      <c r="IJ4400" s="6"/>
      <c r="IK4400" s="6"/>
      <c r="IL4400" s="6"/>
      <c r="IM4400" s="6"/>
    </row>
    <row r="4401" s="35" customFormat="1" ht="15.75" customHeight="1" spans="3:247">
      <c r="C4401" s="102"/>
      <c r="D4401" s="103"/>
      <c r="E4401" s="98"/>
      <c r="F4401" s="104"/>
      <c r="G4401" s="103"/>
      <c r="IF4401" s="6"/>
      <c r="IG4401" s="6"/>
      <c r="IH4401" s="6"/>
      <c r="II4401" s="6"/>
      <c r="IJ4401" s="6"/>
      <c r="IK4401" s="6"/>
      <c r="IL4401" s="6"/>
      <c r="IM4401" s="6"/>
    </row>
    <row r="4402" s="35" customFormat="1" ht="15.75" customHeight="1" spans="3:247">
      <c r="C4402" s="102"/>
      <c r="D4402" s="103"/>
      <c r="E4402" s="98"/>
      <c r="F4402" s="104"/>
      <c r="G4402" s="103"/>
      <c r="IF4402" s="6"/>
      <c r="IG4402" s="6"/>
      <c r="IH4402" s="6"/>
      <c r="II4402" s="6"/>
      <c r="IJ4402" s="6"/>
      <c r="IK4402" s="6"/>
      <c r="IL4402" s="6"/>
      <c r="IM4402" s="6"/>
    </row>
    <row r="4403" s="35" customFormat="1" ht="15.75" customHeight="1" spans="3:247">
      <c r="C4403" s="102"/>
      <c r="D4403" s="103"/>
      <c r="E4403" s="98"/>
      <c r="F4403" s="104"/>
      <c r="G4403" s="103"/>
      <c r="IF4403" s="6"/>
      <c r="IG4403" s="6"/>
      <c r="IH4403" s="6"/>
      <c r="II4403" s="6"/>
      <c r="IJ4403" s="6"/>
      <c r="IK4403" s="6"/>
      <c r="IL4403" s="6"/>
      <c r="IM4403" s="6"/>
    </row>
    <row r="4404" s="35" customFormat="1" ht="15.75" customHeight="1" spans="3:247">
      <c r="C4404" s="102"/>
      <c r="D4404" s="103"/>
      <c r="E4404" s="98"/>
      <c r="F4404" s="104"/>
      <c r="G4404" s="103"/>
      <c r="IF4404" s="6"/>
      <c r="IG4404" s="6"/>
      <c r="IH4404" s="6"/>
      <c r="II4404" s="6"/>
      <c r="IJ4404" s="6"/>
      <c r="IK4404" s="6"/>
      <c r="IL4404" s="6"/>
      <c r="IM4404" s="6"/>
    </row>
    <row r="4405" s="35" customFormat="1" ht="15.75" customHeight="1" spans="3:247">
      <c r="C4405" s="102"/>
      <c r="D4405" s="103"/>
      <c r="E4405" s="98"/>
      <c r="F4405" s="104"/>
      <c r="G4405" s="103"/>
      <c r="IF4405" s="6"/>
      <c r="IG4405" s="6"/>
      <c r="IH4405" s="6"/>
      <c r="II4405" s="6"/>
      <c r="IJ4405" s="6"/>
      <c r="IK4405" s="6"/>
      <c r="IL4405" s="6"/>
      <c r="IM4405" s="6"/>
    </row>
    <row r="4406" s="35" customFormat="1" ht="15.75" customHeight="1" spans="3:247">
      <c r="C4406" s="102"/>
      <c r="D4406" s="103"/>
      <c r="E4406" s="98"/>
      <c r="F4406" s="104"/>
      <c r="G4406" s="103"/>
      <c r="IF4406" s="6"/>
      <c r="IG4406" s="6"/>
      <c r="IH4406" s="6"/>
      <c r="II4406" s="6"/>
      <c r="IJ4406" s="6"/>
      <c r="IK4406" s="6"/>
      <c r="IL4406" s="6"/>
      <c r="IM4406" s="6"/>
    </row>
    <row r="4407" s="35" customFormat="1" ht="15.75" customHeight="1" spans="3:247">
      <c r="C4407" s="102"/>
      <c r="D4407" s="103"/>
      <c r="E4407" s="98"/>
      <c r="F4407" s="104"/>
      <c r="G4407" s="103"/>
      <c r="IF4407" s="6"/>
      <c r="IG4407" s="6"/>
      <c r="IH4407" s="6"/>
      <c r="II4407" s="6"/>
      <c r="IJ4407" s="6"/>
      <c r="IK4407" s="6"/>
      <c r="IL4407" s="6"/>
      <c r="IM4407" s="6"/>
    </row>
    <row r="4408" s="35" customFormat="1" ht="15.75" customHeight="1" spans="3:247">
      <c r="C4408" s="102"/>
      <c r="D4408" s="103"/>
      <c r="E4408" s="98"/>
      <c r="F4408" s="104"/>
      <c r="G4408" s="103"/>
      <c r="IF4408" s="6"/>
      <c r="IG4408" s="6"/>
      <c r="IH4408" s="6"/>
      <c r="II4408" s="6"/>
      <c r="IJ4408" s="6"/>
      <c r="IK4408" s="6"/>
      <c r="IL4408" s="6"/>
      <c r="IM4408" s="6"/>
    </row>
    <row r="4409" s="35" customFormat="1" ht="15.75" customHeight="1" spans="3:247">
      <c r="C4409" s="102"/>
      <c r="D4409" s="103"/>
      <c r="E4409" s="98"/>
      <c r="F4409" s="104"/>
      <c r="G4409" s="103"/>
      <c r="IF4409" s="6"/>
      <c r="IG4409" s="6"/>
      <c r="IH4409" s="6"/>
      <c r="II4409" s="6"/>
      <c r="IJ4409" s="6"/>
      <c r="IK4409" s="6"/>
      <c r="IL4409" s="6"/>
      <c r="IM4409" s="6"/>
    </row>
    <row r="4410" s="35" customFormat="1" ht="15.75" customHeight="1" spans="3:247">
      <c r="C4410" s="102"/>
      <c r="D4410" s="103"/>
      <c r="E4410" s="98"/>
      <c r="F4410" s="104"/>
      <c r="G4410" s="103"/>
      <c r="IF4410" s="6"/>
      <c r="IG4410" s="6"/>
      <c r="IH4410" s="6"/>
      <c r="II4410" s="6"/>
      <c r="IJ4410" s="6"/>
      <c r="IK4410" s="6"/>
      <c r="IL4410" s="6"/>
      <c r="IM4410" s="6"/>
    </row>
    <row r="4411" s="35" customFormat="1" ht="15.75" customHeight="1" spans="3:247">
      <c r="C4411" s="102"/>
      <c r="D4411" s="103"/>
      <c r="E4411" s="98"/>
      <c r="F4411" s="104"/>
      <c r="G4411" s="103"/>
      <c r="IF4411" s="6"/>
      <c r="IG4411" s="6"/>
      <c r="IH4411" s="6"/>
      <c r="II4411" s="6"/>
      <c r="IJ4411" s="6"/>
      <c r="IK4411" s="6"/>
      <c r="IL4411" s="6"/>
      <c r="IM4411" s="6"/>
    </row>
    <row r="4412" s="35" customFormat="1" ht="15.75" customHeight="1" spans="3:247">
      <c r="C4412" s="102"/>
      <c r="D4412" s="103"/>
      <c r="E4412" s="98"/>
      <c r="F4412" s="104"/>
      <c r="G4412" s="103"/>
      <c r="IF4412" s="6"/>
      <c r="IG4412" s="6"/>
      <c r="IH4412" s="6"/>
      <c r="II4412" s="6"/>
      <c r="IJ4412" s="6"/>
      <c r="IK4412" s="6"/>
      <c r="IL4412" s="6"/>
      <c r="IM4412" s="6"/>
    </row>
    <row r="4413" s="35" customFormat="1" ht="15.75" customHeight="1" spans="3:247">
      <c r="C4413" s="102"/>
      <c r="D4413" s="103"/>
      <c r="E4413" s="98"/>
      <c r="F4413" s="104"/>
      <c r="G4413" s="103"/>
      <c r="IF4413" s="6"/>
      <c r="IG4413" s="6"/>
      <c r="IH4413" s="6"/>
      <c r="II4413" s="6"/>
      <c r="IJ4413" s="6"/>
      <c r="IK4413" s="6"/>
      <c r="IL4413" s="6"/>
      <c r="IM4413" s="6"/>
    </row>
    <row r="4414" s="35" customFormat="1" ht="15.75" customHeight="1" spans="3:247">
      <c r="C4414" s="102"/>
      <c r="D4414" s="103"/>
      <c r="E4414" s="98"/>
      <c r="F4414" s="104"/>
      <c r="G4414" s="103"/>
      <c r="IF4414" s="6"/>
      <c r="IG4414" s="6"/>
      <c r="IH4414" s="6"/>
      <c r="II4414" s="6"/>
      <c r="IJ4414" s="6"/>
      <c r="IK4414" s="6"/>
      <c r="IL4414" s="6"/>
      <c r="IM4414" s="6"/>
    </row>
    <row r="4415" s="35" customFormat="1" ht="15.75" customHeight="1" spans="3:247">
      <c r="C4415" s="102"/>
      <c r="D4415" s="103"/>
      <c r="E4415" s="98"/>
      <c r="F4415" s="104"/>
      <c r="G4415" s="103"/>
      <c r="IF4415" s="6"/>
      <c r="IG4415" s="6"/>
      <c r="IH4415" s="6"/>
      <c r="II4415" s="6"/>
      <c r="IJ4415" s="6"/>
      <c r="IK4415" s="6"/>
      <c r="IL4415" s="6"/>
      <c r="IM4415" s="6"/>
    </row>
    <row r="4416" s="35" customFormat="1" ht="15.75" customHeight="1" spans="3:247">
      <c r="C4416" s="102"/>
      <c r="D4416" s="103"/>
      <c r="E4416" s="98"/>
      <c r="F4416" s="104"/>
      <c r="G4416" s="103"/>
      <c r="IF4416" s="6"/>
      <c r="IG4416" s="6"/>
      <c r="IH4416" s="6"/>
      <c r="II4416" s="6"/>
      <c r="IJ4416" s="6"/>
      <c r="IK4416" s="6"/>
      <c r="IL4416" s="6"/>
      <c r="IM4416" s="6"/>
    </row>
    <row r="4417" s="35" customFormat="1" ht="15.75" customHeight="1" spans="3:247">
      <c r="C4417" s="102"/>
      <c r="D4417" s="103"/>
      <c r="E4417" s="98"/>
      <c r="F4417" s="104"/>
      <c r="G4417" s="103"/>
      <c r="IF4417" s="6"/>
      <c r="IG4417" s="6"/>
      <c r="IH4417" s="6"/>
      <c r="II4417" s="6"/>
      <c r="IJ4417" s="6"/>
      <c r="IK4417" s="6"/>
      <c r="IL4417" s="6"/>
      <c r="IM4417" s="6"/>
    </row>
    <row r="4418" s="35" customFormat="1" ht="15.75" customHeight="1" spans="3:247">
      <c r="C4418" s="102"/>
      <c r="D4418" s="103"/>
      <c r="E4418" s="98"/>
      <c r="F4418" s="104"/>
      <c r="G4418" s="103"/>
      <c r="IF4418" s="6"/>
      <c r="IG4418" s="6"/>
      <c r="IH4418" s="6"/>
      <c r="II4418" s="6"/>
      <c r="IJ4418" s="6"/>
      <c r="IK4418" s="6"/>
      <c r="IL4418" s="6"/>
      <c r="IM4418" s="6"/>
    </row>
    <row r="4419" s="35" customFormat="1" ht="15.75" customHeight="1" spans="3:247">
      <c r="C4419" s="102"/>
      <c r="D4419" s="103"/>
      <c r="E4419" s="98"/>
      <c r="F4419" s="104"/>
      <c r="G4419" s="103"/>
      <c r="IF4419" s="6"/>
      <c r="IG4419" s="6"/>
      <c r="IH4419" s="6"/>
      <c r="II4419" s="6"/>
      <c r="IJ4419" s="6"/>
      <c r="IK4419" s="6"/>
      <c r="IL4419" s="6"/>
      <c r="IM4419" s="6"/>
    </row>
    <row r="4420" s="35" customFormat="1" ht="15.75" customHeight="1" spans="3:247">
      <c r="C4420" s="102"/>
      <c r="D4420" s="103"/>
      <c r="E4420" s="98"/>
      <c r="F4420" s="104"/>
      <c r="G4420" s="103"/>
      <c r="IF4420" s="6"/>
      <c r="IG4420" s="6"/>
      <c r="IH4420" s="6"/>
      <c r="II4420" s="6"/>
      <c r="IJ4420" s="6"/>
      <c r="IK4420" s="6"/>
      <c r="IL4420" s="6"/>
      <c r="IM4420" s="6"/>
    </row>
    <row r="4421" s="35" customFormat="1" ht="15.75" customHeight="1" spans="3:247">
      <c r="C4421" s="102"/>
      <c r="D4421" s="103"/>
      <c r="E4421" s="98"/>
      <c r="F4421" s="104"/>
      <c r="G4421" s="103"/>
      <c r="IF4421" s="6"/>
      <c r="IG4421" s="6"/>
      <c r="IH4421" s="6"/>
      <c r="II4421" s="6"/>
      <c r="IJ4421" s="6"/>
      <c r="IK4421" s="6"/>
      <c r="IL4421" s="6"/>
      <c r="IM4421" s="6"/>
    </row>
    <row r="4422" s="35" customFormat="1" ht="15.75" customHeight="1" spans="3:247">
      <c r="C4422" s="102"/>
      <c r="D4422" s="103"/>
      <c r="E4422" s="98"/>
      <c r="F4422" s="104"/>
      <c r="G4422" s="103"/>
      <c r="IF4422" s="6"/>
      <c r="IG4422" s="6"/>
      <c r="IH4422" s="6"/>
      <c r="II4422" s="6"/>
      <c r="IJ4422" s="6"/>
      <c r="IK4422" s="6"/>
      <c r="IL4422" s="6"/>
      <c r="IM4422" s="6"/>
    </row>
    <row r="4423" s="35" customFormat="1" ht="15.75" customHeight="1" spans="3:247">
      <c r="C4423" s="102"/>
      <c r="D4423" s="103"/>
      <c r="E4423" s="98"/>
      <c r="F4423" s="104"/>
      <c r="G4423" s="103"/>
      <c r="IF4423" s="6"/>
      <c r="IG4423" s="6"/>
      <c r="IH4423" s="6"/>
      <c r="II4423" s="6"/>
      <c r="IJ4423" s="6"/>
      <c r="IK4423" s="6"/>
      <c r="IL4423" s="6"/>
      <c r="IM4423" s="6"/>
    </row>
    <row r="4424" s="35" customFormat="1" ht="15.75" customHeight="1" spans="3:247">
      <c r="C4424" s="102"/>
      <c r="D4424" s="103"/>
      <c r="E4424" s="98"/>
      <c r="F4424" s="104"/>
      <c r="G4424" s="103"/>
      <c r="IF4424" s="6"/>
      <c r="IG4424" s="6"/>
      <c r="IH4424" s="6"/>
      <c r="II4424" s="6"/>
      <c r="IJ4424" s="6"/>
      <c r="IK4424" s="6"/>
      <c r="IL4424" s="6"/>
      <c r="IM4424" s="6"/>
    </row>
    <row r="4425" s="35" customFormat="1" ht="15.75" customHeight="1" spans="3:247">
      <c r="C4425" s="102"/>
      <c r="D4425" s="103"/>
      <c r="E4425" s="98"/>
      <c r="F4425" s="104"/>
      <c r="G4425" s="103"/>
      <c r="IF4425" s="6"/>
      <c r="IG4425" s="6"/>
      <c r="IH4425" s="6"/>
      <c r="II4425" s="6"/>
      <c r="IJ4425" s="6"/>
      <c r="IK4425" s="6"/>
      <c r="IL4425" s="6"/>
      <c r="IM4425" s="6"/>
    </row>
    <row r="4426" s="35" customFormat="1" ht="15.75" customHeight="1" spans="3:247">
      <c r="C4426" s="102"/>
      <c r="D4426" s="103"/>
      <c r="E4426" s="98"/>
      <c r="F4426" s="104"/>
      <c r="G4426" s="103"/>
      <c r="IF4426" s="6"/>
      <c r="IG4426" s="6"/>
      <c r="IH4426" s="6"/>
      <c r="II4426" s="6"/>
      <c r="IJ4426" s="6"/>
      <c r="IK4426" s="6"/>
      <c r="IL4426" s="6"/>
      <c r="IM4426" s="6"/>
    </row>
    <row r="4427" s="35" customFormat="1" ht="15.75" customHeight="1" spans="3:247">
      <c r="C4427" s="102"/>
      <c r="D4427" s="103"/>
      <c r="E4427" s="98"/>
      <c r="F4427" s="104"/>
      <c r="G4427" s="103"/>
      <c r="IF4427" s="6"/>
      <c r="IG4427" s="6"/>
      <c r="IH4427" s="6"/>
      <c r="II4427" s="6"/>
      <c r="IJ4427" s="6"/>
      <c r="IK4427" s="6"/>
      <c r="IL4427" s="6"/>
      <c r="IM4427" s="6"/>
    </row>
    <row r="4428" s="35" customFormat="1" ht="15.75" customHeight="1" spans="3:247">
      <c r="C4428" s="102"/>
      <c r="D4428" s="103"/>
      <c r="E4428" s="98"/>
      <c r="F4428" s="104"/>
      <c r="G4428" s="103"/>
      <c r="IF4428" s="6"/>
      <c r="IG4428" s="6"/>
      <c r="IH4428" s="6"/>
      <c r="II4428" s="6"/>
      <c r="IJ4428" s="6"/>
      <c r="IK4428" s="6"/>
      <c r="IL4428" s="6"/>
      <c r="IM4428" s="6"/>
    </row>
    <row r="4429" s="35" customFormat="1" ht="15.75" customHeight="1" spans="3:247">
      <c r="C4429" s="102"/>
      <c r="D4429" s="103"/>
      <c r="E4429" s="98"/>
      <c r="F4429" s="104"/>
      <c r="G4429" s="103"/>
      <c r="IF4429" s="6"/>
      <c r="IG4429" s="6"/>
      <c r="IH4429" s="6"/>
      <c r="II4429" s="6"/>
      <c r="IJ4429" s="6"/>
      <c r="IK4429" s="6"/>
      <c r="IL4429" s="6"/>
      <c r="IM4429" s="6"/>
    </row>
    <row r="4430" s="35" customFormat="1" ht="15.75" customHeight="1" spans="3:247">
      <c r="C4430" s="102"/>
      <c r="D4430" s="103"/>
      <c r="E4430" s="98"/>
      <c r="F4430" s="104"/>
      <c r="G4430" s="103"/>
      <c r="IF4430" s="6"/>
      <c r="IG4430" s="6"/>
      <c r="IH4430" s="6"/>
      <c r="II4430" s="6"/>
      <c r="IJ4430" s="6"/>
      <c r="IK4430" s="6"/>
      <c r="IL4430" s="6"/>
      <c r="IM4430" s="6"/>
    </row>
    <row r="4431" s="35" customFormat="1" ht="15.75" customHeight="1" spans="3:247">
      <c r="C4431" s="102"/>
      <c r="D4431" s="103"/>
      <c r="E4431" s="98"/>
      <c r="F4431" s="104"/>
      <c r="G4431" s="103"/>
      <c r="IF4431" s="6"/>
      <c r="IG4431" s="6"/>
      <c r="IH4431" s="6"/>
      <c r="II4431" s="6"/>
      <c r="IJ4431" s="6"/>
      <c r="IK4431" s="6"/>
      <c r="IL4431" s="6"/>
      <c r="IM4431" s="6"/>
    </row>
    <row r="4432" s="35" customFormat="1" ht="15.75" customHeight="1" spans="3:247">
      <c r="C4432" s="102"/>
      <c r="D4432" s="103"/>
      <c r="E4432" s="98"/>
      <c r="F4432" s="104"/>
      <c r="G4432" s="103"/>
      <c r="IF4432" s="6"/>
      <c r="IG4432" s="6"/>
      <c r="IH4432" s="6"/>
      <c r="II4432" s="6"/>
      <c r="IJ4432" s="6"/>
      <c r="IK4432" s="6"/>
      <c r="IL4432" s="6"/>
      <c r="IM4432" s="6"/>
    </row>
    <row r="4433" s="35" customFormat="1" ht="15.75" customHeight="1" spans="3:247">
      <c r="C4433" s="102"/>
      <c r="D4433" s="103"/>
      <c r="E4433" s="98"/>
      <c r="F4433" s="104"/>
      <c r="G4433" s="103"/>
      <c r="IF4433" s="6"/>
      <c r="IG4433" s="6"/>
      <c r="IH4433" s="6"/>
      <c r="II4433" s="6"/>
      <c r="IJ4433" s="6"/>
      <c r="IK4433" s="6"/>
      <c r="IL4433" s="6"/>
      <c r="IM4433" s="6"/>
    </row>
    <row r="4434" s="35" customFormat="1" ht="15.75" customHeight="1" spans="3:247">
      <c r="C4434" s="102"/>
      <c r="D4434" s="103"/>
      <c r="E4434" s="98"/>
      <c r="F4434" s="104"/>
      <c r="G4434" s="103"/>
      <c r="IF4434" s="6"/>
      <c r="IG4434" s="6"/>
      <c r="IH4434" s="6"/>
      <c r="II4434" s="6"/>
      <c r="IJ4434" s="6"/>
      <c r="IK4434" s="6"/>
      <c r="IL4434" s="6"/>
      <c r="IM4434" s="6"/>
    </row>
    <row r="4435" s="35" customFormat="1" ht="15.75" customHeight="1" spans="3:247">
      <c r="C4435" s="102"/>
      <c r="D4435" s="103"/>
      <c r="E4435" s="98"/>
      <c r="F4435" s="104"/>
      <c r="G4435" s="103"/>
      <c r="IF4435" s="6"/>
      <c r="IG4435" s="6"/>
      <c r="IH4435" s="6"/>
      <c r="II4435" s="6"/>
      <c r="IJ4435" s="6"/>
      <c r="IK4435" s="6"/>
      <c r="IL4435" s="6"/>
      <c r="IM4435" s="6"/>
    </row>
    <row r="4436" s="35" customFormat="1" ht="15.75" customHeight="1" spans="3:247">
      <c r="C4436" s="102"/>
      <c r="D4436" s="103"/>
      <c r="E4436" s="98"/>
      <c r="F4436" s="104"/>
      <c r="G4436" s="103"/>
      <c r="IF4436" s="6"/>
      <c r="IG4436" s="6"/>
      <c r="IH4436" s="6"/>
      <c r="II4436" s="6"/>
      <c r="IJ4436" s="6"/>
      <c r="IK4436" s="6"/>
      <c r="IL4436" s="6"/>
      <c r="IM4436" s="6"/>
    </row>
    <row r="4437" s="35" customFormat="1" ht="15.75" customHeight="1" spans="3:247">
      <c r="C4437" s="102"/>
      <c r="D4437" s="103"/>
      <c r="E4437" s="98"/>
      <c r="F4437" s="104"/>
      <c r="G4437" s="103"/>
      <c r="IF4437" s="6"/>
      <c r="IG4437" s="6"/>
      <c r="IH4437" s="6"/>
      <c r="II4437" s="6"/>
      <c r="IJ4437" s="6"/>
      <c r="IK4437" s="6"/>
      <c r="IL4437" s="6"/>
      <c r="IM4437" s="6"/>
    </row>
    <row r="4438" s="35" customFormat="1" ht="15.75" customHeight="1" spans="3:247">
      <c r="C4438" s="102"/>
      <c r="D4438" s="103"/>
      <c r="E4438" s="98"/>
      <c r="F4438" s="104"/>
      <c r="G4438" s="103"/>
      <c r="IF4438" s="6"/>
      <c r="IG4438" s="6"/>
      <c r="IH4438" s="6"/>
      <c r="II4438" s="6"/>
      <c r="IJ4438" s="6"/>
      <c r="IK4438" s="6"/>
      <c r="IL4438" s="6"/>
      <c r="IM4438" s="6"/>
    </row>
    <row r="4439" s="35" customFormat="1" ht="15.75" customHeight="1" spans="3:247">
      <c r="C4439" s="102"/>
      <c r="D4439" s="103"/>
      <c r="E4439" s="98"/>
      <c r="F4439" s="104"/>
      <c r="G4439" s="103"/>
      <c r="IF4439" s="6"/>
      <c r="IG4439" s="6"/>
      <c r="IH4439" s="6"/>
      <c r="II4439" s="6"/>
      <c r="IJ4439" s="6"/>
      <c r="IK4439" s="6"/>
      <c r="IL4439" s="6"/>
      <c r="IM4439" s="6"/>
    </row>
    <row r="4440" s="35" customFormat="1" ht="15.75" customHeight="1" spans="3:247">
      <c r="C4440" s="102"/>
      <c r="D4440" s="103"/>
      <c r="E4440" s="98"/>
      <c r="F4440" s="104"/>
      <c r="G4440" s="103"/>
      <c r="IF4440" s="6"/>
      <c r="IG4440" s="6"/>
      <c r="IH4440" s="6"/>
      <c r="II4440" s="6"/>
      <c r="IJ4440" s="6"/>
      <c r="IK4440" s="6"/>
      <c r="IL4440" s="6"/>
      <c r="IM4440" s="6"/>
    </row>
    <row r="4441" s="35" customFormat="1" ht="15.75" customHeight="1" spans="3:247">
      <c r="C4441" s="102"/>
      <c r="D4441" s="103"/>
      <c r="E4441" s="98"/>
      <c r="F4441" s="104"/>
      <c r="G4441" s="103"/>
      <c r="IF4441" s="6"/>
      <c r="IG4441" s="6"/>
      <c r="IH4441" s="6"/>
      <c r="II4441" s="6"/>
      <c r="IJ4441" s="6"/>
      <c r="IK4441" s="6"/>
      <c r="IL4441" s="6"/>
      <c r="IM4441" s="6"/>
    </row>
    <row r="4442" s="35" customFormat="1" ht="15.75" customHeight="1" spans="3:247">
      <c r="C4442" s="102"/>
      <c r="D4442" s="103"/>
      <c r="E4442" s="98"/>
      <c r="F4442" s="104"/>
      <c r="G4442" s="103"/>
      <c r="IF4442" s="6"/>
      <c r="IG4442" s="6"/>
      <c r="IH4442" s="6"/>
      <c r="II4442" s="6"/>
      <c r="IJ4442" s="6"/>
      <c r="IK4442" s="6"/>
      <c r="IL4442" s="6"/>
      <c r="IM4442" s="6"/>
    </row>
    <row r="4443" s="35" customFormat="1" ht="15.75" customHeight="1" spans="3:247">
      <c r="C4443" s="102"/>
      <c r="D4443" s="103"/>
      <c r="E4443" s="98"/>
      <c r="F4443" s="104"/>
      <c r="G4443" s="103"/>
      <c r="IF4443" s="6"/>
      <c r="IG4443" s="6"/>
      <c r="IH4443" s="6"/>
      <c r="II4443" s="6"/>
      <c r="IJ4443" s="6"/>
      <c r="IK4443" s="6"/>
      <c r="IL4443" s="6"/>
      <c r="IM4443" s="6"/>
    </row>
    <row r="4444" s="35" customFormat="1" ht="15.75" customHeight="1" spans="3:247">
      <c r="C4444" s="102"/>
      <c r="D4444" s="103"/>
      <c r="E4444" s="98"/>
      <c r="F4444" s="104"/>
      <c r="G4444" s="103"/>
      <c r="IF4444" s="6"/>
      <c r="IG4444" s="6"/>
      <c r="IH4444" s="6"/>
      <c r="II4444" s="6"/>
      <c r="IJ4444" s="6"/>
      <c r="IK4444" s="6"/>
      <c r="IL4444" s="6"/>
      <c r="IM4444" s="6"/>
    </row>
    <row r="4445" s="35" customFormat="1" ht="15.75" customHeight="1" spans="3:247">
      <c r="C4445" s="102"/>
      <c r="D4445" s="103"/>
      <c r="E4445" s="98"/>
      <c r="F4445" s="104"/>
      <c r="G4445" s="103"/>
      <c r="IF4445" s="6"/>
      <c r="IG4445" s="6"/>
      <c r="IH4445" s="6"/>
      <c r="II4445" s="6"/>
      <c r="IJ4445" s="6"/>
      <c r="IK4445" s="6"/>
      <c r="IL4445" s="6"/>
      <c r="IM4445" s="6"/>
    </row>
    <row r="4446" s="35" customFormat="1" ht="15.75" customHeight="1" spans="3:247">
      <c r="C4446" s="102"/>
      <c r="D4446" s="103"/>
      <c r="E4446" s="98"/>
      <c r="F4446" s="104"/>
      <c r="G4446" s="103"/>
      <c r="IF4446" s="6"/>
      <c r="IG4446" s="6"/>
      <c r="IH4446" s="6"/>
      <c r="II4446" s="6"/>
      <c r="IJ4446" s="6"/>
      <c r="IK4446" s="6"/>
      <c r="IL4446" s="6"/>
      <c r="IM4446" s="6"/>
    </row>
    <row r="4447" s="35" customFormat="1" ht="15.75" customHeight="1" spans="3:247">
      <c r="C4447" s="102"/>
      <c r="D4447" s="103"/>
      <c r="E4447" s="98"/>
      <c r="F4447" s="104"/>
      <c r="G4447" s="103"/>
      <c r="IF4447" s="6"/>
      <c r="IG4447" s="6"/>
      <c r="IH4447" s="6"/>
      <c r="II4447" s="6"/>
      <c r="IJ4447" s="6"/>
      <c r="IK4447" s="6"/>
      <c r="IL4447" s="6"/>
      <c r="IM4447" s="6"/>
    </row>
    <row r="4448" s="35" customFormat="1" ht="15.75" customHeight="1" spans="3:247">
      <c r="C4448" s="102"/>
      <c r="D4448" s="103"/>
      <c r="E4448" s="98"/>
      <c r="F4448" s="104"/>
      <c r="G4448" s="103"/>
      <c r="IF4448" s="6"/>
      <c r="IG4448" s="6"/>
      <c r="IH4448" s="6"/>
      <c r="II4448" s="6"/>
      <c r="IJ4448" s="6"/>
      <c r="IK4448" s="6"/>
      <c r="IL4448" s="6"/>
      <c r="IM4448" s="6"/>
    </row>
    <row r="4449" s="35" customFormat="1" ht="15.75" customHeight="1" spans="3:247">
      <c r="C4449" s="102"/>
      <c r="D4449" s="103"/>
      <c r="E4449" s="98"/>
      <c r="F4449" s="104"/>
      <c r="G4449" s="103"/>
      <c r="IF4449" s="6"/>
      <c r="IG4449" s="6"/>
      <c r="IH4449" s="6"/>
      <c r="II4449" s="6"/>
      <c r="IJ4449" s="6"/>
      <c r="IK4449" s="6"/>
      <c r="IL4449" s="6"/>
      <c r="IM4449" s="6"/>
    </row>
    <row r="4450" s="35" customFormat="1" ht="15.75" customHeight="1" spans="3:247">
      <c r="C4450" s="102"/>
      <c r="D4450" s="103"/>
      <c r="E4450" s="98"/>
      <c r="F4450" s="104"/>
      <c r="G4450" s="103"/>
      <c r="IF4450" s="6"/>
      <c r="IG4450" s="6"/>
      <c r="IH4450" s="6"/>
      <c r="II4450" s="6"/>
      <c r="IJ4450" s="6"/>
      <c r="IK4450" s="6"/>
      <c r="IL4450" s="6"/>
      <c r="IM4450" s="6"/>
    </row>
    <row r="4451" s="35" customFormat="1" ht="15.75" customHeight="1" spans="3:247">
      <c r="C4451" s="102"/>
      <c r="D4451" s="103"/>
      <c r="E4451" s="98"/>
      <c r="F4451" s="104"/>
      <c r="G4451" s="103"/>
      <c r="IF4451" s="6"/>
      <c r="IG4451" s="6"/>
      <c r="IH4451" s="6"/>
      <c r="II4451" s="6"/>
      <c r="IJ4451" s="6"/>
      <c r="IK4451" s="6"/>
      <c r="IL4451" s="6"/>
      <c r="IM4451" s="6"/>
    </row>
    <row r="4452" s="35" customFormat="1" ht="15.75" customHeight="1" spans="3:247">
      <c r="C4452" s="102"/>
      <c r="D4452" s="103"/>
      <c r="E4452" s="98"/>
      <c r="F4452" s="104"/>
      <c r="G4452" s="103"/>
      <c r="IF4452" s="6"/>
      <c r="IG4452" s="6"/>
      <c r="IH4452" s="6"/>
      <c r="II4452" s="6"/>
      <c r="IJ4452" s="6"/>
      <c r="IK4452" s="6"/>
      <c r="IL4452" s="6"/>
      <c r="IM4452" s="6"/>
    </row>
    <row r="4453" s="35" customFormat="1" ht="15.75" customHeight="1" spans="3:247">
      <c r="C4453" s="102"/>
      <c r="D4453" s="103"/>
      <c r="E4453" s="98"/>
      <c r="F4453" s="104"/>
      <c r="G4453" s="103"/>
      <c r="IF4453" s="6"/>
      <c r="IG4453" s="6"/>
      <c r="IH4453" s="6"/>
      <c r="II4453" s="6"/>
      <c r="IJ4453" s="6"/>
      <c r="IK4453" s="6"/>
      <c r="IL4453" s="6"/>
      <c r="IM4453" s="6"/>
    </row>
    <row r="4454" s="35" customFormat="1" ht="15.75" customHeight="1" spans="3:247">
      <c r="C4454" s="102"/>
      <c r="D4454" s="103"/>
      <c r="E4454" s="98"/>
      <c r="F4454" s="104"/>
      <c r="G4454" s="103"/>
      <c r="IF4454" s="6"/>
      <c r="IG4454" s="6"/>
      <c r="IH4454" s="6"/>
      <c r="II4454" s="6"/>
      <c r="IJ4454" s="6"/>
      <c r="IK4454" s="6"/>
      <c r="IL4454" s="6"/>
      <c r="IM4454" s="6"/>
    </row>
    <row r="4455" s="35" customFormat="1" ht="15.75" customHeight="1" spans="3:247">
      <c r="C4455" s="102"/>
      <c r="D4455" s="103"/>
      <c r="E4455" s="98"/>
      <c r="F4455" s="104"/>
      <c r="G4455" s="103"/>
      <c r="IF4455" s="6"/>
      <c r="IG4455" s="6"/>
      <c r="IH4455" s="6"/>
      <c r="II4455" s="6"/>
      <c r="IJ4455" s="6"/>
      <c r="IK4455" s="6"/>
      <c r="IL4455" s="6"/>
      <c r="IM4455" s="6"/>
    </row>
    <row r="4456" s="35" customFormat="1" ht="15.75" customHeight="1" spans="3:247">
      <c r="C4456" s="102"/>
      <c r="D4456" s="103"/>
      <c r="E4456" s="98"/>
      <c r="F4456" s="104"/>
      <c r="G4456" s="103"/>
      <c r="IF4456" s="6"/>
      <c r="IG4456" s="6"/>
      <c r="IH4456" s="6"/>
      <c r="II4456" s="6"/>
      <c r="IJ4456" s="6"/>
      <c r="IK4456" s="6"/>
      <c r="IL4456" s="6"/>
      <c r="IM4456" s="6"/>
    </row>
    <row r="4457" s="35" customFormat="1" ht="15.75" customHeight="1" spans="3:247">
      <c r="C4457" s="102"/>
      <c r="D4457" s="103"/>
      <c r="E4457" s="98"/>
      <c r="F4457" s="104"/>
      <c r="G4457" s="103"/>
      <c r="IF4457" s="6"/>
      <c r="IG4457" s="6"/>
      <c r="IH4457" s="6"/>
      <c r="II4457" s="6"/>
      <c r="IJ4457" s="6"/>
      <c r="IK4457" s="6"/>
      <c r="IL4457" s="6"/>
      <c r="IM4457" s="6"/>
    </row>
    <row r="4458" s="35" customFormat="1" ht="15.75" customHeight="1" spans="3:247">
      <c r="C4458" s="102"/>
      <c r="D4458" s="103"/>
      <c r="E4458" s="98"/>
      <c r="F4458" s="104"/>
      <c r="G4458" s="103"/>
      <c r="IF4458" s="6"/>
      <c r="IG4458" s="6"/>
      <c r="IH4458" s="6"/>
      <c r="II4458" s="6"/>
      <c r="IJ4458" s="6"/>
      <c r="IK4458" s="6"/>
      <c r="IL4458" s="6"/>
      <c r="IM4458" s="6"/>
    </row>
    <row r="4459" s="35" customFormat="1" ht="15.75" customHeight="1" spans="3:247">
      <c r="C4459" s="102"/>
      <c r="D4459" s="103"/>
      <c r="E4459" s="98"/>
      <c r="F4459" s="104"/>
      <c r="G4459" s="103"/>
      <c r="IF4459" s="6"/>
      <c r="IG4459" s="6"/>
      <c r="IH4459" s="6"/>
      <c r="II4459" s="6"/>
      <c r="IJ4459" s="6"/>
      <c r="IK4459" s="6"/>
      <c r="IL4459" s="6"/>
      <c r="IM4459" s="6"/>
    </row>
    <row r="4460" s="35" customFormat="1" ht="15.75" customHeight="1" spans="3:247">
      <c r="C4460" s="102"/>
      <c r="D4460" s="103"/>
      <c r="E4460" s="98"/>
      <c r="F4460" s="104"/>
      <c r="G4460" s="103"/>
      <c r="IF4460" s="6"/>
      <c r="IG4460" s="6"/>
      <c r="IH4460" s="6"/>
      <c r="II4460" s="6"/>
      <c r="IJ4460" s="6"/>
      <c r="IK4460" s="6"/>
      <c r="IL4460" s="6"/>
      <c r="IM4460" s="6"/>
    </row>
    <row r="4461" s="35" customFormat="1" ht="15.75" customHeight="1" spans="3:247">
      <c r="C4461" s="102"/>
      <c r="D4461" s="103"/>
      <c r="E4461" s="98"/>
      <c r="F4461" s="104"/>
      <c r="G4461" s="103"/>
      <c r="IF4461" s="6"/>
      <c r="IG4461" s="6"/>
      <c r="IH4461" s="6"/>
      <c r="II4461" s="6"/>
      <c r="IJ4461" s="6"/>
      <c r="IK4461" s="6"/>
      <c r="IL4461" s="6"/>
      <c r="IM4461" s="6"/>
    </row>
    <row r="4462" s="35" customFormat="1" ht="15.75" customHeight="1" spans="3:247">
      <c r="C4462" s="102"/>
      <c r="D4462" s="103"/>
      <c r="E4462" s="98"/>
      <c r="F4462" s="104"/>
      <c r="G4462" s="103"/>
      <c r="IF4462" s="6"/>
      <c r="IG4462" s="6"/>
      <c r="IH4462" s="6"/>
      <c r="II4462" s="6"/>
      <c r="IJ4462" s="6"/>
      <c r="IK4462" s="6"/>
      <c r="IL4462" s="6"/>
      <c r="IM4462" s="6"/>
    </row>
    <row r="4463" s="35" customFormat="1" ht="15.75" customHeight="1" spans="3:247">
      <c r="C4463" s="102"/>
      <c r="D4463" s="103"/>
      <c r="E4463" s="98"/>
      <c r="F4463" s="104"/>
      <c r="G4463" s="103"/>
      <c r="IF4463" s="6"/>
      <c r="IG4463" s="6"/>
      <c r="IH4463" s="6"/>
      <c r="II4463" s="6"/>
      <c r="IJ4463" s="6"/>
      <c r="IK4463" s="6"/>
      <c r="IL4463" s="6"/>
      <c r="IM4463" s="6"/>
    </row>
    <row r="4464" s="35" customFormat="1" ht="15.75" customHeight="1" spans="3:247">
      <c r="C4464" s="102"/>
      <c r="D4464" s="103"/>
      <c r="E4464" s="98"/>
      <c r="F4464" s="104"/>
      <c r="G4464" s="103"/>
      <c r="IF4464" s="6"/>
      <c r="IG4464" s="6"/>
      <c r="IH4464" s="6"/>
      <c r="II4464" s="6"/>
      <c r="IJ4464" s="6"/>
      <c r="IK4464" s="6"/>
      <c r="IL4464" s="6"/>
      <c r="IM4464" s="6"/>
    </row>
    <row r="4465" s="35" customFormat="1" ht="15.75" customHeight="1" spans="3:247">
      <c r="C4465" s="102"/>
      <c r="D4465" s="103"/>
      <c r="E4465" s="98"/>
      <c r="F4465" s="104"/>
      <c r="G4465" s="103"/>
      <c r="IF4465" s="6"/>
      <c r="IG4465" s="6"/>
      <c r="IH4465" s="6"/>
      <c r="II4465" s="6"/>
      <c r="IJ4465" s="6"/>
      <c r="IK4465" s="6"/>
      <c r="IL4465" s="6"/>
      <c r="IM4465" s="6"/>
    </row>
    <row r="4466" s="35" customFormat="1" ht="15.75" customHeight="1" spans="3:247">
      <c r="C4466" s="102"/>
      <c r="D4466" s="103"/>
      <c r="E4466" s="98"/>
      <c r="F4466" s="104"/>
      <c r="G4466" s="103"/>
      <c r="IF4466" s="6"/>
      <c r="IG4466" s="6"/>
      <c r="IH4466" s="6"/>
      <c r="II4466" s="6"/>
      <c r="IJ4466" s="6"/>
      <c r="IK4466" s="6"/>
      <c r="IL4466" s="6"/>
      <c r="IM4466" s="6"/>
    </row>
    <row r="4467" s="35" customFormat="1" ht="15.75" customHeight="1" spans="3:247">
      <c r="C4467" s="102"/>
      <c r="D4467" s="103"/>
      <c r="E4467" s="98"/>
      <c r="F4467" s="104"/>
      <c r="G4467" s="103"/>
      <c r="IF4467" s="6"/>
      <c r="IG4467" s="6"/>
      <c r="IH4467" s="6"/>
      <c r="II4467" s="6"/>
      <c r="IJ4467" s="6"/>
      <c r="IK4467" s="6"/>
      <c r="IL4467" s="6"/>
      <c r="IM4467" s="6"/>
    </row>
    <row r="4468" s="35" customFormat="1" ht="15.75" customHeight="1" spans="3:247">
      <c r="C4468" s="102"/>
      <c r="D4468" s="103"/>
      <c r="E4468" s="98"/>
      <c r="F4468" s="104"/>
      <c r="G4468" s="103"/>
      <c r="IF4468" s="6"/>
      <c r="IG4468" s="6"/>
      <c r="IH4468" s="6"/>
      <c r="II4468" s="6"/>
      <c r="IJ4468" s="6"/>
      <c r="IK4468" s="6"/>
      <c r="IL4468" s="6"/>
      <c r="IM4468" s="6"/>
    </row>
    <row r="4469" s="35" customFormat="1" ht="15.75" customHeight="1" spans="3:247">
      <c r="C4469" s="102"/>
      <c r="D4469" s="103"/>
      <c r="E4469" s="98"/>
      <c r="F4469" s="104"/>
      <c r="G4469" s="103"/>
      <c r="IF4469" s="6"/>
      <c r="IG4469" s="6"/>
      <c r="IH4469" s="6"/>
      <c r="II4469" s="6"/>
      <c r="IJ4469" s="6"/>
      <c r="IK4469" s="6"/>
      <c r="IL4469" s="6"/>
      <c r="IM4469" s="6"/>
    </row>
    <row r="4470" s="35" customFormat="1" ht="15.75" customHeight="1" spans="3:247">
      <c r="C4470" s="102"/>
      <c r="D4470" s="103"/>
      <c r="E4470" s="98"/>
      <c r="F4470" s="104"/>
      <c r="G4470" s="103"/>
      <c r="IF4470" s="6"/>
      <c r="IG4470" s="6"/>
      <c r="IH4470" s="6"/>
      <c r="II4470" s="6"/>
      <c r="IJ4470" s="6"/>
      <c r="IK4470" s="6"/>
      <c r="IL4470" s="6"/>
      <c r="IM4470" s="6"/>
    </row>
    <row r="4471" s="35" customFormat="1" ht="15.75" customHeight="1" spans="3:247">
      <c r="C4471" s="102"/>
      <c r="D4471" s="103"/>
      <c r="E4471" s="98"/>
      <c r="F4471" s="104"/>
      <c r="G4471" s="103"/>
      <c r="IF4471" s="6"/>
      <c r="IG4471" s="6"/>
      <c r="IH4471" s="6"/>
      <c r="II4471" s="6"/>
      <c r="IJ4471" s="6"/>
      <c r="IK4471" s="6"/>
      <c r="IL4471" s="6"/>
      <c r="IM4471" s="6"/>
    </row>
    <row r="4472" s="35" customFormat="1" ht="15.75" customHeight="1" spans="3:247">
      <c r="C4472" s="102"/>
      <c r="D4472" s="103"/>
      <c r="E4472" s="98"/>
      <c r="F4472" s="104"/>
      <c r="G4472" s="103"/>
      <c r="IF4472" s="6"/>
      <c r="IG4472" s="6"/>
      <c r="IH4472" s="6"/>
      <c r="II4472" s="6"/>
      <c r="IJ4472" s="6"/>
      <c r="IK4472" s="6"/>
      <c r="IL4472" s="6"/>
      <c r="IM4472" s="6"/>
    </row>
    <row r="4473" s="35" customFormat="1" ht="15.75" customHeight="1" spans="3:247">
      <c r="C4473" s="102"/>
      <c r="D4473" s="103"/>
      <c r="E4473" s="98"/>
      <c r="F4473" s="104"/>
      <c r="G4473" s="103"/>
      <c r="IF4473" s="6"/>
      <c r="IG4473" s="6"/>
      <c r="IH4473" s="6"/>
      <c r="II4473" s="6"/>
      <c r="IJ4473" s="6"/>
      <c r="IK4473" s="6"/>
      <c r="IL4473" s="6"/>
      <c r="IM4473" s="6"/>
    </row>
    <row r="4474" s="35" customFormat="1" ht="15.75" customHeight="1" spans="3:247">
      <c r="C4474" s="102"/>
      <c r="D4474" s="103"/>
      <c r="E4474" s="98"/>
      <c r="F4474" s="104"/>
      <c r="G4474" s="103"/>
      <c r="IF4474" s="6"/>
      <c r="IG4474" s="6"/>
      <c r="IH4474" s="6"/>
      <c r="II4474" s="6"/>
      <c r="IJ4474" s="6"/>
      <c r="IK4474" s="6"/>
      <c r="IL4474" s="6"/>
      <c r="IM4474" s="6"/>
    </row>
    <row r="4475" s="35" customFormat="1" ht="15.75" customHeight="1" spans="3:247">
      <c r="C4475" s="102"/>
      <c r="D4475" s="103"/>
      <c r="E4475" s="98"/>
      <c r="F4475" s="104"/>
      <c r="G4475" s="103"/>
      <c r="IF4475" s="6"/>
      <c r="IG4475" s="6"/>
      <c r="IH4475" s="6"/>
      <c r="II4475" s="6"/>
      <c r="IJ4475" s="6"/>
      <c r="IK4475" s="6"/>
      <c r="IL4475" s="6"/>
      <c r="IM4475" s="6"/>
    </row>
    <row r="4476" s="35" customFormat="1" ht="15.75" customHeight="1" spans="3:247">
      <c r="C4476" s="102"/>
      <c r="D4476" s="103"/>
      <c r="E4476" s="98"/>
      <c r="F4476" s="104"/>
      <c r="G4476" s="103"/>
      <c r="IF4476" s="6"/>
      <c r="IG4476" s="6"/>
      <c r="IH4476" s="6"/>
      <c r="II4476" s="6"/>
      <c r="IJ4476" s="6"/>
      <c r="IK4476" s="6"/>
      <c r="IL4476" s="6"/>
      <c r="IM4476" s="6"/>
    </row>
    <row r="4477" s="35" customFormat="1" ht="15.75" customHeight="1" spans="3:247">
      <c r="C4477" s="102"/>
      <c r="D4477" s="103"/>
      <c r="E4477" s="98"/>
      <c r="F4477" s="104"/>
      <c r="G4477" s="103"/>
      <c r="IF4477" s="6"/>
      <c r="IG4477" s="6"/>
      <c r="IH4477" s="6"/>
      <c r="II4477" s="6"/>
      <c r="IJ4477" s="6"/>
      <c r="IK4477" s="6"/>
      <c r="IL4477" s="6"/>
      <c r="IM4477" s="6"/>
    </row>
    <row r="4478" s="35" customFormat="1" ht="15.75" customHeight="1" spans="3:247">
      <c r="C4478" s="102"/>
      <c r="D4478" s="103"/>
      <c r="E4478" s="98"/>
      <c r="F4478" s="104"/>
      <c r="G4478" s="103"/>
      <c r="IF4478" s="6"/>
      <c r="IG4478" s="6"/>
      <c r="IH4478" s="6"/>
      <c r="II4478" s="6"/>
      <c r="IJ4478" s="6"/>
      <c r="IK4478" s="6"/>
      <c r="IL4478" s="6"/>
      <c r="IM4478" s="6"/>
    </row>
    <row r="4479" s="35" customFormat="1" ht="15.75" customHeight="1" spans="3:247">
      <c r="C4479" s="102"/>
      <c r="D4479" s="103"/>
      <c r="E4479" s="98"/>
      <c r="F4479" s="104"/>
      <c r="G4479" s="103"/>
      <c r="IF4479" s="6"/>
      <c r="IG4479" s="6"/>
      <c r="IH4479" s="6"/>
      <c r="II4479" s="6"/>
      <c r="IJ4479" s="6"/>
      <c r="IK4479" s="6"/>
      <c r="IL4479" s="6"/>
      <c r="IM4479" s="6"/>
    </row>
    <row r="4480" s="35" customFormat="1" ht="15.75" customHeight="1" spans="3:247">
      <c r="C4480" s="102"/>
      <c r="D4480" s="103"/>
      <c r="E4480" s="98"/>
      <c r="F4480" s="104"/>
      <c r="G4480" s="103"/>
      <c r="IF4480" s="6"/>
      <c r="IG4480" s="6"/>
      <c r="IH4480" s="6"/>
      <c r="II4480" s="6"/>
      <c r="IJ4480" s="6"/>
      <c r="IK4480" s="6"/>
      <c r="IL4480" s="6"/>
      <c r="IM4480" s="6"/>
    </row>
    <row r="4481" s="35" customFormat="1" ht="15.75" customHeight="1" spans="3:247">
      <c r="C4481" s="102"/>
      <c r="D4481" s="103"/>
      <c r="E4481" s="98"/>
      <c r="F4481" s="104"/>
      <c r="G4481" s="103"/>
      <c r="IF4481" s="6"/>
      <c r="IG4481" s="6"/>
      <c r="IH4481" s="6"/>
      <c r="II4481" s="6"/>
      <c r="IJ4481" s="6"/>
      <c r="IK4481" s="6"/>
      <c r="IL4481" s="6"/>
      <c r="IM4481" s="6"/>
    </row>
    <row r="4482" s="35" customFormat="1" ht="15.75" customHeight="1" spans="3:247">
      <c r="C4482" s="102"/>
      <c r="D4482" s="103"/>
      <c r="E4482" s="98"/>
      <c r="F4482" s="104"/>
      <c r="G4482" s="103"/>
      <c r="IF4482" s="6"/>
      <c r="IG4482" s="6"/>
      <c r="IH4482" s="6"/>
      <c r="II4482" s="6"/>
      <c r="IJ4482" s="6"/>
      <c r="IK4482" s="6"/>
      <c r="IL4482" s="6"/>
      <c r="IM4482" s="6"/>
    </row>
    <row r="4483" s="35" customFormat="1" ht="15.75" customHeight="1" spans="3:247">
      <c r="C4483" s="102"/>
      <c r="D4483" s="103"/>
      <c r="E4483" s="98"/>
      <c r="F4483" s="104"/>
      <c r="G4483" s="103"/>
      <c r="IF4483" s="6"/>
      <c r="IG4483" s="6"/>
      <c r="IH4483" s="6"/>
      <c r="II4483" s="6"/>
      <c r="IJ4483" s="6"/>
      <c r="IK4483" s="6"/>
      <c r="IL4483" s="6"/>
      <c r="IM4483" s="6"/>
    </row>
    <row r="4484" s="35" customFormat="1" ht="15.75" customHeight="1" spans="3:247">
      <c r="C4484" s="102"/>
      <c r="D4484" s="103"/>
      <c r="E4484" s="98"/>
      <c r="F4484" s="104"/>
      <c r="G4484" s="103"/>
      <c r="IF4484" s="6"/>
      <c r="IG4484" s="6"/>
      <c r="IH4484" s="6"/>
      <c r="II4484" s="6"/>
      <c r="IJ4484" s="6"/>
      <c r="IK4484" s="6"/>
      <c r="IL4484" s="6"/>
      <c r="IM4484" s="6"/>
    </row>
    <row r="4485" s="35" customFormat="1" ht="15.75" customHeight="1" spans="3:247">
      <c r="C4485" s="102"/>
      <c r="D4485" s="103"/>
      <c r="E4485" s="98"/>
      <c r="F4485" s="104"/>
      <c r="G4485" s="103"/>
      <c r="IF4485" s="6"/>
      <c r="IG4485" s="6"/>
      <c r="IH4485" s="6"/>
      <c r="II4485" s="6"/>
      <c r="IJ4485" s="6"/>
      <c r="IK4485" s="6"/>
      <c r="IL4485" s="6"/>
      <c r="IM4485" s="6"/>
    </row>
    <row r="4486" s="35" customFormat="1" ht="15.75" customHeight="1" spans="3:247">
      <c r="C4486" s="102"/>
      <c r="D4486" s="103"/>
      <c r="E4486" s="98"/>
      <c r="F4486" s="104"/>
      <c r="G4486" s="103"/>
      <c r="IF4486" s="6"/>
      <c r="IG4486" s="6"/>
      <c r="IH4486" s="6"/>
      <c r="II4486" s="6"/>
      <c r="IJ4486" s="6"/>
      <c r="IK4486" s="6"/>
      <c r="IL4486" s="6"/>
      <c r="IM4486" s="6"/>
    </row>
    <row r="4487" s="35" customFormat="1" ht="15.75" customHeight="1" spans="3:247">
      <c r="C4487" s="102"/>
      <c r="D4487" s="103"/>
      <c r="E4487" s="98"/>
      <c r="F4487" s="104"/>
      <c r="G4487" s="103"/>
      <c r="IF4487" s="6"/>
      <c r="IG4487" s="6"/>
      <c r="IH4487" s="6"/>
      <c r="II4487" s="6"/>
      <c r="IJ4487" s="6"/>
      <c r="IK4487" s="6"/>
      <c r="IL4487" s="6"/>
      <c r="IM4487" s="6"/>
    </row>
    <row r="4488" s="35" customFormat="1" ht="15.75" customHeight="1" spans="3:247">
      <c r="C4488" s="102"/>
      <c r="D4488" s="103"/>
      <c r="E4488" s="98"/>
      <c r="F4488" s="104"/>
      <c r="G4488" s="103"/>
      <c r="IF4488" s="6"/>
      <c r="IG4488" s="6"/>
      <c r="IH4488" s="6"/>
      <c r="II4488" s="6"/>
      <c r="IJ4488" s="6"/>
      <c r="IK4488" s="6"/>
      <c r="IL4488" s="6"/>
      <c r="IM4488" s="6"/>
    </row>
    <row r="4489" s="35" customFormat="1" ht="15.75" customHeight="1" spans="3:247">
      <c r="C4489" s="102"/>
      <c r="D4489" s="103"/>
      <c r="E4489" s="98"/>
      <c r="F4489" s="104"/>
      <c r="G4489" s="103"/>
      <c r="IF4489" s="6"/>
      <c r="IG4489" s="6"/>
      <c r="IH4489" s="6"/>
      <c r="II4489" s="6"/>
      <c r="IJ4489" s="6"/>
      <c r="IK4489" s="6"/>
      <c r="IL4489" s="6"/>
      <c r="IM4489" s="6"/>
    </row>
    <row r="4490" s="35" customFormat="1" ht="15.75" customHeight="1" spans="3:247">
      <c r="C4490" s="102"/>
      <c r="D4490" s="103"/>
      <c r="E4490" s="98"/>
      <c r="F4490" s="104"/>
      <c r="G4490" s="103"/>
      <c r="IF4490" s="6"/>
      <c r="IG4490" s="6"/>
      <c r="IH4490" s="6"/>
      <c r="II4490" s="6"/>
      <c r="IJ4490" s="6"/>
      <c r="IK4490" s="6"/>
      <c r="IL4490" s="6"/>
      <c r="IM4490" s="6"/>
    </row>
    <row r="4491" s="35" customFormat="1" ht="15.75" customHeight="1" spans="3:247">
      <c r="C4491" s="102"/>
      <c r="D4491" s="103"/>
      <c r="E4491" s="98"/>
      <c r="F4491" s="104"/>
      <c r="G4491" s="103"/>
      <c r="IF4491" s="6"/>
      <c r="IG4491" s="6"/>
      <c r="IH4491" s="6"/>
      <c r="II4491" s="6"/>
      <c r="IJ4491" s="6"/>
      <c r="IK4491" s="6"/>
      <c r="IL4491" s="6"/>
      <c r="IM4491" s="6"/>
    </row>
    <row r="4492" s="35" customFormat="1" ht="15.75" customHeight="1" spans="3:247">
      <c r="C4492" s="102"/>
      <c r="D4492" s="103"/>
      <c r="E4492" s="98"/>
      <c r="F4492" s="104"/>
      <c r="G4492" s="103"/>
      <c r="IF4492" s="6"/>
      <c r="IG4492" s="6"/>
      <c r="IH4492" s="6"/>
      <c r="II4492" s="6"/>
      <c r="IJ4492" s="6"/>
      <c r="IK4492" s="6"/>
      <c r="IL4492" s="6"/>
      <c r="IM4492" s="6"/>
    </row>
    <row r="4493" s="35" customFormat="1" ht="15.75" customHeight="1" spans="3:247">
      <c r="C4493" s="102"/>
      <c r="D4493" s="103"/>
      <c r="E4493" s="98"/>
      <c r="F4493" s="104"/>
      <c r="G4493" s="103"/>
      <c r="IF4493" s="6"/>
      <c r="IG4493" s="6"/>
      <c r="IH4493" s="6"/>
      <c r="II4493" s="6"/>
      <c r="IJ4493" s="6"/>
      <c r="IK4493" s="6"/>
      <c r="IL4493" s="6"/>
      <c r="IM4493" s="6"/>
    </row>
    <row r="4494" s="35" customFormat="1" ht="15.75" customHeight="1" spans="3:247">
      <c r="C4494" s="102"/>
      <c r="D4494" s="103"/>
      <c r="E4494" s="98"/>
      <c r="F4494" s="104"/>
      <c r="G4494" s="103"/>
      <c r="IF4494" s="6"/>
      <c r="IG4494" s="6"/>
      <c r="IH4494" s="6"/>
      <c r="II4494" s="6"/>
      <c r="IJ4494" s="6"/>
      <c r="IK4494" s="6"/>
      <c r="IL4494" s="6"/>
      <c r="IM4494" s="6"/>
    </row>
    <row r="4495" s="35" customFormat="1" ht="15.75" customHeight="1" spans="3:247">
      <c r="C4495" s="102"/>
      <c r="D4495" s="103"/>
      <c r="E4495" s="98"/>
      <c r="F4495" s="104"/>
      <c r="G4495" s="103"/>
      <c r="IF4495" s="6"/>
      <c r="IG4495" s="6"/>
      <c r="IH4495" s="6"/>
      <c r="II4495" s="6"/>
      <c r="IJ4495" s="6"/>
      <c r="IK4495" s="6"/>
      <c r="IL4495" s="6"/>
      <c r="IM4495" s="6"/>
    </row>
    <row r="4496" s="35" customFormat="1" ht="15.75" customHeight="1" spans="3:247">
      <c r="C4496" s="102"/>
      <c r="D4496" s="103"/>
      <c r="E4496" s="98"/>
      <c r="F4496" s="104"/>
      <c r="G4496" s="103"/>
      <c r="IF4496" s="6"/>
      <c r="IG4496" s="6"/>
      <c r="IH4496" s="6"/>
      <c r="II4496" s="6"/>
      <c r="IJ4496" s="6"/>
      <c r="IK4496" s="6"/>
      <c r="IL4496" s="6"/>
      <c r="IM4496" s="6"/>
    </row>
    <row r="4497" s="35" customFormat="1" ht="15.75" customHeight="1" spans="3:247">
      <c r="C4497" s="102"/>
      <c r="D4497" s="103"/>
      <c r="E4497" s="98"/>
      <c r="F4497" s="104"/>
      <c r="G4497" s="103"/>
      <c r="IF4497" s="6"/>
      <c r="IG4497" s="6"/>
      <c r="IH4497" s="6"/>
      <c r="II4497" s="6"/>
      <c r="IJ4497" s="6"/>
      <c r="IK4497" s="6"/>
      <c r="IL4497" s="6"/>
      <c r="IM4497" s="6"/>
    </row>
    <row r="4498" s="35" customFormat="1" ht="15.75" customHeight="1" spans="3:247">
      <c r="C4498" s="102"/>
      <c r="D4498" s="103"/>
      <c r="E4498" s="98"/>
      <c r="F4498" s="104"/>
      <c r="G4498" s="103"/>
      <c r="IF4498" s="6"/>
      <c r="IG4498" s="6"/>
      <c r="IH4498" s="6"/>
      <c r="II4498" s="6"/>
      <c r="IJ4498" s="6"/>
      <c r="IK4498" s="6"/>
      <c r="IL4498" s="6"/>
      <c r="IM4498" s="6"/>
    </row>
    <row r="4499" s="35" customFormat="1" ht="15.75" customHeight="1" spans="3:247">
      <c r="C4499" s="102"/>
      <c r="D4499" s="103"/>
      <c r="E4499" s="98"/>
      <c r="F4499" s="104"/>
      <c r="G4499" s="103"/>
      <c r="IF4499" s="6"/>
      <c r="IG4499" s="6"/>
      <c r="IH4499" s="6"/>
      <c r="II4499" s="6"/>
      <c r="IJ4499" s="6"/>
      <c r="IK4499" s="6"/>
      <c r="IL4499" s="6"/>
      <c r="IM4499" s="6"/>
    </row>
    <row r="4500" s="35" customFormat="1" ht="15.75" customHeight="1" spans="3:247">
      <c r="C4500" s="102"/>
      <c r="D4500" s="103"/>
      <c r="E4500" s="98"/>
      <c r="F4500" s="104"/>
      <c r="G4500" s="103"/>
      <c r="IF4500" s="6"/>
      <c r="IG4500" s="6"/>
      <c r="IH4500" s="6"/>
      <c r="II4500" s="6"/>
      <c r="IJ4500" s="6"/>
      <c r="IK4500" s="6"/>
      <c r="IL4500" s="6"/>
      <c r="IM4500" s="6"/>
    </row>
    <row r="4501" s="35" customFormat="1" ht="15.75" customHeight="1" spans="3:247">
      <c r="C4501" s="102"/>
      <c r="D4501" s="103"/>
      <c r="E4501" s="98"/>
      <c r="F4501" s="104"/>
      <c r="G4501" s="103"/>
      <c r="IF4501" s="6"/>
      <c r="IG4501" s="6"/>
      <c r="IH4501" s="6"/>
      <c r="II4501" s="6"/>
      <c r="IJ4501" s="6"/>
      <c r="IK4501" s="6"/>
      <c r="IL4501" s="6"/>
      <c r="IM4501" s="6"/>
    </row>
    <row r="4502" s="35" customFormat="1" ht="15.75" customHeight="1" spans="3:247">
      <c r="C4502" s="102"/>
      <c r="D4502" s="103"/>
      <c r="E4502" s="98"/>
      <c r="F4502" s="104"/>
      <c r="G4502" s="103"/>
      <c r="IF4502" s="6"/>
      <c r="IG4502" s="6"/>
      <c r="IH4502" s="6"/>
      <c r="II4502" s="6"/>
      <c r="IJ4502" s="6"/>
      <c r="IK4502" s="6"/>
      <c r="IL4502" s="6"/>
      <c r="IM4502" s="6"/>
    </row>
    <row r="4503" s="35" customFormat="1" ht="15.75" customHeight="1" spans="3:247">
      <c r="C4503" s="102"/>
      <c r="D4503" s="103"/>
      <c r="E4503" s="98"/>
      <c r="F4503" s="104"/>
      <c r="G4503" s="103"/>
      <c r="IF4503" s="6"/>
      <c r="IG4503" s="6"/>
      <c r="IH4503" s="6"/>
      <c r="II4503" s="6"/>
      <c r="IJ4503" s="6"/>
      <c r="IK4503" s="6"/>
      <c r="IL4503" s="6"/>
      <c r="IM4503" s="6"/>
    </row>
    <row r="4504" s="35" customFormat="1" ht="15.75" customHeight="1" spans="3:247">
      <c r="C4504" s="102"/>
      <c r="D4504" s="103"/>
      <c r="E4504" s="98"/>
      <c r="F4504" s="104"/>
      <c r="G4504" s="103"/>
      <c r="IF4504" s="6"/>
      <c r="IG4504" s="6"/>
      <c r="IH4504" s="6"/>
      <c r="II4504" s="6"/>
      <c r="IJ4504" s="6"/>
      <c r="IK4504" s="6"/>
      <c r="IL4504" s="6"/>
      <c r="IM4504" s="6"/>
    </row>
    <row r="4505" s="35" customFormat="1" ht="15.75" customHeight="1" spans="3:247">
      <c r="C4505" s="102"/>
      <c r="D4505" s="103"/>
      <c r="E4505" s="98"/>
      <c r="F4505" s="104"/>
      <c r="G4505" s="103"/>
      <c r="IF4505" s="6"/>
      <c r="IG4505" s="6"/>
      <c r="IH4505" s="6"/>
      <c r="II4505" s="6"/>
      <c r="IJ4505" s="6"/>
      <c r="IK4505" s="6"/>
      <c r="IL4505" s="6"/>
      <c r="IM4505" s="6"/>
    </row>
    <row r="4506" s="35" customFormat="1" ht="15.75" customHeight="1" spans="3:247">
      <c r="C4506" s="102"/>
      <c r="D4506" s="103"/>
      <c r="E4506" s="98"/>
      <c r="F4506" s="104"/>
      <c r="G4506" s="103"/>
      <c r="IF4506" s="6"/>
      <c r="IG4506" s="6"/>
      <c r="IH4506" s="6"/>
      <c r="II4506" s="6"/>
      <c r="IJ4506" s="6"/>
      <c r="IK4506" s="6"/>
      <c r="IL4506" s="6"/>
      <c r="IM4506" s="6"/>
    </row>
    <row r="4507" s="35" customFormat="1" ht="15.75" customHeight="1" spans="3:247">
      <c r="C4507" s="102"/>
      <c r="D4507" s="103"/>
      <c r="E4507" s="98"/>
      <c r="F4507" s="104"/>
      <c r="G4507" s="103"/>
      <c r="IF4507" s="6"/>
      <c r="IG4507" s="6"/>
      <c r="IH4507" s="6"/>
      <c r="II4507" s="6"/>
      <c r="IJ4507" s="6"/>
      <c r="IK4507" s="6"/>
      <c r="IL4507" s="6"/>
      <c r="IM4507" s="6"/>
    </row>
    <row r="4508" s="35" customFormat="1" ht="15.75" customHeight="1" spans="3:247">
      <c r="C4508" s="102"/>
      <c r="D4508" s="103"/>
      <c r="E4508" s="98"/>
      <c r="F4508" s="104"/>
      <c r="G4508" s="103"/>
      <c r="IF4508" s="6"/>
      <c r="IG4508" s="6"/>
      <c r="IH4508" s="6"/>
      <c r="II4508" s="6"/>
      <c r="IJ4508" s="6"/>
      <c r="IK4508" s="6"/>
      <c r="IL4508" s="6"/>
      <c r="IM4508" s="6"/>
    </row>
    <row r="4509" s="35" customFormat="1" ht="15.75" customHeight="1" spans="3:247">
      <c r="C4509" s="102"/>
      <c r="D4509" s="103"/>
      <c r="E4509" s="98"/>
      <c r="F4509" s="104"/>
      <c r="G4509" s="103"/>
      <c r="IF4509" s="6"/>
      <c r="IG4509" s="6"/>
      <c r="IH4509" s="6"/>
      <c r="II4509" s="6"/>
      <c r="IJ4509" s="6"/>
      <c r="IK4509" s="6"/>
      <c r="IL4509" s="6"/>
      <c r="IM4509" s="6"/>
    </row>
    <row r="4510" s="35" customFormat="1" ht="15.75" customHeight="1" spans="3:247">
      <c r="C4510" s="102"/>
      <c r="D4510" s="103"/>
      <c r="E4510" s="98"/>
      <c r="F4510" s="104"/>
      <c r="G4510" s="103"/>
      <c r="IF4510" s="6"/>
      <c r="IG4510" s="6"/>
      <c r="IH4510" s="6"/>
      <c r="II4510" s="6"/>
      <c r="IJ4510" s="6"/>
      <c r="IK4510" s="6"/>
      <c r="IL4510" s="6"/>
      <c r="IM4510" s="6"/>
    </row>
    <row r="4511" s="35" customFormat="1" ht="15.75" customHeight="1" spans="3:247">
      <c r="C4511" s="102"/>
      <c r="D4511" s="103"/>
      <c r="E4511" s="98"/>
      <c r="F4511" s="104"/>
      <c r="G4511" s="103"/>
      <c r="IF4511" s="6"/>
      <c r="IG4511" s="6"/>
      <c r="IH4511" s="6"/>
      <c r="II4511" s="6"/>
      <c r="IJ4511" s="6"/>
      <c r="IK4511" s="6"/>
      <c r="IL4511" s="6"/>
      <c r="IM4511" s="6"/>
    </row>
    <row r="4512" s="35" customFormat="1" ht="15.75" customHeight="1" spans="3:247">
      <c r="C4512" s="102"/>
      <c r="D4512" s="103"/>
      <c r="E4512" s="98"/>
      <c r="F4512" s="104"/>
      <c r="G4512" s="103"/>
      <c r="IF4512" s="6"/>
      <c r="IG4512" s="6"/>
      <c r="IH4512" s="6"/>
      <c r="II4512" s="6"/>
      <c r="IJ4512" s="6"/>
      <c r="IK4512" s="6"/>
      <c r="IL4512" s="6"/>
      <c r="IM4512" s="6"/>
    </row>
    <row r="4513" s="35" customFormat="1" ht="15.75" customHeight="1" spans="3:247">
      <c r="C4513" s="102"/>
      <c r="D4513" s="103"/>
      <c r="E4513" s="98"/>
      <c r="F4513" s="104"/>
      <c r="G4513" s="103"/>
      <c r="IF4513" s="6"/>
      <c r="IG4513" s="6"/>
      <c r="IH4513" s="6"/>
      <c r="II4513" s="6"/>
      <c r="IJ4513" s="6"/>
      <c r="IK4513" s="6"/>
      <c r="IL4513" s="6"/>
      <c r="IM4513" s="6"/>
    </row>
    <row r="4514" s="35" customFormat="1" ht="15.75" customHeight="1" spans="3:247">
      <c r="C4514" s="102"/>
      <c r="D4514" s="103"/>
      <c r="E4514" s="98"/>
      <c r="F4514" s="104"/>
      <c r="G4514" s="103"/>
      <c r="IF4514" s="6"/>
      <c r="IG4514" s="6"/>
      <c r="IH4514" s="6"/>
      <c r="II4514" s="6"/>
      <c r="IJ4514" s="6"/>
      <c r="IK4514" s="6"/>
      <c r="IL4514" s="6"/>
      <c r="IM4514" s="6"/>
    </row>
    <row r="4515" s="35" customFormat="1" ht="15.75" customHeight="1" spans="3:247">
      <c r="C4515" s="102"/>
      <c r="D4515" s="103"/>
      <c r="E4515" s="98"/>
      <c r="F4515" s="104"/>
      <c r="G4515" s="103"/>
      <c r="IF4515" s="6"/>
      <c r="IG4515" s="6"/>
      <c r="IH4515" s="6"/>
      <c r="II4515" s="6"/>
      <c r="IJ4515" s="6"/>
      <c r="IK4515" s="6"/>
      <c r="IL4515" s="6"/>
      <c r="IM4515" s="6"/>
    </row>
    <row r="4516" s="35" customFormat="1" ht="15.75" customHeight="1" spans="3:247">
      <c r="C4516" s="102"/>
      <c r="D4516" s="103"/>
      <c r="E4516" s="98"/>
      <c r="F4516" s="104"/>
      <c r="G4516" s="103"/>
      <c r="IF4516" s="6"/>
      <c r="IG4516" s="6"/>
      <c r="IH4516" s="6"/>
      <c r="II4516" s="6"/>
      <c r="IJ4516" s="6"/>
      <c r="IK4516" s="6"/>
      <c r="IL4516" s="6"/>
      <c r="IM4516" s="6"/>
    </row>
    <row r="4517" s="35" customFormat="1" ht="15.75" customHeight="1" spans="3:247">
      <c r="C4517" s="102"/>
      <c r="D4517" s="103"/>
      <c r="E4517" s="98"/>
      <c r="F4517" s="104"/>
      <c r="G4517" s="103"/>
      <c r="IF4517" s="6"/>
      <c r="IG4517" s="6"/>
      <c r="IH4517" s="6"/>
      <c r="II4517" s="6"/>
      <c r="IJ4517" s="6"/>
      <c r="IK4517" s="6"/>
      <c r="IL4517" s="6"/>
      <c r="IM4517" s="6"/>
    </row>
    <row r="4518" s="35" customFormat="1" ht="15.75" customHeight="1" spans="3:247">
      <c r="C4518" s="102"/>
      <c r="D4518" s="103"/>
      <c r="E4518" s="98"/>
      <c r="F4518" s="104"/>
      <c r="G4518" s="103"/>
      <c r="IF4518" s="6"/>
      <c r="IG4518" s="6"/>
      <c r="IH4518" s="6"/>
      <c r="II4518" s="6"/>
      <c r="IJ4518" s="6"/>
      <c r="IK4518" s="6"/>
      <c r="IL4518" s="6"/>
      <c r="IM4518" s="6"/>
    </row>
    <row r="4519" s="35" customFormat="1" ht="15.75" customHeight="1" spans="3:247">
      <c r="C4519" s="102"/>
      <c r="D4519" s="103"/>
      <c r="E4519" s="98"/>
      <c r="F4519" s="104"/>
      <c r="G4519" s="103"/>
      <c r="IF4519" s="6"/>
      <c r="IG4519" s="6"/>
      <c r="IH4519" s="6"/>
      <c r="II4519" s="6"/>
      <c r="IJ4519" s="6"/>
      <c r="IK4519" s="6"/>
      <c r="IL4519" s="6"/>
      <c r="IM4519" s="6"/>
    </row>
    <row r="4520" s="35" customFormat="1" ht="15.75" customHeight="1" spans="3:247">
      <c r="C4520" s="102"/>
      <c r="D4520" s="103"/>
      <c r="E4520" s="98"/>
      <c r="F4520" s="104"/>
      <c r="G4520" s="103"/>
      <c r="IF4520" s="6"/>
      <c r="IG4520" s="6"/>
      <c r="IH4520" s="6"/>
      <c r="II4520" s="6"/>
      <c r="IJ4520" s="6"/>
      <c r="IK4520" s="6"/>
      <c r="IL4520" s="6"/>
      <c r="IM4520" s="6"/>
    </row>
    <row r="4521" s="35" customFormat="1" ht="15.75" customHeight="1" spans="3:247">
      <c r="C4521" s="102"/>
      <c r="D4521" s="103"/>
      <c r="E4521" s="98"/>
      <c r="F4521" s="104"/>
      <c r="G4521" s="103"/>
      <c r="IF4521" s="6"/>
      <c r="IG4521" s="6"/>
      <c r="IH4521" s="6"/>
      <c r="II4521" s="6"/>
      <c r="IJ4521" s="6"/>
      <c r="IK4521" s="6"/>
      <c r="IL4521" s="6"/>
      <c r="IM4521" s="6"/>
    </row>
    <row r="4522" s="35" customFormat="1" ht="15.75" customHeight="1" spans="3:247">
      <c r="C4522" s="102"/>
      <c r="D4522" s="103"/>
      <c r="E4522" s="98"/>
      <c r="F4522" s="104"/>
      <c r="G4522" s="103"/>
      <c r="IF4522" s="6"/>
      <c r="IG4522" s="6"/>
      <c r="IH4522" s="6"/>
      <c r="II4522" s="6"/>
      <c r="IJ4522" s="6"/>
      <c r="IK4522" s="6"/>
      <c r="IL4522" s="6"/>
      <c r="IM4522" s="6"/>
    </row>
    <row r="4523" s="35" customFormat="1" ht="15.75" customHeight="1" spans="3:247">
      <c r="C4523" s="102"/>
      <c r="D4523" s="103"/>
      <c r="E4523" s="98"/>
      <c r="F4523" s="104"/>
      <c r="G4523" s="103"/>
      <c r="IF4523" s="6"/>
      <c r="IG4523" s="6"/>
      <c r="IH4523" s="6"/>
      <c r="II4523" s="6"/>
      <c r="IJ4523" s="6"/>
      <c r="IK4523" s="6"/>
      <c r="IL4523" s="6"/>
      <c r="IM4523" s="6"/>
    </row>
    <row r="4524" s="35" customFormat="1" ht="15.75" customHeight="1" spans="3:247">
      <c r="C4524" s="102"/>
      <c r="D4524" s="103"/>
      <c r="E4524" s="98"/>
      <c r="F4524" s="104"/>
      <c r="G4524" s="103"/>
      <c r="IF4524" s="6"/>
      <c r="IG4524" s="6"/>
      <c r="IH4524" s="6"/>
      <c r="II4524" s="6"/>
      <c r="IJ4524" s="6"/>
      <c r="IK4524" s="6"/>
      <c r="IL4524" s="6"/>
      <c r="IM4524" s="6"/>
    </row>
    <row r="4525" s="35" customFormat="1" ht="15.75" customHeight="1" spans="3:247">
      <c r="C4525" s="102"/>
      <c r="D4525" s="103"/>
      <c r="E4525" s="98"/>
      <c r="F4525" s="104"/>
      <c r="G4525" s="103"/>
      <c r="IF4525" s="6"/>
      <c r="IG4525" s="6"/>
      <c r="IH4525" s="6"/>
      <c r="II4525" s="6"/>
      <c r="IJ4525" s="6"/>
      <c r="IK4525" s="6"/>
      <c r="IL4525" s="6"/>
      <c r="IM4525" s="6"/>
    </row>
    <row r="4526" s="35" customFormat="1" ht="15.75" customHeight="1" spans="3:247">
      <c r="C4526" s="102"/>
      <c r="D4526" s="103"/>
      <c r="E4526" s="98"/>
      <c r="F4526" s="104"/>
      <c r="G4526" s="103"/>
      <c r="IF4526" s="6"/>
      <c r="IG4526" s="6"/>
      <c r="IH4526" s="6"/>
      <c r="II4526" s="6"/>
      <c r="IJ4526" s="6"/>
      <c r="IK4526" s="6"/>
      <c r="IL4526" s="6"/>
      <c r="IM4526" s="6"/>
    </row>
    <row r="4527" s="35" customFormat="1" ht="15.75" customHeight="1" spans="3:247">
      <c r="C4527" s="102"/>
      <c r="D4527" s="103"/>
      <c r="E4527" s="98"/>
      <c r="F4527" s="104"/>
      <c r="G4527" s="103"/>
      <c r="IF4527" s="6"/>
      <c r="IG4527" s="6"/>
      <c r="IH4527" s="6"/>
      <c r="II4527" s="6"/>
      <c r="IJ4527" s="6"/>
      <c r="IK4527" s="6"/>
      <c r="IL4527" s="6"/>
      <c r="IM4527" s="6"/>
    </row>
    <row r="4528" s="35" customFormat="1" ht="15.75" customHeight="1" spans="3:247">
      <c r="C4528" s="102"/>
      <c r="D4528" s="103"/>
      <c r="E4528" s="98"/>
      <c r="F4528" s="104"/>
      <c r="G4528" s="103"/>
      <c r="IF4528" s="6"/>
      <c r="IG4528" s="6"/>
      <c r="IH4528" s="6"/>
      <c r="II4528" s="6"/>
      <c r="IJ4528" s="6"/>
      <c r="IK4528" s="6"/>
      <c r="IL4528" s="6"/>
      <c r="IM4528" s="6"/>
    </row>
    <row r="4529" s="35" customFormat="1" ht="15.75" customHeight="1" spans="3:247">
      <c r="C4529" s="102"/>
      <c r="D4529" s="103"/>
      <c r="E4529" s="98"/>
      <c r="F4529" s="104"/>
      <c r="G4529" s="103"/>
      <c r="IF4529" s="6"/>
      <c r="IG4529" s="6"/>
      <c r="IH4529" s="6"/>
      <c r="II4529" s="6"/>
      <c r="IJ4529" s="6"/>
      <c r="IK4529" s="6"/>
      <c r="IL4529" s="6"/>
      <c r="IM4529" s="6"/>
    </row>
    <row r="4530" s="35" customFormat="1" ht="15.75" customHeight="1" spans="3:247">
      <c r="C4530" s="102"/>
      <c r="D4530" s="103"/>
      <c r="E4530" s="98"/>
      <c r="F4530" s="104"/>
      <c r="G4530" s="103"/>
      <c r="IF4530" s="6"/>
      <c r="IG4530" s="6"/>
      <c r="IH4530" s="6"/>
      <c r="II4530" s="6"/>
      <c r="IJ4530" s="6"/>
      <c r="IK4530" s="6"/>
      <c r="IL4530" s="6"/>
      <c r="IM4530" s="6"/>
    </row>
    <row r="4531" s="35" customFormat="1" ht="15.75" customHeight="1" spans="3:247">
      <c r="C4531" s="102"/>
      <c r="D4531" s="103"/>
      <c r="E4531" s="98"/>
      <c r="F4531" s="104"/>
      <c r="G4531" s="103"/>
      <c r="IF4531" s="6"/>
      <c r="IG4531" s="6"/>
      <c r="IH4531" s="6"/>
      <c r="II4531" s="6"/>
      <c r="IJ4531" s="6"/>
      <c r="IK4531" s="6"/>
      <c r="IL4531" s="6"/>
      <c r="IM4531" s="6"/>
    </row>
    <row r="4532" s="35" customFormat="1" ht="15.75" customHeight="1" spans="3:247">
      <c r="C4532" s="102"/>
      <c r="D4532" s="103"/>
      <c r="E4532" s="98"/>
      <c r="F4532" s="104"/>
      <c r="G4532" s="103"/>
      <c r="IF4532" s="6"/>
      <c r="IG4532" s="6"/>
      <c r="IH4532" s="6"/>
      <c r="II4532" s="6"/>
      <c r="IJ4532" s="6"/>
      <c r="IK4532" s="6"/>
      <c r="IL4532" s="6"/>
      <c r="IM4532" s="6"/>
    </row>
    <row r="4533" s="35" customFormat="1" ht="15.75" customHeight="1" spans="3:247">
      <c r="C4533" s="102"/>
      <c r="D4533" s="103"/>
      <c r="E4533" s="98"/>
      <c r="F4533" s="104"/>
      <c r="G4533" s="103"/>
      <c r="IF4533" s="6"/>
      <c r="IG4533" s="6"/>
      <c r="IH4533" s="6"/>
      <c r="II4533" s="6"/>
      <c r="IJ4533" s="6"/>
      <c r="IK4533" s="6"/>
      <c r="IL4533" s="6"/>
      <c r="IM4533" s="6"/>
    </row>
    <row r="4534" s="35" customFormat="1" ht="15.75" customHeight="1" spans="3:247">
      <c r="C4534" s="102"/>
      <c r="D4534" s="103"/>
      <c r="E4534" s="98"/>
      <c r="F4534" s="104"/>
      <c r="G4534" s="103"/>
      <c r="IF4534" s="6"/>
      <c r="IG4534" s="6"/>
      <c r="IH4534" s="6"/>
      <c r="II4534" s="6"/>
      <c r="IJ4534" s="6"/>
      <c r="IK4534" s="6"/>
      <c r="IL4534" s="6"/>
      <c r="IM4534" s="6"/>
    </row>
    <row r="4535" s="35" customFormat="1" ht="15.75" customHeight="1" spans="3:247">
      <c r="C4535" s="102"/>
      <c r="D4535" s="103"/>
      <c r="E4535" s="98"/>
      <c r="F4535" s="104"/>
      <c r="G4535" s="103"/>
      <c r="IF4535" s="6"/>
      <c r="IG4535" s="6"/>
      <c r="IH4535" s="6"/>
      <c r="II4535" s="6"/>
      <c r="IJ4535" s="6"/>
      <c r="IK4535" s="6"/>
      <c r="IL4535" s="6"/>
      <c r="IM4535" s="6"/>
    </row>
    <row r="4536" s="35" customFormat="1" ht="15.75" customHeight="1" spans="3:247">
      <c r="C4536" s="102"/>
      <c r="D4536" s="103"/>
      <c r="E4536" s="98"/>
      <c r="F4536" s="104"/>
      <c r="G4536" s="103"/>
      <c r="IF4536" s="6"/>
      <c r="IG4536" s="6"/>
      <c r="IH4536" s="6"/>
      <c r="II4536" s="6"/>
      <c r="IJ4536" s="6"/>
      <c r="IK4536" s="6"/>
      <c r="IL4536" s="6"/>
      <c r="IM4536" s="6"/>
    </row>
    <row r="4537" s="35" customFormat="1" ht="15.75" customHeight="1" spans="3:247">
      <c r="C4537" s="102"/>
      <c r="D4537" s="103"/>
      <c r="E4537" s="98"/>
      <c r="F4537" s="104"/>
      <c r="G4537" s="103"/>
      <c r="IF4537" s="6"/>
      <c r="IG4537" s="6"/>
      <c r="IH4537" s="6"/>
      <c r="II4537" s="6"/>
      <c r="IJ4537" s="6"/>
      <c r="IK4537" s="6"/>
      <c r="IL4537" s="6"/>
      <c r="IM4537" s="6"/>
    </row>
    <row r="4538" s="35" customFormat="1" ht="15.75" customHeight="1" spans="3:247">
      <c r="C4538" s="102"/>
      <c r="D4538" s="103"/>
      <c r="E4538" s="98"/>
      <c r="F4538" s="104"/>
      <c r="G4538" s="103"/>
      <c r="IF4538" s="6"/>
      <c r="IG4538" s="6"/>
      <c r="IH4538" s="6"/>
      <c r="II4538" s="6"/>
      <c r="IJ4538" s="6"/>
      <c r="IK4538" s="6"/>
      <c r="IL4538" s="6"/>
      <c r="IM4538" s="6"/>
    </row>
    <row r="4539" s="35" customFormat="1" ht="15.75" customHeight="1" spans="3:247">
      <c r="C4539" s="102"/>
      <c r="D4539" s="103"/>
      <c r="E4539" s="98"/>
      <c r="F4539" s="104"/>
      <c r="G4539" s="103"/>
      <c r="IF4539" s="6"/>
      <c r="IG4539" s="6"/>
      <c r="IH4539" s="6"/>
      <c r="II4539" s="6"/>
      <c r="IJ4539" s="6"/>
      <c r="IK4539" s="6"/>
      <c r="IL4539" s="6"/>
      <c r="IM4539" s="6"/>
    </row>
    <row r="4540" s="35" customFormat="1" ht="15.75" customHeight="1" spans="3:247">
      <c r="C4540" s="102"/>
      <c r="D4540" s="103"/>
      <c r="E4540" s="98"/>
      <c r="F4540" s="104"/>
      <c r="G4540" s="103"/>
      <c r="IF4540" s="6"/>
      <c r="IG4540" s="6"/>
      <c r="IH4540" s="6"/>
      <c r="II4540" s="6"/>
      <c r="IJ4540" s="6"/>
      <c r="IK4540" s="6"/>
      <c r="IL4540" s="6"/>
      <c r="IM4540" s="6"/>
    </row>
    <row r="4541" s="35" customFormat="1" ht="15.75" customHeight="1" spans="3:247">
      <c r="C4541" s="102"/>
      <c r="D4541" s="103"/>
      <c r="E4541" s="98"/>
      <c r="F4541" s="104"/>
      <c r="G4541" s="103"/>
      <c r="IF4541" s="6"/>
      <c r="IG4541" s="6"/>
      <c r="IH4541" s="6"/>
      <c r="II4541" s="6"/>
      <c r="IJ4541" s="6"/>
      <c r="IK4541" s="6"/>
      <c r="IL4541" s="6"/>
      <c r="IM4541" s="6"/>
    </row>
    <row r="4542" s="35" customFormat="1" ht="15.75" customHeight="1" spans="3:247">
      <c r="C4542" s="102"/>
      <c r="D4542" s="103"/>
      <c r="E4542" s="98"/>
      <c r="F4542" s="104"/>
      <c r="G4542" s="103"/>
      <c r="IF4542" s="6"/>
      <c r="IG4542" s="6"/>
      <c r="IH4542" s="6"/>
      <c r="II4542" s="6"/>
      <c r="IJ4542" s="6"/>
      <c r="IK4542" s="6"/>
      <c r="IL4542" s="6"/>
      <c r="IM4542" s="6"/>
    </row>
    <row r="4543" s="35" customFormat="1" ht="15.75" customHeight="1" spans="3:247">
      <c r="C4543" s="102"/>
      <c r="D4543" s="103"/>
      <c r="E4543" s="98"/>
      <c r="F4543" s="104"/>
      <c r="G4543" s="103"/>
      <c r="IF4543" s="6"/>
      <c r="IG4543" s="6"/>
      <c r="IH4543" s="6"/>
      <c r="II4543" s="6"/>
      <c r="IJ4543" s="6"/>
      <c r="IK4543" s="6"/>
      <c r="IL4543" s="6"/>
      <c r="IM4543" s="6"/>
    </row>
    <row r="4544" s="35" customFormat="1" ht="15.75" customHeight="1" spans="3:247">
      <c r="C4544" s="102"/>
      <c r="D4544" s="103"/>
      <c r="E4544" s="98"/>
      <c r="F4544" s="104"/>
      <c r="G4544" s="103"/>
      <c r="IF4544" s="6"/>
      <c r="IG4544" s="6"/>
      <c r="IH4544" s="6"/>
      <c r="II4544" s="6"/>
      <c r="IJ4544" s="6"/>
      <c r="IK4544" s="6"/>
      <c r="IL4544" s="6"/>
      <c r="IM4544" s="6"/>
    </row>
    <row r="4545" s="35" customFormat="1" ht="15.75" customHeight="1" spans="3:247">
      <c r="C4545" s="102"/>
      <c r="D4545" s="103"/>
      <c r="E4545" s="98"/>
      <c r="F4545" s="104"/>
      <c r="G4545" s="103"/>
      <c r="IF4545" s="6"/>
      <c r="IG4545" s="6"/>
      <c r="IH4545" s="6"/>
      <c r="II4545" s="6"/>
      <c r="IJ4545" s="6"/>
      <c r="IK4545" s="6"/>
      <c r="IL4545" s="6"/>
      <c r="IM4545" s="6"/>
    </row>
    <row r="4546" s="35" customFormat="1" ht="15.75" customHeight="1" spans="3:247">
      <c r="C4546" s="102"/>
      <c r="D4546" s="103"/>
      <c r="E4546" s="98"/>
      <c r="F4546" s="104"/>
      <c r="G4546" s="103"/>
      <c r="IF4546" s="6"/>
      <c r="IG4546" s="6"/>
      <c r="IH4546" s="6"/>
      <c r="II4546" s="6"/>
      <c r="IJ4546" s="6"/>
      <c r="IK4546" s="6"/>
      <c r="IL4546" s="6"/>
      <c r="IM4546" s="6"/>
    </row>
    <row r="4547" s="35" customFormat="1" ht="15.75" customHeight="1" spans="3:247">
      <c r="C4547" s="102"/>
      <c r="D4547" s="103"/>
      <c r="E4547" s="98"/>
      <c r="F4547" s="104"/>
      <c r="G4547" s="103"/>
      <c r="IF4547" s="6"/>
      <c r="IG4547" s="6"/>
      <c r="IH4547" s="6"/>
      <c r="II4547" s="6"/>
      <c r="IJ4547" s="6"/>
      <c r="IK4547" s="6"/>
      <c r="IL4547" s="6"/>
      <c r="IM4547" s="6"/>
    </row>
    <row r="4548" s="35" customFormat="1" ht="15.75" customHeight="1" spans="3:247">
      <c r="C4548" s="102"/>
      <c r="D4548" s="103"/>
      <c r="E4548" s="98"/>
      <c r="F4548" s="104"/>
      <c r="G4548" s="103"/>
      <c r="IF4548" s="6"/>
      <c r="IG4548" s="6"/>
      <c r="IH4548" s="6"/>
      <c r="II4548" s="6"/>
      <c r="IJ4548" s="6"/>
      <c r="IK4548" s="6"/>
      <c r="IL4548" s="6"/>
      <c r="IM4548" s="6"/>
    </row>
    <row r="4549" s="35" customFormat="1" ht="15.75" customHeight="1" spans="3:247">
      <c r="C4549" s="102"/>
      <c r="D4549" s="103"/>
      <c r="E4549" s="98"/>
      <c r="F4549" s="104"/>
      <c r="G4549" s="103"/>
      <c r="IF4549" s="6"/>
      <c r="IG4549" s="6"/>
      <c r="IH4549" s="6"/>
      <c r="II4549" s="6"/>
      <c r="IJ4549" s="6"/>
      <c r="IK4549" s="6"/>
      <c r="IL4549" s="6"/>
      <c r="IM4549" s="6"/>
    </row>
    <row r="4550" s="35" customFormat="1" ht="15.75" customHeight="1" spans="3:247">
      <c r="C4550" s="102"/>
      <c r="D4550" s="103"/>
      <c r="E4550" s="98"/>
      <c r="F4550" s="104"/>
      <c r="G4550" s="103"/>
      <c r="IF4550" s="6"/>
      <c r="IG4550" s="6"/>
      <c r="IH4550" s="6"/>
      <c r="II4550" s="6"/>
      <c r="IJ4550" s="6"/>
      <c r="IK4550" s="6"/>
      <c r="IL4550" s="6"/>
      <c r="IM4550" s="6"/>
    </row>
    <row r="4551" s="35" customFormat="1" ht="15.75" customHeight="1" spans="3:247">
      <c r="C4551" s="102"/>
      <c r="D4551" s="103"/>
      <c r="E4551" s="98"/>
      <c r="F4551" s="104"/>
      <c r="G4551" s="103"/>
      <c r="IF4551" s="6"/>
      <c r="IG4551" s="6"/>
      <c r="IH4551" s="6"/>
      <c r="II4551" s="6"/>
      <c r="IJ4551" s="6"/>
      <c r="IK4551" s="6"/>
      <c r="IL4551" s="6"/>
      <c r="IM4551" s="6"/>
    </row>
    <row r="4552" s="35" customFormat="1" ht="15.75" customHeight="1" spans="3:247">
      <c r="C4552" s="102"/>
      <c r="D4552" s="103"/>
      <c r="E4552" s="98"/>
      <c r="F4552" s="104"/>
      <c r="G4552" s="103"/>
      <c r="IF4552" s="6"/>
      <c r="IG4552" s="6"/>
      <c r="IH4552" s="6"/>
      <c r="II4552" s="6"/>
      <c r="IJ4552" s="6"/>
      <c r="IK4552" s="6"/>
      <c r="IL4552" s="6"/>
      <c r="IM4552" s="6"/>
    </row>
    <row r="4553" s="35" customFormat="1" ht="15.75" customHeight="1" spans="3:247">
      <c r="C4553" s="102"/>
      <c r="D4553" s="103"/>
      <c r="E4553" s="98"/>
      <c r="F4553" s="104"/>
      <c r="G4553" s="103"/>
      <c r="IF4553" s="6"/>
      <c r="IG4553" s="6"/>
      <c r="IH4553" s="6"/>
      <c r="II4553" s="6"/>
      <c r="IJ4553" s="6"/>
      <c r="IK4553" s="6"/>
      <c r="IL4553" s="6"/>
      <c r="IM4553" s="6"/>
    </row>
    <row r="4554" s="35" customFormat="1" ht="15.75" customHeight="1" spans="3:247">
      <c r="C4554" s="102"/>
      <c r="D4554" s="103"/>
      <c r="E4554" s="98"/>
      <c r="F4554" s="104"/>
      <c r="G4554" s="103"/>
      <c r="IF4554" s="6"/>
      <c r="IG4554" s="6"/>
      <c r="IH4554" s="6"/>
      <c r="II4554" s="6"/>
      <c r="IJ4554" s="6"/>
      <c r="IK4554" s="6"/>
      <c r="IL4554" s="6"/>
      <c r="IM4554" s="6"/>
    </row>
    <row r="4555" s="35" customFormat="1" ht="15.75" customHeight="1" spans="3:247">
      <c r="C4555" s="102"/>
      <c r="D4555" s="103"/>
      <c r="E4555" s="98"/>
      <c r="F4555" s="104"/>
      <c r="G4555" s="103"/>
      <c r="IF4555" s="6"/>
      <c r="IG4555" s="6"/>
      <c r="IH4555" s="6"/>
      <c r="II4555" s="6"/>
      <c r="IJ4555" s="6"/>
      <c r="IK4555" s="6"/>
      <c r="IL4555" s="6"/>
      <c r="IM4555" s="6"/>
    </row>
    <row r="4556" s="35" customFormat="1" ht="15.75" customHeight="1" spans="3:247">
      <c r="C4556" s="102"/>
      <c r="D4556" s="103"/>
      <c r="E4556" s="98"/>
      <c r="F4556" s="104"/>
      <c r="G4556" s="103"/>
      <c r="IF4556" s="6"/>
      <c r="IG4556" s="6"/>
      <c r="IH4556" s="6"/>
      <c r="II4556" s="6"/>
      <c r="IJ4556" s="6"/>
      <c r="IK4556" s="6"/>
      <c r="IL4556" s="6"/>
      <c r="IM4556" s="6"/>
    </row>
    <row r="4557" s="35" customFormat="1" ht="15.75" customHeight="1" spans="3:247">
      <c r="C4557" s="102"/>
      <c r="D4557" s="103"/>
      <c r="E4557" s="98"/>
      <c r="F4557" s="104"/>
      <c r="G4557" s="103"/>
      <c r="IF4557" s="6"/>
      <c r="IG4557" s="6"/>
      <c r="IH4557" s="6"/>
      <c r="II4557" s="6"/>
      <c r="IJ4557" s="6"/>
      <c r="IK4557" s="6"/>
      <c r="IL4557" s="6"/>
      <c r="IM4557" s="6"/>
    </row>
    <row r="4558" s="35" customFormat="1" ht="15.75" customHeight="1" spans="3:247">
      <c r="C4558" s="102"/>
      <c r="D4558" s="103"/>
      <c r="E4558" s="98"/>
      <c r="F4558" s="104"/>
      <c r="G4558" s="103"/>
      <c r="IF4558" s="6"/>
      <c r="IG4558" s="6"/>
      <c r="IH4558" s="6"/>
      <c r="II4558" s="6"/>
      <c r="IJ4558" s="6"/>
      <c r="IK4558" s="6"/>
      <c r="IL4558" s="6"/>
      <c r="IM4558" s="6"/>
    </row>
    <row r="4559" s="35" customFormat="1" ht="15.75" customHeight="1" spans="3:247">
      <c r="C4559" s="102"/>
      <c r="D4559" s="103"/>
      <c r="E4559" s="98"/>
      <c r="F4559" s="104"/>
      <c r="G4559" s="103"/>
      <c r="IF4559" s="6"/>
      <c r="IG4559" s="6"/>
      <c r="IH4559" s="6"/>
      <c r="II4559" s="6"/>
      <c r="IJ4559" s="6"/>
      <c r="IK4559" s="6"/>
      <c r="IL4559" s="6"/>
      <c r="IM4559" s="6"/>
    </row>
    <row r="4560" s="35" customFormat="1" ht="15.75" customHeight="1" spans="3:247">
      <c r="C4560" s="102"/>
      <c r="D4560" s="103"/>
      <c r="E4560" s="98"/>
      <c r="F4560" s="104"/>
      <c r="G4560" s="103"/>
      <c r="IF4560" s="6"/>
      <c r="IG4560" s="6"/>
      <c r="IH4560" s="6"/>
      <c r="II4560" s="6"/>
      <c r="IJ4560" s="6"/>
      <c r="IK4560" s="6"/>
      <c r="IL4560" s="6"/>
      <c r="IM4560" s="6"/>
    </row>
    <row r="4561" s="35" customFormat="1" ht="15.75" customHeight="1" spans="3:247">
      <c r="C4561" s="102"/>
      <c r="D4561" s="103"/>
      <c r="E4561" s="98"/>
      <c r="F4561" s="104"/>
      <c r="G4561" s="103"/>
      <c r="IF4561" s="6"/>
      <c r="IG4561" s="6"/>
      <c r="IH4561" s="6"/>
      <c r="II4561" s="6"/>
      <c r="IJ4561" s="6"/>
      <c r="IK4561" s="6"/>
      <c r="IL4561" s="6"/>
      <c r="IM4561" s="6"/>
    </row>
    <row r="4562" s="35" customFormat="1" ht="15.75" customHeight="1" spans="3:247">
      <c r="C4562" s="102"/>
      <c r="D4562" s="103"/>
      <c r="E4562" s="98"/>
      <c r="F4562" s="104"/>
      <c r="G4562" s="103"/>
      <c r="IF4562" s="6"/>
      <c r="IG4562" s="6"/>
      <c r="IH4562" s="6"/>
      <c r="II4562" s="6"/>
      <c r="IJ4562" s="6"/>
      <c r="IK4562" s="6"/>
      <c r="IL4562" s="6"/>
      <c r="IM4562" s="6"/>
    </row>
    <row r="4563" s="35" customFormat="1" ht="15.75" customHeight="1" spans="3:247">
      <c r="C4563" s="102"/>
      <c r="D4563" s="103"/>
      <c r="E4563" s="98"/>
      <c r="F4563" s="104"/>
      <c r="G4563" s="103"/>
      <c r="IF4563" s="6"/>
      <c r="IG4563" s="6"/>
      <c r="IH4563" s="6"/>
      <c r="II4563" s="6"/>
      <c r="IJ4563" s="6"/>
      <c r="IK4563" s="6"/>
      <c r="IL4563" s="6"/>
      <c r="IM4563" s="6"/>
    </row>
    <row r="4564" s="35" customFormat="1" ht="15.75" customHeight="1" spans="3:247">
      <c r="C4564" s="102"/>
      <c r="D4564" s="103"/>
      <c r="E4564" s="98"/>
      <c r="F4564" s="104"/>
      <c r="G4564" s="103"/>
      <c r="IF4564" s="6"/>
      <c r="IG4564" s="6"/>
      <c r="IH4564" s="6"/>
      <c r="II4564" s="6"/>
      <c r="IJ4564" s="6"/>
      <c r="IK4564" s="6"/>
      <c r="IL4564" s="6"/>
      <c r="IM4564" s="6"/>
    </row>
    <row r="4565" s="35" customFormat="1" ht="15.75" customHeight="1" spans="3:247">
      <c r="C4565" s="102"/>
      <c r="D4565" s="103"/>
      <c r="E4565" s="98"/>
      <c r="F4565" s="104"/>
      <c r="G4565" s="103"/>
      <c r="IF4565" s="6"/>
      <c r="IG4565" s="6"/>
      <c r="IH4565" s="6"/>
      <c r="II4565" s="6"/>
      <c r="IJ4565" s="6"/>
      <c r="IK4565" s="6"/>
      <c r="IL4565" s="6"/>
      <c r="IM4565" s="6"/>
    </row>
    <row r="4566" s="35" customFormat="1" ht="15.75" customHeight="1" spans="3:247">
      <c r="C4566" s="102"/>
      <c r="D4566" s="103"/>
      <c r="E4566" s="98"/>
      <c r="F4566" s="104"/>
      <c r="G4566" s="103"/>
      <c r="IF4566" s="6"/>
      <c r="IG4566" s="6"/>
      <c r="IH4566" s="6"/>
      <c r="II4566" s="6"/>
      <c r="IJ4566" s="6"/>
      <c r="IK4566" s="6"/>
      <c r="IL4566" s="6"/>
      <c r="IM4566" s="6"/>
    </row>
    <row r="4567" s="35" customFormat="1" ht="15.75" customHeight="1" spans="3:247">
      <c r="C4567" s="102"/>
      <c r="D4567" s="103"/>
      <c r="E4567" s="98"/>
      <c r="F4567" s="104"/>
      <c r="G4567" s="103"/>
      <c r="IF4567" s="6"/>
      <c r="IG4567" s="6"/>
      <c r="IH4567" s="6"/>
      <c r="II4567" s="6"/>
      <c r="IJ4567" s="6"/>
      <c r="IK4567" s="6"/>
      <c r="IL4567" s="6"/>
      <c r="IM4567" s="6"/>
    </row>
    <row r="4568" s="35" customFormat="1" ht="15.75" customHeight="1" spans="3:247">
      <c r="C4568" s="102"/>
      <c r="D4568" s="103"/>
      <c r="E4568" s="98"/>
      <c r="F4568" s="104"/>
      <c r="G4568" s="103"/>
      <c r="IF4568" s="6"/>
      <c r="IG4568" s="6"/>
      <c r="IH4568" s="6"/>
      <c r="II4568" s="6"/>
      <c r="IJ4568" s="6"/>
      <c r="IK4568" s="6"/>
      <c r="IL4568" s="6"/>
      <c r="IM4568" s="6"/>
    </row>
    <row r="4569" s="35" customFormat="1" ht="15.75" customHeight="1" spans="3:247">
      <c r="C4569" s="102"/>
      <c r="D4569" s="103"/>
      <c r="E4569" s="98"/>
      <c r="F4569" s="104"/>
      <c r="G4569" s="103"/>
      <c r="IF4569" s="6"/>
      <c r="IG4569" s="6"/>
      <c r="IH4569" s="6"/>
      <c r="II4569" s="6"/>
      <c r="IJ4569" s="6"/>
      <c r="IK4569" s="6"/>
      <c r="IL4569" s="6"/>
      <c r="IM4569" s="6"/>
    </row>
    <row r="4570" s="35" customFormat="1" ht="15.75" customHeight="1" spans="3:247">
      <c r="C4570" s="102"/>
      <c r="D4570" s="103"/>
      <c r="E4570" s="98"/>
      <c r="F4570" s="104"/>
      <c r="G4570" s="103"/>
      <c r="IF4570" s="6"/>
      <c r="IG4570" s="6"/>
      <c r="IH4570" s="6"/>
      <c r="II4570" s="6"/>
      <c r="IJ4570" s="6"/>
      <c r="IK4570" s="6"/>
      <c r="IL4570" s="6"/>
      <c r="IM4570" s="6"/>
    </row>
    <row r="4571" s="35" customFormat="1" ht="15.75" customHeight="1" spans="3:247">
      <c r="C4571" s="102"/>
      <c r="D4571" s="103"/>
      <c r="E4571" s="98"/>
      <c r="F4571" s="104"/>
      <c r="G4571" s="103"/>
      <c r="IF4571" s="6"/>
      <c r="IG4571" s="6"/>
      <c r="IH4571" s="6"/>
      <c r="II4571" s="6"/>
      <c r="IJ4571" s="6"/>
      <c r="IK4571" s="6"/>
      <c r="IL4571" s="6"/>
      <c r="IM4571" s="6"/>
    </row>
    <row r="4572" s="35" customFormat="1" ht="15.75" customHeight="1" spans="3:247">
      <c r="C4572" s="102"/>
      <c r="D4572" s="103"/>
      <c r="E4572" s="98"/>
      <c r="F4572" s="104"/>
      <c r="G4572" s="103"/>
      <c r="IF4572" s="6"/>
      <c r="IG4572" s="6"/>
      <c r="IH4572" s="6"/>
      <c r="II4572" s="6"/>
      <c r="IJ4572" s="6"/>
      <c r="IK4572" s="6"/>
      <c r="IL4572" s="6"/>
      <c r="IM4572" s="6"/>
    </row>
    <row r="4573" s="35" customFormat="1" ht="15.75" customHeight="1" spans="3:247">
      <c r="C4573" s="102"/>
      <c r="D4573" s="103"/>
      <c r="E4573" s="98"/>
      <c r="F4573" s="104"/>
      <c r="G4573" s="103"/>
      <c r="IF4573" s="6"/>
      <c r="IG4573" s="6"/>
      <c r="IH4573" s="6"/>
      <c r="II4573" s="6"/>
      <c r="IJ4573" s="6"/>
      <c r="IK4573" s="6"/>
      <c r="IL4573" s="6"/>
      <c r="IM4573" s="6"/>
    </row>
    <row r="4574" s="35" customFormat="1" ht="15.75" customHeight="1" spans="3:247">
      <c r="C4574" s="102"/>
      <c r="D4574" s="103"/>
      <c r="E4574" s="98"/>
      <c r="F4574" s="104"/>
      <c r="G4574" s="103"/>
      <c r="IF4574" s="6"/>
      <c r="IG4574" s="6"/>
      <c r="IH4574" s="6"/>
      <c r="II4574" s="6"/>
      <c r="IJ4574" s="6"/>
      <c r="IK4574" s="6"/>
      <c r="IL4574" s="6"/>
      <c r="IM4574" s="6"/>
    </row>
    <row r="4575" s="35" customFormat="1" ht="15.75" customHeight="1" spans="3:247">
      <c r="C4575" s="102"/>
      <c r="D4575" s="103"/>
      <c r="E4575" s="98"/>
      <c r="F4575" s="104"/>
      <c r="G4575" s="103"/>
      <c r="IF4575" s="6"/>
      <c r="IG4575" s="6"/>
      <c r="IH4575" s="6"/>
      <c r="II4575" s="6"/>
      <c r="IJ4575" s="6"/>
      <c r="IK4575" s="6"/>
      <c r="IL4575" s="6"/>
      <c r="IM4575" s="6"/>
    </row>
    <row r="4576" s="35" customFormat="1" ht="15.75" customHeight="1" spans="3:247">
      <c r="C4576" s="102"/>
      <c r="D4576" s="103"/>
      <c r="E4576" s="98"/>
      <c r="F4576" s="104"/>
      <c r="G4576" s="103"/>
      <c r="IF4576" s="6"/>
      <c r="IG4576" s="6"/>
      <c r="IH4576" s="6"/>
      <c r="II4576" s="6"/>
      <c r="IJ4576" s="6"/>
      <c r="IK4576" s="6"/>
      <c r="IL4576" s="6"/>
      <c r="IM4576" s="6"/>
    </row>
    <row r="4577" s="35" customFormat="1" ht="15.75" customHeight="1" spans="3:247">
      <c r="C4577" s="102"/>
      <c r="D4577" s="103"/>
      <c r="E4577" s="98"/>
      <c r="F4577" s="104"/>
      <c r="G4577" s="103"/>
      <c r="IF4577" s="6"/>
      <c r="IG4577" s="6"/>
      <c r="IH4577" s="6"/>
      <c r="II4577" s="6"/>
      <c r="IJ4577" s="6"/>
      <c r="IK4577" s="6"/>
      <c r="IL4577" s="6"/>
      <c r="IM4577" s="6"/>
    </row>
    <row r="4578" s="35" customFormat="1" ht="15.75" customHeight="1" spans="3:247">
      <c r="C4578" s="102"/>
      <c r="D4578" s="103"/>
      <c r="E4578" s="98"/>
      <c r="F4578" s="104"/>
      <c r="G4578" s="103"/>
      <c r="IF4578" s="6"/>
      <c r="IG4578" s="6"/>
      <c r="IH4578" s="6"/>
      <c r="II4578" s="6"/>
      <c r="IJ4578" s="6"/>
      <c r="IK4578" s="6"/>
      <c r="IL4578" s="6"/>
      <c r="IM4578" s="6"/>
    </row>
    <row r="4579" s="35" customFormat="1" ht="15.75" customHeight="1" spans="3:247">
      <c r="C4579" s="102"/>
      <c r="D4579" s="103"/>
      <c r="E4579" s="98"/>
      <c r="F4579" s="104"/>
      <c r="G4579" s="103"/>
      <c r="IF4579" s="6"/>
      <c r="IG4579" s="6"/>
      <c r="IH4579" s="6"/>
      <c r="II4579" s="6"/>
      <c r="IJ4579" s="6"/>
      <c r="IK4579" s="6"/>
      <c r="IL4579" s="6"/>
      <c r="IM4579" s="6"/>
    </row>
    <row r="4580" s="35" customFormat="1" ht="15.75" customHeight="1" spans="3:247">
      <c r="C4580" s="102"/>
      <c r="D4580" s="103"/>
      <c r="E4580" s="98"/>
      <c r="F4580" s="104"/>
      <c r="G4580" s="103"/>
      <c r="IF4580" s="6"/>
      <c r="IG4580" s="6"/>
      <c r="IH4580" s="6"/>
      <c r="II4580" s="6"/>
      <c r="IJ4580" s="6"/>
      <c r="IK4580" s="6"/>
      <c r="IL4580" s="6"/>
      <c r="IM4580" s="6"/>
    </row>
    <row r="4581" s="35" customFormat="1" ht="15.75" customHeight="1" spans="3:247">
      <c r="C4581" s="102"/>
      <c r="D4581" s="103"/>
      <c r="E4581" s="98"/>
      <c r="F4581" s="104"/>
      <c r="G4581" s="103"/>
      <c r="IF4581" s="6"/>
      <c r="IG4581" s="6"/>
      <c r="IH4581" s="6"/>
      <c r="II4581" s="6"/>
      <c r="IJ4581" s="6"/>
      <c r="IK4581" s="6"/>
      <c r="IL4581" s="6"/>
      <c r="IM4581" s="6"/>
    </row>
    <row r="4582" s="35" customFormat="1" ht="15.75" customHeight="1" spans="3:247">
      <c r="C4582" s="102"/>
      <c r="D4582" s="103"/>
      <c r="E4582" s="98"/>
      <c r="F4582" s="104"/>
      <c r="G4582" s="103"/>
      <c r="IF4582" s="6"/>
      <c r="IG4582" s="6"/>
      <c r="IH4582" s="6"/>
      <c r="II4582" s="6"/>
      <c r="IJ4582" s="6"/>
      <c r="IK4582" s="6"/>
      <c r="IL4582" s="6"/>
      <c r="IM4582" s="6"/>
    </row>
    <row r="4583" s="35" customFormat="1" ht="15.75" customHeight="1" spans="3:247">
      <c r="C4583" s="102"/>
      <c r="D4583" s="103"/>
      <c r="E4583" s="98"/>
      <c r="F4583" s="104"/>
      <c r="G4583" s="103"/>
      <c r="IF4583" s="6"/>
      <c r="IG4583" s="6"/>
      <c r="IH4583" s="6"/>
      <c r="II4583" s="6"/>
      <c r="IJ4583" s="6"/>
      <c r="IK4583" s="6"/>
      <c r="IL4583" s="6"/>
      <c r="IM4583" s="6"/>
    </row>
    <row r="4584" s="35" customFormat="1" ht="15.75" customHeight="1" spans="3:247">
      <c r="C4584" s="102"/>
      <c r="D4584" s="103"/>
      <c r="E4584" s="98"/>
      <c r="F4584" s="104"/>
      <c r="G4584" s="103"/>
      <c r="IF4584" s="6"/>
      <c r="IG4584" s="6"/>
      <c r="IH4584" s="6"/>
      <c r="II4584" s="6"/>
      <c r="IJ4584" s="6"/>
      <c r="IK4584" s="6"/>
      <c r="IL4584" s="6"/>
      <c r="IM4584" s="6"/>
    </row>
    <row r="4585" s="35" customFormat="1" ht="15.75" customHeight="1" spans="3:247">
      <c r="C4585" s="102"/>
      <c r="D4585" s="103"/>
      <c r="E4585" s="98"/>
      <c r="F4585" s="104"/>
      <c r="G4585" s="103"/>
      <c r="IF4585" s="6"/>
      <c r="IG4585" s="6"/>
      <c r="IH4585" s="6"/>
      <c r="II4585" s="6"/>
      <c r="IJ4585" s="6"/>
      <c r="IK4585" s="6"/>
      <c r="IL4585" s="6"/>
      <c r="IM4585" s="6"/>
    </row>
    <row r="4586" s="35" customFormat="1" ht="15.75" customHeight="1" spans="3:247">
      <c r="C4586" s="102"/>
      <c r="D4586" s="103"/>
      <c r="E4586" s="98"/>
      <c r="F4586" s="104"/>
      <c r="G4586" s="103"/>
      <c r="IF4586" s="6"/>
      <c r="IG4586" s="6"/>
      <c r="IH4586" s="6"/>
      <c r="II4586" s="6"/>
      <c r="IJ4586" s="6"/>
      <c r="IK4586" s="6"/>
      <c r="IL4586" s="6"/>
      <c r="IM4586" s="6"/>
    </row>
    <row r="4587" s="35" customFormat="1" ht="15.75" customHeight="1" spans="3:247">
      <c r="C4587" s="102"/>
      <c r="D4587" s="103"/>
      <c r="E4587" s="98"/>
      <c r="F4587" s="104"/>
      <c r="G4587" s="103"/>
      <c r="IF4587" s="6"/>
      <c r="IG4587" s="6"/>
      <c r="IH4587" s="6"/>
      <c r="II4587" s="6"/>
      <c r="IJ4587" s="6"/>
      <c r="IK4587" s="6"/>
      <c r="IL4587" s="6"/>
      <c r="IM4587" s="6"/>
    </row>
    <row r="4588" s="35" customFormat="1" ht="15.75" customHeight="1" spans="3:247">
      <c r="C4588" s="102"/>
      <c r="D4588" s="103"/>
      <c r="E4588" s="98"/>
      <c r="F4588" s="104"/>
      <c r="G4588" s="103"/>
      <c r="IF4588" s="6"/>
      <c r="IG4588" s="6"/>
      <c r="IH4588" s="6"/>
      <c r="II4588" s="6"/>
      <c r="IJ4588" s="6"/>
      <c r="IK4588" s="6"/>
      <c r="IL4588" s="6"/>
      <c r="IM4588" s="6"/>
    </row>
    <row r="4589" s="35" customFormat="1" ht="15.75" customHeight="1" spans="3:247">
      <c r="C4589" s="102"/>
      <c r="D4589" s="103"/>
      <c r="E4589" s="98"/>
      <c r="F4589" s="104"/>
      <c r="G4589" s="103"/>
      <c r="IF4589" s="6"/>
      <c r="IG4589" s="6"/>
      <c r="IH4589" s="6"/>
      <c r="II4589" s="6"/>
      <c r="IJ4589" s="6"/>
      <c r="IK4589" s="6"/>
      <c r="IL4589" s="6"/>
      <c r="IM4589" s="6"/>
    </row>
    <row r="4590" s="35" customFormat="1" ht="15.75" customHeight="1" spans="3:247">
      <c r="C4590" s="102"/>
      <c r="D4590" s="103"/>
      <c r="E4590" s="98"/>
      <c r="F4590" s="104"/>
      <c r="G4590" s="103"/>
      <c r="IF4590" s="6"/>
      <c r="IG4590" s="6"/>
      <c r="IH4590" s="6"/>
      <c r="II4590" s="6"/>
      <c r="IJ4590" s="6"/>
      <c r="IK4590" s="6"/>
      <c r="IL4590" s="6"/>
      <c r="IM4590" s="6"/>
    </row>
    <row r="4591" s="35" customFormat="1" ht="15.75" customHeight="1" spans="3:247">
      <c r="C4591" s="102"/>
      <c r="D4591" s="103"/>
      <c r="E4591" s="98"/>
      <c r="F4591" s="104"/>
      <c r="G4591" s="103"/>
      <c r="IF4591" s="6"/>
      <c r="IG4591" s="6"/>
      <c r="IH4591" s="6"/>
      <c r="II4591" s="6"/>
      <c r="IJ4591" s="6"/>
      <c r="IK4591" s="6"/>
      <c r="IL4591" s="6"/>
      <c r="IM4591" s="6"/>
    </row>
    <row r="4592" s="35" customFormat="1" ht="15.75" customHeight="1" spans="3:247">
      <c r="C4592" s="102"/>
      <c r="D4592" s="103"/>
      <c r="E4592" s="98"/>
      <c r="F4592" s="104"/>
      <c r="G4592" s="103"/>
      <c r="IF4592" s="6"/>
      <c r="IG4592" s="6"/>
      <c r="IH4592" s="6"/>
      <c r="II4592" s="6"/>
      <c r="IJ4592" s="6"/>
      <c r="IK4592" s="6"/>
      <c r="IL4592" s="6"/>
      <c r="IM4592" s="6"/>
    </row>
    <row r="4593" s="35" customFormat="1" ht="15.75" customHeight="1" spans="3:247">
      <c r="C4593" s="102"/>
      <c r="D4593" s="103"/>
      <c r="E4593" s="98"/>
      <c r="F4593" s="104"/>
      <c r="G4593" s="103"/>
      <c r="IF4593" s="6"/>
      <c r="IG4593" s="6"/>
      <c r="IH4593" s="6"/>
      <c r="II4593" s="6"/>
      <c r="IJ4593" s="6"/>
      <c r="IK4593" s="6"/>
      <c r="IL4593" s="6"/>
      <c r="IM4593" s="6"/>
    </row>
    <row r="4594" s="35" customFormat="1" ht="15.75" customHeight="1" spans="3:247">
      <c r="C4594" s="102"/>
      <c r="D4594" s="103"/>
      <c r="E4594" s="98"/>
      <c r="F4594" s="104"/>
      <c r="G4594" s="103"/>
      <c r="IF4594" s="6"/>
      <c r="IG4594" s="6"/>
      <c r="IH4594" s="6"/>
      <c r="II4594" s="6"/>
      <c r="IJ4594" s="6"/>
      <c r="IK4594" s="6"/>
      <c r="IL4594" s="6"/>
      <c r="IM4594" s="6"/>
    </row>
    <row r="4595" s="35" customFormat="1" ht="15.75" customHeight="1" spans="3:247">
      <c r="C4595" s="102"/>
      <c r="D4595" s="103"/>
      <c r="E4595" s="98"/>
      <c r="F4595" s="104"/>
      <c r="G4595" s="103"/>
      <c r="IF4595" s="6"/>
      <c r="IG4595" s="6"/>
      <c r="IH4595" s="6"/>
      <c r="II4595" s="6"/>
      <c r="IJ4595" s="6"/>
      <c r="IK4595" s="6"/>
      <c r="IL4595" s="6"/>
      <c r="IM4595" s="6"/>
    </row>
    <row r="4596" s="35" customFormat="1" ht="15.75" customHeight="1" spans="3:247">
      <c r="C4596" s="102"/>
      <c r="D4596" s="103"/>
      <c r="E4596" s="98"/>
      <c r="F4596" s="104"/>
      <c r="G4596" s="103"/>
      <c r="IF4596" s="6"/>
      <c r="IG4596" s="6"/>
      <c r="IH4596" s="6"/>
      <c r="II4596" s="6"/>
      <c r="IJ4596" s="6"/>
      <c r="IK4596" s="6"/>
      <c r="IL4596" s="6"/>
      <c r="IM4596" s="6"/>
    </row>
    <row r="4597" s="35" customFormat="1" ht="15.75" customHeight="1" spans="3:247">
      <c r="C4597" s="102"/>
      <c r="D4597" s="103"/>
      <c r="E4597" s="98"/>
      <c r="F4597" s="104"/>
      <c r="G4597" s="103"/>
      <c r="IF4597" s="6"/>
      <c r="IG4597" s="6"/>
      <c r="IH4597" s="6"/>
      <c r="II4597" s="6"/>
      <c r="IJ4597" s="6"/>
      <c r="IK4597" s="6"/>
      <c r="IL4597" s="6"/>
      <c r="IM4597" s="6"/>
    </row>
    <row r="4598" s="35" customFormat="1" ht="15.75" customHeight="1" spans="3:247">
      <c r="C4598" s="102"/>
      <c r="D4598" s="103"/>
      <c r="E4598" s="98"/>
      <c r="F4598" s="104"/>
      <c r="G4598" s="103"/>
      <c r="IF4598" s="6"/>
      <c r="IG4598" s="6"/>
      <c r="IH4598" s="6"/>
      <c r="II4598" s="6"/>
      <c r="IJ4598" s="6"/>
      <c r="IK4598" s="6"/>
      <c r="IL4598" s="6"/>
      <c r="IM4598" s="6"/>
    </row>
    <row r="4599" s="35" customFormat="1" ht="15.75" customHeight="1" spans="3:247">
      <c r="C4599" s="102"/>
      <c r="D4599" s="103"/>
      <c r="E4599" s="98"/>
      <c r="F4599" s="104"/>
      <c r="G4599" s="103"/>
      <c r="IF4599" s="6"/>
      <c r="IG4599" s="6"/>
      <c r="IH4599" s="6"/>
      <c r="II4599" s="6"/>
      <c r="IJ4599" s="6"/>
      <c r="IK4599" s="6"/>
      <c r="IL4599" s="6"/>
      <c r="IM4599" s="6"/>
    </row>
    <row r="4600" s="35" customFormat="1" ht="15.75" customHeight="1" spans="3:247">
      <c r="C4600" s="102"/>
      <c r="D4600" s="103"/>
      <c r="E4600" s="98"/>
      <c r="F4600" s="104"/>
      <c r="G4600" s="103"/>
      <c r="IF4600" s="6"/>
      <c r="IG4600" s="6"/>
      <c r="IH4600" s="6"/>
      <c r="II4600" s="6"/>
      <c r="IJ4600" s="6"/>
      <c r="IK4600" s="6"/>
      <c r="IL4600" s="6"/>
      <c r="IM4600" s="6"/>
    </row>
    <row r="4601" s="35" customFormat="1" ht="15.75" customHeight="1" spans="3:247">
      <c r="C4601" s="102"/>
      <c r="D4601" s="103"/>
      <c r="E4601" s="98"/>
      <c r="F4601" s="104"/>
      <c r="G4601" s="103"/>
      <c r="IF4601" s="6"/>
      <c r="IG4601" s="6"/>
      <c r="IH4601" s="6"/>
      <c r="II4601" s="6"/>
      <c r="IJ4601" s="6"/>
      <c r="IK4601" s="6"/>
      <c r="IL4601" s="6"/>
      <c r="IM4601" s="6"/>
    </row>
    <row r="4602" s="35" customFormat="1" ht="15.75" customHeight="1" spans="3:247">
      <c r="C4602" s="102"/>
      <c r="D4602" s="103"/>
      <c r="E4602" s="98"/>
      <c r="F4602" s="104"/>
      <c r="G4602" s="103"/>
      <c r="IF4602" s="6"/>
      <c r="IG4602" s="6"/>
      <c r="IH4602" s="6"/>
      <c r="II4602" s="6"/>
      <c r="IJ4602" s="6"/>
      <c r="IK4602" s="6"/>
      <c r="IL4602" s="6"/>
      <c r="IM4602" s="6"/>
    </row>
    <row r="4603" s="35" customFormat="1" ht="15.75" customHeight="1" spans="3:247">
      <c r="C4603" s="102"/>
      <c r="D4603" s="103"/>
      <c r="E4603" s="98"/>
      <c r="F4603" s="104"/>
      <c r="G4603" s="103"/>
      <c r="IF4603" s="6"/>
      <c r="IG4603" s="6"/>
      <c r="IH4603" s="6"/>
      <c r="II4603" s="6"/>
      <c r="IJ4603" s="6"/>
      <c r="IK4603" s="6"/>
      <c r="IL4603" s="6"/>
      <c r="IM4603" s="6"/>
    </row>
    <row r="4604" s="35" customFormat="1" ht="15.75" customHeight="1" spans="3:247">
      <c r="C4604" s="102"/>
      <c r="D4604" s="103"/>
      <c r="E4604" s="98"/>
      <c r="F4604" s="104"/>
      <c r="G4604" s="103"/>
      <c r="IF4604" s="6"/>
      <c r="IG4604" s="6"/>
      <c r="IH4604" s="6"/>
      <c r="II4604" s="6"/>
      <c r="IJ4604" s="6"/>
      <c r="IK4604" s="6"/>
      <c r="IL4604" s="6"/>
      <c r="IM4604" s="6"/>
    </row>
    <row r="4605" s="35" customFormat="1" ht="15.75" customHeight="1" spans="3:247">
      <c r="C4605" s="102"/>
      <c r="D4605" s="103"/>
      <c r="E4605" s="98"/>
      <c r="F4605" s="104"/>
      <c r="G4605" s="103"/>
      <c r="IF4605" s="6"/>
      <c r="IG4605" s="6"/>
      <c r="IH4605" s="6"/>
      <c r="II4605" s="6"/>
      <c r="IJ4605" s="6"/>
      <c r="IK4605" s="6"/>
      <c r="IL4605" s="6"/>
      <c r="IM4605" s="6"/>
    </row>
    <row r="4606" s="35" customFormat="1" ht="15.75" customHeight="1" spans="3:247">
      <c r="C4606" s="102"/>
      <c r="D4606" s="103"/>
      <c r="E4606" s="98"/>
      <c r="F4606" s="104"/>
      <c r="G4606" s="103"/>
      <c r="IF4606" s="6"/>
      <c r="IG4606" s="6"/>
      <c r="IH4606" s="6"/>
      <c r="II4606" s="6"/>
      <c r="IJ4606" s="6"/>
      <c r="IK4606" s="6"/>
      <c r="IL4606" s="6"/>
      <c r="IM4606" s="6"/>
    </row>
    <row r="4607" s="35" customFormat="1" ht="15.75" customHeight="1" spans="3:247">
      <c r="C4607" s="102"/>
      <c r="D4607" s="103"/>
      <c r="E4607" s="98"/>
      <c r="F4607" s="104"/>
      <c r="G4607" s="103"/>
      <c r="IF4607" s="6"/>
      <c r="IG4607" s="6"/>
      <c r="IH4607" s="6"/>
      <c r="II4607" s="6"/>
      <c r="IJ4607" s="6"/>
      <c r="IK4607" s="6"/>
      <c r="IL4607" s="6"/>
      <c r="IM4607" s="6"/>
    </row>
    <row r="4608" s="35" customFormat="1" ht="15.75" customHeight="1" spans="3:247">
      <c r="C4608" s="102"/>
      <c r="D4608" s="103"/>
      <c r="E4608" s="98"/>
      <c r="F4608" s="104"/>
      <c r="G4608" s="103"/>
      <c r="IF4608" s="6"/>
      <c r="IG4608" s="6"/>
      <c r="IH4608" s="6"/>
      <c r="II4608" s="6"/>
      <c r="IJ4608" s="6"/>
      <c r="IK4608" s="6"/>
      <c r="IL4608" s="6"/>
      <c r="IM4608" s="6"/>
    </row>
    <row r="4609" s="35" customFormat="1" ht="15.75" customHeight="1" spans="3:247">
      <c r="C4609" s="102"/>
      <c r="D4609" s="103"/>
      <c r="E4609" s="98"/>
      <c r="F4609" s="104"/>
      <c r="G4609" s="103"/>
      <c r="IF4609" s="6"/>
      <c r="IG4609" s="6"/>
      <c r="IH4609" s="6"/>
      <c r="II4609" s="6"/>
      <c r="IJ4609" s="6"/>
      <c r="IK4609" s="6"/>
      <c r="IL4609" s="6"/>
      <c r="IM4609" s="6"/>
    </row>
    <row r="4610" s="35" customFormat="1" ht="15.75" customHeight="1" spans="3:247">
      <c r="C4610" s="102"/>
      <c r="D4610" s="103"/>
      <c r="E4610" s="98"/>
      <c r="F4610" s="104"/>
      <c r="G4610" s="103"/>
      <c r="IF4610" s="6"/>
      <c r="IG4610" s="6"/>
      <c r="IH4610" s="6"/>
      <c r="II4610" s="6"/>
      <c r="IJ4610" s="6"/>
      <c r="IK4610" s="6"/>
      <c r="IL4610" s="6"/>
      <c r="IM4610" s="6"/>
    </row>
    <row r="4611" s="35" customFormat="1" ht="15.75" customHeight="1" spans="3:247">
      <c r="C4611" s="102"/>
      <c r="D4611" s="103"/>
      <c r="E4611" s="98"/>
      <c r="F4611" s="104"/>
      <c r="G4611" s="103"/>
      <c r="IF4611" s="6"/>
      <c r="IG4611" s="6"/>
      <c r="IH4611" s="6"/>
      <c r="II4611" s="6"/>
      <c r="IJ4611" s="6"/>
      <c r="IK4611" s="6"/>
      <c r="IL4611" s="6"/>
      <c r="IM4611" s="6"/>
    </row>
    <row r="4612" s="35" customFormat="1" ht="15.75" customHeight="1" spans="3:247">
      <c r="C4612" s="102"/>
      <c r="D4612" s="103"/>
      <c r="E4612" s="98"/>
      <c r="F4612" s="104"/>
      <c r="G4612" s="103"/>
      <c r="IF4612" s="6"/>
      <c r="IG4612" s="6"/>
      <c r="IH4612" s="6"/>
      <c r="II4612" s="6"/>
      <c r="IJ4612" s="6"/>
      <c r="IK4612" s="6"/>
      <c r="IL4612" s="6"/>
      <c r="IM4612" s="6"/>
    </row>
    <row r="4613" s="35" customFormat="1" ht="15.75" customHeight="1" spans="3:247">
      <c r="C4613" s="102"/>
      <c r="D4613" s="103"/>
      <c r="E4613" s="98"/>
      <c r="F4613" s="104"/>
      <c r="G4613" s="103"/>
      <c r="IF4613" s="6"/>
      <c r="IG4613" s="6"/>
      <c r="IH4613" s="6"/>
      <c r="II4613" s="6"/>
      <c r="IJ4613" s="6"/>
      <c r="IK4613" s="6"/>
      <c r="IL4613" s="6"/>
      <c r="IM4613" s="6"/>
    </row>
    <row r="4614" s="35" customFormat="1" ht="15.75" customHeight="1" spans="3:247">
      <c r="C4614" s="102"/>
      <c r="D4614" s="103"/>
      <c r="E4614" s="98"/>
      <c r="F4614" s="104"/>
      <c r="G4614" s="103"/>
      <c r="IF4614" s="6"/>
      <c r="IG4614" s="6"/>
      <c r="IH4614" s="6"/>
      <c r="II4614" s="6"/>
      <c r="IJ4614" s="6"/>
      <c r="IK4614" s="6"/>
      <c r="IL4614" s="6"/>
      <c r="IM4614" s="6"/>
    </row>
    <row r="4615" s="35" customFormat="1" ht="15.75" customHeight="1" spans="3:247">
      <c r="C4615" s="102"/>
      <c r="D4615" s="103"/>
      <c r="E4615" s="98"/>
      <c r="F4615" s="104"/>
      <c r="G4615" s="103"/>
      <c r="IF4615" s="6"/>
      <c r="IG4615" s="6"/>
      <c r="IH4615" s="6"/>
      <c r="II4615" s="6"/>
      <c r="IJ4615" s="6"/>
      <c r="IK4615" s="6"/>
      <c r="IL4615" s="6"/>
      <c r="IM4615" s="6"/>
    </row>
    <row r="4616" s="35" customFormat="1" ht="15.75" customHeight="1" spans="3:247">
      <c r="C4616" s="102"/>
      <c r="D4616" s="103"/>
      <c r="E4616" s="98"/>
      <c r="F4616" s="104"/>
      <c r="G4616" s="103"/>
      <c r="IF4616" s="6"/>
      <c r="IG4616" s="6"/>
      <c r="IH4616" s="6"/>
      <c r="II4616" s="6"/>
      <c r="IJ4616" s="6"/>
      <c r="IK4616" s="6"/>
      <c r="IL4616" s="6"/>
      <c r="IM4616" s="6"/>
    </row>
    <row r="4617" s="35" customFormat="1" ht="15.75" customHeight="1" spans="3:247">
      <c r="C4617" s="102"/>
      <c r="D4617" s="103"/>
      <c r="E4617" s="98"/>
      <c r="F4617" s="104"/>
      <c r="G4617" s="103"/>
      <c r="IF4617" s="6"/>
      <c r="IG4617" s="6"/>
      <c r="IH4617" s="6"/>
      <c r="II4617" s="6"/>
      <c r="IJ4617" s="6"/>
      <c r="IK4617" s="6"/>
      <c r="IL4617" s="6"/>
      <c r="IM4617" s="6"/>
    </row>
    <row r="4618" s="35" customFormat="1" ht="15.75" customHeight="1" spans="3:247">
      <c r="C4618" s="102"/>
      <c r="D4618" s="103"/>
      <c r="E4618" s="98"/>
      <c r="F4618" s="104"/>
      <c r="G4618" s="103"/>
      <c r="IF4618" s="6"/>
      <c r="IG4618" s="6"/>
      <c r="IH4618" s="6"/>
      <c r="II4618" s="6"/>
      <c r="IJ4618" s="6"/>
      <c r="IK4618" s="6"/>
      <c r="IL4618" s="6"/>
      <c r="IM4618" s="6"/>
    </row>
    <row r="4619" s="35" customFormat="1" ht="15.75" customHeight="1" spans="3:247">
      <c r="C4619" s="102"/>
      <c r="D4619" s="103"/>
      <c r="E4619" s="98"/>
      <c r="F4619" s="104"/>
      <c r="G4619" s="103"/>
      <c r="IF4619" s="6"/>
      <c r="IG4619" s="6"/>
      <c r="IH4619" s="6"/>
      <c r="II4619" s="6"/>
      <c r="IJ4619" s="6"/>
      <c r="IK4619" s="6"/>
      <c r="IL4619" s="6"/>
      <c r="IM4619" s="6"/>
    </row>
    <row r="4620" s="35" customFormat="1" ht="15.75" customHeight="1" spans="3:247">
      <c r="C4620" s="102"/>
      <c r="D4620" s="103"/>
      <c r="E4620" s="98"/>
      <c r="F4620" s="104"/>
      <c r="G4620" s="103"/>
      <c r="IF4620" s="6"/>
      <c r="IG4620" s="6"/>
      <c r="IH4620" s="6"/>
      <c r="II4620" s="6"/>
      <c r="IJ4620" s="6"/>
      <c r="IK4620" s="6"/>
      <c r="IL4620" s="6"/>
      <c r="IM4620" s="6"/>
    </row>
    <row r="4621" s="35" customFormat="1" ht="15.75" customHeight="1" spans="3:247">
      <c r="C4621" s="102"/>
      <c r="D4621" s="103"/>
      <c r="E4621" s="98"/>
      <c r="F4621" s="104"/>
      <c r="G4621" s="103"/>
      <c r="IF4621" s="6"/>
      <c r="IG4621" s="6"/>
      <c r="IH4621" s="6"/>
      <c r="II4621" s="6"/>
      <c r="IJ4621" s="6"/>
      <c r="IK4621" s="6"/>
      <c r="IL4621" s="6"/>
      <c r="IM4621" s="6"/>
    </row>
    <row r="4622" s="35" customFormat="1" ht="15.75" customHeight="1" spans="3:247">
      <c r="C4622" s="102"/>
      <c r="D4622" s="103"/>
      <c r="E4622" s="98"/>
      <c r="F4622" s="104"/>
      <c r="G4622" s="103"/>
      <c r="IF4622" s="6"/>
      <c r="IG4622" s="6"/>
      <c r="IH4622" s="6"/>
      <c r="II4622" s="6"/>
      <c r="IJ4622" s="6"/>
      <c r="IK4622" s="6"/>
      <c r="IL4622" s="6"/>
      <c r="IM4622" s="6"/>
    </row>
    <row r="4623" s="35" customFormat="1" ht="15.75" customHeight="1" spans="3:247">
      <c r="C4623" s="102"/>
      <c r="D4623" s="103"/>
      <c r="E4623" s="98"/>
      <c r="F4623" s="104"/>
      <c r="G4623" s="103"/>
      <c r="IF4623" s="6"/>
      <c r="IG4623" s="6"/>
      <c r="IH4623" s="6"/>
      <c r="II4623" s="6"/>
      <c r="IJ4623" s="6"/>
      <c r="IK4623" s="6"/>
      <c r="IL4623" s="6"/>
      <c r="IM4623" s="6"/>
    </row>
    <row r="4624" s="35" customFormat="1" ht="15.75" customHeight="1" spans="3:247">
      <c r="C4624" s="102"/>
      <c r="D4624" s="103"/>
      <c r="E4624" s="98"/>
      <c r="F4624" s="104"/>
      <c r="G4624" s="103"/>
      <c r="IF4624" s="6"/>
      <c r="IG4624" s="6"/>
      <c r="IH4624" s="6"/>
      <c r="II4624" s="6"/>
      <c r="IJ4624" s="6"/>
      <c r="IK4624" s="6"/>
      <c r="IL4624" s="6"/>
      <c r="IM4624" s="6"/>
    </row>
    <row r="4625" s="35" customFormat="1" ht="15.75" customHeight="1" spans="3:247">
      <c r="C4625" s="102"/>
      <c r="D4625" s="103"/>
      <c r="E4625" s="98"/>
      <c r="F4625" s="104"/>
      <c r="G4625" s="103"/>
      <c r="IF4625" s="6"/>
      <c r="IG4625" s="6"/>
      <c r="IH4625" s="6"/>
      <c r="II4625" s="6"/>
      <c r="IJ4625" s="6"/>
      <c r="IK4625" s="6"/>
      <c r="IL4625" s="6"/>
      <c r="IM4625" s="6"/>
    </row>
    <row r="4626" s="35" customFormat="1" ht="15.75" customHeight="1" spans="3:247">
      <c r="C4626" s="102"/>
      <c r="D4626" s="103"/>
      <c r="E4626" s="98"/>
      <c r="F4626" s="104"/>
      <c r="G4626" s="103"/>
      <c r="IF4626" s="6"/>
      <c r="IG4626" s="6"/>
      <c r="IH4626" s="6"/>
      <c r="II4626" s="6"/>
      <c r="IJ4626" s="6"/>
      <c r="IK4626" s="6"/>
      <c r="IL4626" s="6"/>
      <c r="IM4626" s="6"/>
    </row>
    <row r="4627" s="35" customFormat="1" ht="15.75" customHeight="1" spans="3:247">
      <c r="C4627" s="102"/>
      <c r="D4627" s="103"/>
      <c r="E4627" s="98"/>
      <c r="F4627" s="104"/>
      <c r="G4627" s="103"/>
      <c r="IF4627" s="6"/>
      <c r="IG4627" s="6"/>
      <c r="IH4627" s="6"/>
      <c r="II4627" s="6"/>
      <c r="IJ4627" s="6"/>
      <c r="IK4627" s="6"/>
      <c r="IL4627" s="6"/>
      <c r="IM4627" s="6"/>
    </row>
    <row r="4628" s="35" customFormat="1" ht="15.75" customHeight="1" spans="3:247">
      <c r="C4628" s="102"/>
      <c r="D4628" s="103"/>
      <c r="E4628" s="98"/>
      <c r="F4628" s="104"/>
      <c r="G4628" s="103"/>
      <c r="IF4628" s="6"/>
      <c r="IG4628" s="6"/>
      <c r="IH4628" s="6"/>
      <c r="II4628" s="6"/>
      <c r="IJ4628" s="6"/>
      <c r="IK4628" s="6"/>
      <c r="IL4628" s="6"/>
      <c r="IM4628" s="6"/>
    </row>
    <row r="4629" s="35" customFormat="1" ht="15.75" customHeight="1" spans="3:247">
      <c r="C4629" s="102"/>
      <c r="D4629" s="103"/>
      <c r="E4629" s="98"/>
      <c r="F4629" s="104"/>
      <c r="G4629" s="103"/>
      <c r="IF4629" s="6"/>
      <c r="IG4629" s="6"/>
      <c r="IH4629" s="6"/>
      <c r="II4629" s="6"/>
      <c r="IJ4629" s="6"/>
      <c r="IK4629" s="6"/>
      <c r="IL4629" s="6"/>
      <c r="IM4629" s="6"/>
    </row>
    <row r="4630" s="35" customFormat="1" ht="15.75" customHeight="1" spans="3:247">
      <c r="C4630" s="102"/>
      <c r="D4630" s="103"/>
      <c r="E4630" s="98"/>
      <c r="F4630" s="104"/>
      <c r="G4630" s="103"/>
      <c r="IF4630" s="6"/>
      <c r="IG4630" s="6"/>
      <c r="IH4630" s="6"/>
      <c r="II4630" s="6"/>
      <c r="IJ4630" s="6"/>
      <c r="IK4630" s="6"/>
      <c r="IL4630" s="6"/>
      <c r="IM4630" s="6"/>
    </row>
    <row r="4631" s="35" customFormat="1" ht="15.75" customHeight="1" spans="3:247">
      <c r="C4631" s="102"/>
      <c r="D4631" s="103"/>
      <c r="E4631" s="98"/>
      <c r="F4631" s="104"/>
      <c r="G4631" s="103"/>
      <c r="IF4631" s="6"/>
      <c r="IG4631" s="6"/>
      <c r="IH4631" s="6"/>
      <c r="II4631" s="6"/>
      <c r="IJ4631" s="6"/>
      <c r="IK4631" s="6"/>
      <c r="IL4631" s="6"/>
      <c r="IM4631" s="6"/>
    </row>
    <row r="4632" s="35" customFormat="1" ht="15.75" customHeight="1" spans="3:247">
      <c r="C4632" s="102"/>
      <c r="D4632" s="103"/>
      <c r="E4632" s="98"/>
      <c r="F4632" s="104"/>
      <c r="G4632" s="103"/>
      <c r="IF4632" s="6"/>
      <c r="IG4632" s="6"/>
      <c r="IH4632" s="6"/>
      <c r="II4632" s="6"/>
      <c r="IJ4632" s="6"/>
      <c r="IK4632" s="6"/>
      <c r="IL4632" s="6"/>
      <c r="IM4632" s="6"/>
    </row>
    <row r="4633" s="35" customFormat="1" ht="15.75" customHeight="1" spans="3:247">
      <c r="C4633" s="102"/>
      <c r="D4633" s="103"/>
      <c r="E4633" s="98"/>
      <c r="F4633" s="104"/>
      <c r="G4633" s="103"/>
      <c r="IF4633" s="6"/>
      <c r="IG4633" s="6"/>
      <c r="IH4633" s="6"/>
      <c r="II4633" s="6"/>
      <c r="IJ4633" s="6"/>
      <c r="IK4633" s="6"/>
      <c r="IL4633" s="6"/>
      <c r="IM4633" s="6"/>
    </row>
    <row r="4634" s="35" customFormat="1" ht="15.75" customHeight="1" spans="3:247">
      <c r="C4634" s="102"/>
      <c r="D4634" s="103"/>
      <c r="E4634" s="98"/>
      <c r="F4634" s="104"/>
      <c r="G4634" s="103"/>
      <c r="IF4634" s="6"/>
      <c r="IG4634" s="6"/>
      <c r="IH4634" s="6"/>
      <c r="II4634" s="6"/>
      <c r="IJ4634" s="6"/>
      <c r="IK4634" s="6"/>
      <c r="IL4634" s="6"/>
      <c r="IM4634" s="6"/>
    </row>
    <row r="4635" s="35" customFormat="1" ht="15.75" customHeight="1" spans="3:247">
      <c r="C4635" s="102"/>
      <c r="D4635" s="103"/>
      <c r="E4635" s="98"/>
      <c r="F4635" s="104"/>
      <c r="G4635" s="103"/>
      <c r="IF4635" s="6"/>
      <c r="IG4635" s="6"/>
      <c r="IH4635" s="6"/>
      <c r="II4635" s="6"/>
      <c r="IJ4635" s="6"/>
      <c r="IK4635" s="6"/>
      <c r="IL4635" s="6"/>
      <c r="IM4635" s="6"/>
    </row>
    <row r="4636" s="35" customFormat="1" ht="15.75" customHeight="1" spans="3:247">
      <c r="C4636" s="102"/>
      <c r="D4636" s="103"/>
      <c r="E4636" s="98"/>
      <c r="F4636" s="104"/>
      <c r="G4636" s="103"/>
      <c r="IF4636" s="6"/>
      <c r="IG4636" s="6"/>
      <c r="IH4636" s="6"/>
      <c r="II4636" s="6"/>
      <c r="IJ4636" s="6"/>
      <c r="IK4636" s="6"/>
      <c r="IL4636" s="6"/>
      <c r="IM4636" s="6"/>
    </row>
    <row r="4637" s="35" customFormat="1" ht="15.75" customHeight="1" spans="3:247">
      <c r="C4637" s="102"/>
      <c r="D4637" s="103"/>
      <c r="E4637" s="98"/>
      <c r="F4637" s="104"/>
      <c r="G4637" s="103"/>
      <c r="IF4637" s="6"/>
      <c r="IG4637" s="6"/>
      <c r="IH4637" s="6"/>
      <c r="II4637" s="6"/>
      <c r="IJ4637" s="6"/>
      <c r="IK4637" s="6"/>
      <c r="IL4637" s="6"/>
      <c r="IM4637" s="6"/>
    </row>
    <row r="4638" s="35" customFormat="1" ht="15.75" customHeight="1" spans="3:247">
      <c r="C4638" s="102"/>
      <c r="D4638" s="103"/>
      <c r="E4638" s="98"/>
      <c r="F4638" s="104"/>
      <c r="G4638" s="103"/>
      <c r="IF4638" s="6"/>
      <c r="IG4638" s="6"/>
      <c r="IH4638" s="6"/>
      <c r="II4638" s="6"/>
      <c r="IJ4638" s="6"/>
      <c r="IK4638" s="6"/>
      <c r="IL4638" s="6"/>
      <c r="IM4638" s="6"/>
    </row>
    <row r="4639" s="35" customFormat="1" ht="15.75" customHeight="1" spans="3:247">
      <c r="C4639" s="102"/>
      <c r="D4639" s="103"/>
      <c r="E4639" s="98"/>
      <c r="F4639" s="104"/>
      <c r="G4639" s="103"/>
      <c r="IF4639" s="6"/>
      <c r="IG4639" s="6"/>
      <c r="IH4639" s="6"/>
      <c r="II4639" s="6"/>
      <c r="IJ4639" s="6"/>
      <c r="IK4639" s="6"/>
      <c r="IL4639" s="6"/>
      <c r="IM4639" s="6"/>
    </row>
    <row r="4640" s="35" customFormat="1" ht="15.75" customHeight="1" spans="3:247">
      <c r="C4640" s="102"/>
      <c r="D4640" s="103"/>
      <c r="E4640" s="98"/>
      <c r="F4640" s="104"/>
      <c r="G4640" s="103"/>
      <c r="IF4640" s="6"/>
      <c r="IG4640" s="6"/>
      <c r="IH4640" s="6"/>
      <c r="II4640" s="6"/>
      <c r="IJ4640" s="6"/>
      <c r="IK4640" s="6"/>
      <c r="IL4640" s="6"/>
      <c r="IM4640" s="6"/>
    </row>
    <row r="4641" s="35" customFormat="1" ht="15.75" customHeight="1" spans="3:247">
      <c r="C4641" s="102"/>
      <c r="D4641" s="103"/>
      <c r="E4641" s="98"/>
      <c r="F4641" s="104"/>
      <c r="G4641" s="103"/>
      <c r="IF4641" s="6"/>
      <c r="IG4641" s="6"/>
      <c r="IH4641" s="6"/>
      <c r="II4641" s="6"/>
      <c r="IJ4641" s="6"/>
      <c r="IK4641" s="6"/>
      <c r="IL4641" s="6"/>
      <c r="IM4641" s="6"/>
    </row>
    <row r="4642" s="35" customFormat="1" ht="15.75" customHeight="1" spans="3:247">
      <c r="C4642" s="102"/>
      <c r="D4642" s="103"/>
      <c r="E4642" s="98"/>
      <c r="F4642" s="104"/>
      <c r="G4642" s="103"/>
      <c r="IF4642" s="6"/>
      <c r="IG4642" s="6"/>
      <c r="IH4642" s="6"/>
      <c r="II4642" s="6"/>
      <c r="IJ4642" s="6"/>
      <c r="IK4642" s="6"/>
      <c r="IL4642" s="6"/>
      <c r="IM4642" s="6"/>
    </row>
    <row r="4643" s="35" customFormat="1" ht="15.75" customHeight="1" spans="3:247">
      <c r="C4643" s="102"/>
      <c r="D4643" s="103"/>
      <c r="E4643" s="98"/>
      <c r="F4643" s="104"/>
      <c r="G4643" s="103"/>
      <c r="IF4643" s="6"/>
      <c r="IG4643" s="6"/>
      <c r="IH4643" s="6"/>
      <c r="II4643" s="6"/>
      <c r="IJ4643" s="6"/>
      <c r="IK4643" s="6"/>
      <c r="IL4643" s="6"/>
      <c r="IM4643" s="6"/>
    </row>
    <row r="4644" s="35" customFormat="1" ht="15.75" customHeight="1" spans="3:247">
      <c r="C4644" s="102"/>
      <c r="D4644" s="103"/>
      <c r="E4644" s="98"/>
      <c r="F4644" s="104"/>
      <c r="G4644" s="103"/>
      <c r="IF4644" s="6"/>
      <c r="IG4644" s="6"/>
      <c r="IH4644" s="6"/>
      <c r="II4644" s="6"/>
      <c r="IJ4644" s="6"/>
      <c r="IK4644" s="6"/>
      <c r="IL4644" s="6"/>
      <c r="IM4644" s="6"/>
    </row>
    <row r="4645" s="35" customFormat="1" ht="15.75" customHeight="1" spans="3:247">
      <c r="C4645" s="102"/>
      <c r="D4645" s="103"/>
      <c r="E4645" s="98"/>
      <c r="F4645" s="104"/>
      <c r="G4645" s="103"/>
      <c r="IF4645" s="6"/>
      <c r="IG4645" s="6"/>
      <c r="IH4645" s="6"/>
      <c r="II4645" s="6"/>
      <c r="IJ4645" s="6"/>
      <c r="IK4645" s="6"/>
      <c r="IL4645" s="6"/>
      <c r="IM4645" s="6"/>
    </row>
    <row r="4646" s="35" customFormat="1" ht="15.75" customHeight="1" spans="3:247">
      <c r="C4646" s="102"/>
      <c r="D4646" s="103"/>
      <c r="E4646" s="98"/>
      <c r="F4646" s="104"/>
      <c r="G4646" s="103"/>
      <c r="IF4646" s="6"/>
      <c r="IG4646" s="6"/>
      <c r="IH4646" s="6"/>
      <c r="II4646" s="6"/>
      <c r="IJ4646" s="6"/>
      <c r="IK4646" s="6"/>
      <c r="IL4646" s="6"/>
      <c r="IM4646" s="6"/>
    </row>
    <row r="4647" s="35" customFormat="1" ht="15.75" customHeight="1" spans="3:247">
      <c r="C4647" s="102"/>
      <c r="D4647" s="103"/>
      <c r="E4647" s="98"/>
      <c r="F4647" s="104"/>
      <c r="G4647" s="103"/>
      <c r="IF4647" s="6"/>
      <c r="IG4647" s="6"/>
      <c r="IH4647" s="6"/>
      <c r="II4647" s="6"/>
      <c r="IJ4647" s="6"/>
      <c r="IK4647" s="6"/>
      <c r="IL4647" s="6"/>
      <c r="IM4647" s="6"/>
    </row>
    <row r="4648" s="35" customFormat="1" ht="15.75" customHeight="1" spans="3:247">
      <c r="C4648" s="102"/>
      <c r="D4648" s="103"/>
      <c r="E4648" s="98"/>
      <c r="F4648" s="104"/>
      <c r="G4648" s="103"/>
      <c r="IF4648" s="6"/>
      <c r="IG4648" s="6"/>
      <c r="IH4648" s="6"/>
      <c r="II4648" s="6"/>
      <c r="IJ4648" s="6"/>
      <c r="IK4648" s="6"/>
      <c r="IL4648" s="6"/>
      <c r="IM4648" s="6"/>
    </row>
    <row r="4649" s="35" customFormat="1" ht="15.75" customHeight="1" spans="3:247">
      <c r="C4649" s="102"/>
      <c r="D4649" s="103"/>
      <c r="E4649" s="98"/>
      <c r="F4649" s="104"/>
      <c r="G4649" s="103"/>
      <c r="IF4649" s="6"/>
      <c r="IG4649" s="6"/>
      <c r="IH4649" s="6"/>
      <c r="II4649" s="6"/>
      <c r="IJ4649" s="6"/>
      <c r="IK4649" s="6"/>
      <c r="IL4649" s="6"/>
      <c r="IM4649" s="6"/>
    </row>
    <row r="4650" s="35" customFormat="1" ht="15.75" customHeight="1" spans="3:247">
      <c r="C4650" s="102"/>
      <c r="D4650" s="103"/>
      <c r="E4650" s="98"/>
      <c r="F4650" s="104"/>
      <c r="G4650" s="103"/>
      <c r="IF4650" s="6"/>
      <c r="IG4650" s="6"/>
      <c r="IH4650" s="6"/>
      <c r="II4650" s="6"/>
      <c r="IJ4650" s="6"/>
      <c r="IK4650" s="6"/>
      <c r="IL4650" s="6"/>
      <c r="IM4650" s="6"/>
    </row>
    <row r="4651" s="35" customFormat="1" ht="15.75" customHeight="1" spans="3:247">
      <c r="C4651" s="102"/>
      <c r="D4651" s="103"/>
      <c r="E4651" s="98"/>
      <c r="F4651" s="104"/>
      <c r="G4651" s="103"/>
      <c r="IF4651" s="6"/>
      <c r="IG4651" s="6"/>
      <c r="IH4651" s="6"/>
      <c r="II4651" s="6"/>
      <c r="IJ4651" s="6"/>
      <c r="IK4651" s="6"/>
      <c r="IL4651" s="6"/>
      <c r="IM4651" s="6"/>
    </row>
    <row r="4652" s="35" customFormat="1" ht="15.75" customHeight="1" spans="3:247">
      <c r="C4652" s="102"/>
      <c r="D4652" s="103"/>
      <c r="E4652" s="98"/>
      <c r="F4652" s="104"/>
      <c r="G4652" s="103"/>
      <c r="IF4652" s="6"/>
      <c r="IG4652" s="6"/>
      <c r="IH4652" s="6"/>
      <c r="II4652" s="6"/>
      <c r="IJ4652" s="6"/>
      <c r="IK4652" s="6"/>
      <c r="IL4652" s="6"/>
      <c r="IM4652" s="6"/>
    </row>
    <row r="4653" s="35" customFormat="1" ht="15.75" customHeight="1" spans="3:247">
      <c r="C4653" s="102"/>
      <c r="D4653" s="103"/>
      <c r="E4653" s="98"/>
      <c r="F4653" s="104"/>
      <c r="G4653" s="103"/>
      <c r="IF4653" s="6"/>
      <c r="IG4653" s="6"/>
      <c r="IH4653" s="6"/>
      <c r="II4653" s="6"/>
      <c r="IJ4653" s="6"/>
      <c r="IK4653" s="6"/>
      <c r="IL4653" s="6"/>
      <c r="IM4653" s="6"/>
    </row>
    <row r="4654" s="35" customFormat="1" ht="15.75" customHeight="1" spans="3:247">
      <c r="C4654" s="102"/>
      <c r="D4654" s="103"/>
      <c r="E4654" s="98"/>
      <c r="F4654" s="104"/>
      <c r="G4654" s="103"/>
      <c r="IF4654" s="6"/>
      <c r="IG4654" s="6"/>
      <c r="IH4654" s="6"/>
      <c r="II4654" s="6"/>
      <c r="IJ4654" s="6"/>
      <c r="IK4654" s="6"/>
      <c r="IL4654" s="6"/>
      <c r="IM4654" s="6"/>
    </row>
    <row r="4655" s="35" customFormat="1" ht="15.75" customHeight="1" spans="3:247">
      <c r="C4655" s="102"/>
      <c r="D4655" s="103"/>
      <c r="E4655" s="98"/>
      <c r="F4655" s="104"/>
      <c r="G4655" s="103"/>
      <c r="IF4655" s="6"/>
      <c r="IG4655" s="6"/>
      <c r="IH4655" s="6"/>
      <c r="II4655" s="6"/>
      <c r="IJ4655" s="6"/>
      <c r="IK4655" s="6"/>
      <c r="IL4655" s="6"/>
      <c r="IM4655" s="6"/>
    </row>
    <row r="4656" s="35" customFormat="1" ht="15.75" customHeight="1" spans="3:247">
      <c r="C4656" s="102"/>
      <c r="D4656" s="103"/>
      <c r="E4656" s="98"/>
      <c r="F4656" s="104"/>
      <c r="G4656" s="103"/>
      <c r="IF4656" s="6"/>
      <c r="IG4656" s="6"/>
      <c r="IH4656" s="6"/>
      <c r="II4656" s="6"/>
      <c r="IJ4656" s="6"/>
      <c r="IK4656" s="6"/>
      <c r="IL4656" s="6"/>
      <c r="IM4656" s="6"/>
    </row>
    <row r="4657" s="35" customFormat="1" ht="15.75" customHeight="1" spans="3:247">
      <c r="C4657" s="102"/>
      <c r="D4657" s="103"/>
      <c r="E4657" s="98"/>
      <c r="F4657" s="104"/>
      <c r="G4657" s="103"/>
      <c r="IF4657" s="6"/>
      <c r="IG4657" s="6"/>
      <c r="IH4657" s="6"/>
      <c r="II4657" s="6"/>
      <c r="IJ4657" s="6"/>
      <c r="IK4657" s="6"/>
      <c r="IL4657" s="6"/>
      <c r="IM4657" s="6"/>
    </row>
    <row r="4658" s="35" customFormat="1" ht="15.75" customHeight="1" spans="3:247">
      <c r="C4658" s="102"/>
      <c r="D4658" s="103"/>
      <c r="E4658" s="98"/>
      <c r="F4658" s="104"/>
      <c r="G4658" s="103"/>
      <c r="IF4658" s="6"/>
      <c r="IG4658" s="6"/>
      <c r="IH4658" s="6"/>
      <c r="II4658" s="6"/>
      <c r="IJ4658" s="6"/>
      <c r="IK4658" s="6"/>
      <c r="IL4658" s="6"/>
      <c r="IM4658" s="6"/>
    </row>
    <row r="4659" s="35" customFormat="1" ht="15.75" customHeight="1" spans="3:247">
      <c r="C4659" s="102"/>
      <c r="D4659" s="103"/>
      <c r="E4659" s="98"/>
      <c r="F4659" s="104"/>
      <c r="G4659" s="103"/>
      <c r="IF4659" s="6"/>
      <c r="IG4659" s="6"/>
      <c r="IH4659" s="6"/>
      <c r="II4659" s="6"/>
      <c r="IJ4659" s="6"/>
      <c r="IK4659" s="6"/>
      <c r="IL4659" s="6"/>
      <c r="IM4659" s="6"/>
    </row>
    <row r="4660" s="35" customFormat="1" ht="15.75" customHeight="1" spans="3:247">
      <c r="C4660" s="102"/>
      <c r="D4660" s="103"/>
      <c r="E4660" s="98"/>
      <c r="F4660" s="104"/>
      <c r="G4660" s="103"/>
      <c r="IF4660" s="6"/>
      <c r="IG4660" s="6"/>
      <c r="IH4660" s="6"/>
      <c r="II4660" s="6"/>
      <c r="IJ4660" s="6"/>
      <c r="IK4660" s="6"/>
      <c r="IL4660" s="6"/>
      <c r="IM4660" s="6"/>
    </row>
    <row r="4661" s="35" customFormat="1" ht="15.75" customHeight="1" spans="3:247">
      <c r="C4661" s="102"/>
      <c r="D4661" s="103"/>
      <c r="E4661" s="98"/>
      <c r="F4661" s="104"/>
      <c r="G4661" s="103"/>
      <c r="IF4661" s="6"/>
      <c r="IG4661" s="6"/>
      <c r="IH4661" s="6"/>
      <c r="II4661" s="6"/>
      <c r="IJ4661" s="6"/>
      <c r="IK4661" s="6"/>
      <c r="IL4661" s="6"/>
      <c r="IM4661" s="6"/>
    </row>
    <row r="4662" s="35" customFormat="1" ht="15.75" customHeight="1" spans="3:247">
      <c r="C4662" s="102"/>
      <c r="D4662" s="103"/>
      <c r="E4662" s="98"/>
      <c r="F4662" s="104"/>
      <c r="G4662" s="103"/>
      <c r="IF4662" s="6"/>
      <c r="IG4662" s="6"/>
      <c r="IH4662" s="6"/>
      <c r="II4662" s="6"/>
      <c r="IJ4662" s="6"/>
      <c r="IK4662" s="6"/>
      <c r="IL4662" s="6"/>
      <c r="IM4662" s="6"/>
    </row>
    <row r="4663" s="35" customFormat="1" ht="15.75" customHeight="1" spans="3:247">
      <c r="C4663" s="102"/>
      <c r="D4663" s="103"/>
      <c r="E4663" s="98"/>
      <c r="F4663" s="104"/>
      <c r="G4663" s="103"/>
      <c r="IF4663" s="6"/>
      <c r="IG4663" s="6"/>
      <c r="IH4663" s="6"/>
      <c r="II4663" s="6"/>
      <c r="IJ4663" s="6"/>
      <c r="IK4663" s="6"/>
      <c r="IL4663" s="6"/>
      <c r="IM4663" s="6"/>
    </row>
    <row r="4664" s="35" customFormat="1" ht="15.75" customHeight="1" spans="3:247">
      <c r="C4664" s="102"/>
      <c r="D4664" s="103"/>
      <c r="E4664" s="98"/>
      <c r="F4664" s="104"/>
      <c r="G4664" s="103"/>
      <c r="IF4664" s="6"/>
      <c r="IG4664" s="6"/>
      <c r="IH4664" s="6"/>
      <c r="II4664" s="6"/>
      <c r="IJ4664" s="6"/>
      <c r="IK4664" s="6"/>
      <c r="IL4664" s="6"/>
      <c r="IM4664" s="6"/>
    </row>
    <row r="4665" s="35" customFormat="1" ht="15.75" customHeight="1" spans="3:247">
      <c r="C4665" s="102"/>
      <c r="D4665" s="103"/>
      <c r="E4665" s="98"/>
      <c r="F4665" s="104"/>
      <c r="G4665" s="103"/>
      <c r="IF4665" s="6"/>
      <c r="IG4665" s="6"/>
      <c r="IH4665" s="6"/>
      <c r="II4665" s="6"/>
      <c r="IJ4665" s="6"/>
      <c r="IK4665" s="6"/>
      <c r="IL4665" s="6"/>
      <c r="IM4665" s="6"/>
    </row>
    <row r="4666" s="35" customFormat="1" ht="15.75" customHeight="1" spans="3:247">
      <c r="C4666" s="102"/>
      <c r="D4666" s="103"/>
      <c r="E4666" s="98"/>
      <c r="F4666" s="104"/>
      <c r="G4666" s="103"/>
      <c r="IF4666" s="6"/>
      <c r="IG4666" s="6"/>
      <c r="IH4666" s="6"/>
      <c r="II4666" s="6"/>
      <c r="IJ4666" s="6"/>
      <c r="IK4666" s="6"/>
      <c r="IL4666" s="6"/>
      <c r="IM4666" s="6"/>
    </row>
    <row r="4667" s="35" customFormat="1" ht="15.75" customHeight="1" spans="3:247">
      <c r="C4667" s="102"/>
      <c r="D4667" s="103"/>
      <c r="E4667" s="98"/>
      <c r="F4667" s="104"/>
      <c r="G4667" s="103"/>
      <c r="IF4667" s="6"/>
      <c r="IG4667" s="6"/>
      <c r="IH4667" s="6"/>
      <c r="II4667" s="6"/>
      <c r="IJ4667" s="6"/>
      <c r="IK4667" s="6"/>
      <c r="IL4667" s="6"/>
      <c r="IM4667" s="6"/>
    </row>
    <row r="4668" s="35" customFormat="1" ht="15.75" customHeight="1" spans="3:247">
      <c r="C4668" s="102"/>
      <c r="D4668" s="103"/>
      <c r="E4668" s="98"/>
      <c r="F4668" s="104"/>
      <c r="G4668" s="103"/>
      <c r="IF4668" s="6"/>
      <c r="IG4668" s="6"/>
      <c r="IH4668" s="6"/>
      <c r="II4668" s="6"/>
      <c r="IJ4668" s="6"/>
      <c r="IK4668" s="6"/>
      <c r="IL4668" s="6"/>
      <c r="IM4668" s="6"/>
    </row>
    <row r="4669" s="35" customFormat="1" ht="15.75" customHeight="1" spans="3:247">
      <c r="C4669" s="102"/>
      <c r="D4669" s="103"/>
      <c r="E4669" s="98"/>
      <c r="F4669" s="104"/>
      <c r="G4669" s="103"/>
      <c r="IF4669" s="6"/>
      <c r="IG4669" s="6"/>
      <c r="IH4669" s="6"/>
      <c r="II4669" s="6"/>
      <c r="IJ4669" s="6"/>
      <c r="IK4669" s="6"/>
      <c r="IL4669" s="6"/>
      <c r="IM4669" s="6"/>
    </row>
    <row r="4670" s="35" customFormat="1" ht="15.75" customHeight="1" spans="3:247">
      <c r="C4670" s="102"/>
      <c r="D4670" s="103"/>
      <c r="E4670" s="98"/>
      <c r="F4670" s="104"/>
      <c r="G4670" s="103"/>
      <c r="IF4670" s="6"/>
      <c r="IG4670" s="6"/>
      <c r="IH4670" s="6"/>
      <c r="II4670" s="6"/>
      <c r="IJ4670" s="6"/>
      <c r="IK4670" s="6"/>
      <c r="IL4670" s="6"/>
      <c r="IM4670" s="6"/>
    </row>
    <row r="4671" s="35" customFormat="1" ht="15.75" customHeight="1" spans="3:247">
      <c r="C4671" s="102"/>
      <c r="D4671" s="103"/>
      <c r="E4671" s="98"/>
      <c r="F4671" s="104"/>
      <c r="G4671" s="103"/>
      <c r="IF4671" s="6"/>
      <c r="IG4671" s="6"/>
      <c r="IH4671" s="6"/>
      <c r="II4671" s="6"/>
      <c r="IJ4671" s="6"/>
      <c r="IK4671" s="6"/>
      <c r="IL4671" s="6"/>
      <c r="IM4671" s="6"/>
    </row>
    <row r="4672" s="35" customFormat="1" ht="15.75" customHeight="1" spans="3:247">
      <c r="C4672" s="102"/>
      <c r="D4672" s="103"/>
      <c r="E4672" s="98"/>
      <c r="F4672" s="104"/>
      <c r="G4672" s="103"/>
      <c r="IF4672" s="6"/>
      <c r="IG4672" s="6"/>
      <c r="IH4672" s="6"/>
      <c r="II4672" s="6"/>
      <c r="IJ4672" s="6"/>
      <c r="IK4672" s="6"/>
      <c r="IL4672" s="6"/>
      <c r="IM4672" s="6"/>
    </row>
    <row r="4673" s="35" customFormat="1" ht="15.75" customHeight="1" spans="3:247">
      <c r="C4673" s="102"/>
      <c r="D4673" s="103"/>
      <c r="E4673" s="98"/>
      <c r="F4673" s="104"/>
      <c r="G4673" s="103"/>
      <c r="IF4673" s="6"/>
      <c r="IG4673" s="6"/>
      <c r="IH4673" s="6"/>
      <c r="II4673" s="6"/>
      <c r="IJ4673" s="6"/>
      <c r="IK4673" s="6"/>
      <c r="IL4673" s="6"/>
      <c r="IM4673" s="6"/>
    </row>
    <row r="4674" s="35" customFormat="1" ht="15.75" customHeight="1" spans="3:247">
      <c r="C4674" s="102"/>
      <c r="D4674" s="103"/>
      <c r="E4674" s="98"/>
      <c r="F4674" s="104"/>
      <c r="G4674" s="103"/>
      <c r="IF4674" s="6"/>
      <c r="IG4674" s="6"/>
      <c r="IH4674" s="6"/>
      <c r="II4674" s="6"/>
      <c r="IJ4674" s="6"/>
      <c r="IK4674" s="6"/>
      <c r="IL4674" s="6"/>
      <c r="IM4674" s="6"/>
    </row>
    <row r="4675" s="35" customFormat="1" ht="15.75" customHeight="1" spans="3:247">
      <c r="C4675" s="102"/>
      <c r="D4675" s="103"/>
      <c r="E4675" s="98"/>
      <c r="F4675" s="104"/>
      <c r="G4675" s="103"/>
      <c r="IF4675" s="6"/>
      <c r="IG4675" s="6"/>
      <c r="IH4675" s="6"/>
      <c r="II4675" s="6"/>
      <c r="IJ4675" s="6"/>
      <c r="IK4675" s="6"/>
      <c r="IL4675" s="6"/>
      <c r="IM4675" s="6"/>
    </row>
    <row r="4676" s="35" customFormat="1" ht="15.75" customHeight="1" spans="3:247">
      <c r="C4676" s="102"/>
      <c r="D4676" s="103"/>
      <c r="E4676" s="98"/>
      <c r="F4676" s="104"/>
      <c r="G4676" s="103"/>
      <c r="IF4676" s="6"/>
      <c r="IG4676" s="6"/>
      <c r="IH4676" s="6"/>
      <c r="II4676" s="6"/>
      <c r="IJ4676" s="6"/>
      <c r="IK4676" s="6"/>
      <c r="IL4676" s="6"/>
      <c r="IM4676" s="6"/>
    </row>
    <row r="4677" s="35" customFormat="1" ht="15.75" customHeight="1" spans="3:247">
      <c r="C4677" s="102"/>
      <c r="D4677" s="103"/>
      <c r="E4677" s="98"/>
      <c r="F4677" s="104"/>
      <c r="G4677" s="103"/>
      <c r="IF4677" s="6"/>
      <c r="IG4677" s="6"/>
      <c r="IH4677" s="6"/>
      <c r="II4677" s="6"/>
      <c r="IJ4677" s="6"/>
      <c r="IK4677" s="6"/>
      <c r="IL4677" s="6"/>
      <c r="IM4677" s="6"/>
    </row>
    <row r="4678" s="35" customFormat="1" ht="15.75" customHeight="1" spans="3:247">
      <c r="C4678" s="102"/>
      <c r="D4678" s="103"/>
      <c r="E4678" s="98"/>
      <c r="F4678" s="104"/>
      <c r="G4678" s="103"/>
      <c r="IF4678" s="6"/>
      <c r="IG4678" s="6"/>
      <c r="IH4678" s="6"/>
      <c r="II4678" s="6"/>
      <c r="IJ4678" s="6"/>
      <c r="IK4678" s="6"/>
      <c r="IL4678" s="6"/>
      <c r="IM4678" s="6"/>
    </row>
    <row r="4679" s="35" customFormat="1" ht="15.75" customHeight="1" spans="3:247">
      <c r="C4679" s="102"/>
      <c r="D4679" s="103"/>
      <c r="E4679" s="98"/>
      <c r="F4679" s="104"/>
      <c r="G4679" s="103"/>
      <c r="IF4679" s="6"/>
      <c r="IG4679" s="6"/>
      <c r="IH4679" s="6"/>
      <c r="II4679" s="6"/>
      <c r="IJ4679" s="6"/>
      <c r="IK4679" s="6"/>
      <c r="IL4679" s="6"/>
      <c r="IM4679" s="6"/>
    </row>
    <row r="4680" s="35" customFormat="1" ht="15.75" customHeight="1" spans="3:247">
      <c r="C4680" s="102"/>
      <c r="D4680" s="103"/>
      <c r="E4680" s="98"/>
      <c r="F4680" s="104"/>
      <c r="G4680" s="103"/>
      <c r="IF4680" s="6"/>
      <c r="IG4680" s="6"/>
      <c r="IH4680" s="6"/>
      <c r="II4680" s="6"/>
      <c r="IJ4680" s="6"/>
      <c r="IK4680" s="6"/>
      <c r="IL4680" s="6"/>
      <c r="IM4680" s="6"/>
    </row>
    <row r="4681" s="35" customFormat="1" ht="15.75" customHeight="1" spans="3:247">
      <c r="C4681" s="102"/>
      <c r="D4681" s="103"/>
      <c r="E4681" s="98"/>
      <c r="F4681" s="104"/>
      <c r="G4681" s="103"/>
      <c r="IF4681" s="6"/>
      <c r="IG4681" s="6"/>
      <c r="IH4681" s="6"/>
      <c r="II4681" s="6"/>
      <c r="IJ4681" s="6"/>
      <c r="IK4681" s="6"/>
      <c r="IL4681" s="6"/>
      <c r="IM4681" s="6"/>
    </row>
    <row r="4682" s="35" customFormat="1" ht="15.75" customHeight="1" spans="3:247">
      <c r="C4682" s="102"/>
      <c r="D4682" s="103"/>
      <c r="E4682" s="98"/>
      <c r="F4682" s="104"/>
      <c r="G4682" s="103"/>
      <c r="IF4682" s="6"/>
      <c r="IG4682" s="6"/>
      <c r="IH4682" s="6"/>
      <c r="II4682" s="6"/>
      <c r="IJ4682" s="6"/>
      <c r="IK4682" s="6"/>
      <c r="IL4682" s="6"/>
      <c r="IM4682" s="6"/>
    </row>
    <row r="4683" s="35" customFormat="1" ht="15.75" customHeight="1" spans="3:247">
      <c r="C4683" s="102"/>
      <c r="D4683" s="103"/>
      <c r="E4683" s="98"/>
      <c r="F4683" s="104"/>
      <c r="G4683" s="103"/>
      <c r="IF4683" s="6"/>
      <c r="IG4683" s="6"/>
      <c r="IH4683" s="6"/>
      <c r="II4683" s="6"/>
      <c r="IJ4683" s="6"/>
      <c r="IK4683" s="6"/>
      <c r="IL4683" s="6"/>
      <c r="IM4683" s="6"/>
    </row>
    <row r="4684" s="35" customFormat="1" ht="15.75" customHeight="1" spans="3:247">
      <c r="C4684" s="102"/>
      <c r="D4684" s="103"/>
      <c r="E4684" s="98"/>
      <c r="F4684" s="104"/>
      <c r="G4684" s="103"/>
      <c r="IF4684" s="6"/>
      <c r="IG4684" s="6"/>
      <c r="IH4684" s="6"/>
      <c r="II4684" s="6"/>
      <c r="IJ4684" s="6"/>
      <c r="IK4684" s="6"/>
      <c r="IL4684" s="6"/>
      <c r="IM4684" s="6"/>
    </row>
    <row r="4685" s="35" customFormat="1" ht="15.75" customHeight="1" spans="3:247">
      <c r="C4685" s="102"/>
      <c r="D4685" s="103"/>
      <c r="E4685" s="98"/>
      <c r="F4685" s="104"/>
      <c r="G4685" s="103"/>
      <c r="IF4685" s="6"/>
      <c r="IG4685" s="6"/>
      <c r="IH4685" s="6"/>
      <c r="II4685" s="6"/>
      <c r="IJ4685" s="6"/>
      <c r="IK4685" s="6"/>
      <c r="IL4685" s="6"/>
      <c r="IM4685" s="6"/>
    </row>
    <row r="4686" s="35" customFormat="1" ht="15.75" customHeight="1" spans="3:247">
      <c r="C4686" s="102"/>
      <c r="D4686" s="103"/>
      <c r="E4686" s="98"/>
      <c r="F4686" s="104"/>
      <c r="G4686" s="103"/>
      <c r="IF4686" s="6"/>
      <c r="IG4686" s="6"/>
      <c r="IH4686" s="6"/>
      <c r="II4686" s="6"/>
      <c r="IJ4686" s="6"/>
      <c r="IK4686" s="6"/>
      <c r="IL4686" s="6"/>
      <c r="IM4686" s="6"/>
    </row>
    <row r="4687" s="35" customFormat="1" ht="15.75" customHeight="1" spans="3:247">
      <c r="C4687" s="102"/>
      <c r="D4687" s="103"/>
      <c r="E4687" s="98"/>
      <c r="F4687" s="104"/>
      <c r="G4687" s="103"/>
      <c r="IF4687" s="6"/>
      <c r="IG4687" s="6"/>
      <c r="IH4687" s="6"/>
      <c r="II4687" s="6"/>
      <c r="IJ4687" s="6"/>
      <c r="IK4687" s="6"/>
      <c r="IL4687" s="6"/>
      <c r="IM4687" s="6"/>
    </row>
    <row r="4688" s="35" customFormat="1" ht="15.75" customHeight="1" spans="3:247">
      <c r="C4688" s="102"/>
      <c r="D4688" s="103"/>
      <c r="E4688" s="98"/>
      <c r="F4688" s="104"/>
      <c r="G4688" s="103"/>
      <c r="IF4688" s="6"/>
      <c r="IG4688" s="6"/>
      <c r="IH4688" s="6"/>
      <c r="II4688" s="6"/>
      <c r="IJ4688" s="6"/>
      <c r="IK4688" s="6"/>
      <c r="IL4688" s="6"/>
      <c r="IM4688" s="6"/>
    </row>
    <row r="4689" s="35" customFormat="1" ht="15.75" customHeight="1" spans="3:247">
      <c r="C4689" s="102"/>
      <c r="D4689" s="103"/>
      <c r="E4689" s="98"/>
      <c r="F4689" s="104"/>
      <c r="G4689" s="103"/>
      <c r="IF4689" s="6"/>
      <c r="IG4689" s="6"/>
      <c r="IH4689" s="6"/>
      <c r="II4689" s="6"/>
      <c r="IJ4689" s="6"/>
      <c r="IK4689" s="6"/>
      <c r="IL4689" s="6"/>
      <c r="IM4689" s="6"/>
    </row>
    <row r="4690" s="35" customFormat="1" ht="15.75" customHeight="1" spans="3:247">
      <c r="C4690" s="102"/>
      <c r="D4690" s="103"/>
      <c r="E4690" s="98"/>
      <c r="F4690" s="104"/>
      <c r="G4690" s="103"/>
      <c r="IF4690" s="6"/>
      <c r="IG4690" s="6"/>
      <c r="IH4690" s="6"/>
      <c r="II4690" s="6"/>
      <c r="IJ4690" s="6"/>
      <c r="IK4690" s="6"/>
      <c r="IL4690" s="6"/>
      <c r="IM4690" s="6"/>
    </row>
    <row r="4691" s="35" customFormat="1" ht="15.75" customHeight="1" spans="3:247">
      <c r="C4691" s="102"/>
      <c r="D4691" s="103"/>
      <c r="E4691" s="98"/>
      <c r="F4691" s="104"/>
      <c r="G4691" s="103"/>
      <c r="IF4691" s="6"/>
      <c r="IG4691" s="6"/>
      <c r="IH4691" s="6"/>
      <c r="II4691" s="6"/>
      <c r="IJ4691" s="6"/>
      <c r="IK4691" s="6"/>
      <c r="IL4691" s="6"/>
      <c r="IM4691" s="6"/>
    </row>
    <row r="4692" s="35" customFormat="1" ht="15.75" customHeight="1" spans="3:247">
      <c r="C4692" s="102"/>
      <c r="D4692" s="103"/>
      <c r="E4692" s="98"/>
      <c r="F4692" s="104"/>
      <c r="G4692" s="103"/>
      <c r="IF4692" s="6"/>
      <c r="IG4692" s="6"/>
      <c r="IH4692" s="6"/>
      <c r="II4692" s="6"/>
      <c r="IJ4692" s="6"/>
      <c r="IK4692" s="6"/>
      <c r="IL4692" s="6"/>
      <c r="IM4692" s="6"/>
    </row>
    <row r="4693" s="35" customFormat="1" ht="15.75" customHeight="1" spans="3:247">
      <c r="C4693" s="102"/>
      <c r="D4693" s="103"/>
      <c r="E4693" s="98"/>
      <c r="F4693" s="104"/>
      <c r="G4693" s="103"/>
      <c r="IF4693" s="6"/>
      <c r="IG4693" s="6"/>
      <c r="IH4693" s="6"/>
      <c r="II4693" s="6"/>
      <c r="IJ4693" s="6"/>
      <c r="IK4693" s="6"/>
      <c r="IL4693" s="6"/>
      <c r="IM4693" s="6"/>
    </row>
    <row r="4694" s="35" customFormat="1" ht="15.75" customHeight="1" spans="3:247">
      <c r="C4694" s="102"/>
      <c r="D4694" s="103"/>
      <c r="E4694" s="98"/>
      <c r="F4694" s="104"/>
      <c r="G4694" s="103"/>
      <c r="IF4694" s="6"/>
      <c r="IG4694" s="6"/>
      <c r="IH4694" s="6"/>
      <c r="II4694" s="6"/>
      <c r="IJ4694" s="6"/>
      <c r="IK4694" s="6"/>
      <c r="IL4694" s="6"/>
      <c r="IM4694" s="6"/>
    </row>
    <row r="4695" s="35" customFormat="1" ht="15.75" customHeight="1" spans="3:247">
      <c r="C4695" s="102"/>
      <c r="D4695" s="103"/>
      <c r="E4695" s="98"/>
      <c r="F4695" s="104"/>
      <c r="G4695" s="103"/>
      <c r="IF4695" s="6"/>
      <c r="IG4695" s="6"/>
      <c r="IH4695" s="6"/>
      <c r="II4695" s="6"/>
      <c r="IJ4695" s="6"/>
      <c r="IK4695" s="6"/>
      <c r="IL4695" s="6"/>
      <c r="IM4695" s="6"/>
    </row>
    <row r="4696" s="35" customFormat="1" ht="15.75" customHeight="1" spans="3:247">
      <c r="C4696" s="102"/>
      <c r="D4696" s="103"/>
      <c r="E4696" s="98"/>
      <c r="F4696" s="104"/>
      <c r="G4696" s="103"/>
      <c r="IF4696" s="6"/>
      <c r="IG4696" s="6"/>
      <c r="IH4696" s="6"/>
      <c r="II4696" s="6"/>
      <c r="IJ4696" s="6"/>
      <c r="IK4696" s="6"/>
      <c r="IL4696" s="6"/>
      <c r="IM4696" s="6"/>
    </row>
    <row r="4697" s="35" customFormat="1" ht="15.75" customHeight="1" spans="3:247">
      <c r="C4697" s="102"/>
      <c r="D4697" s="103"/>
      <c r="E4697" s="98"/>
      <c r="F4697" s="104"/>
      <c r="G4697" s="103"/>
      <c r="IF4697" s="6"/>
      <c r="IG4697" s="6"/>
      <c r="IH4697" s="6"/>
      <c r="II4697" s="6"/>
      <c r="IJ4697" s="6"/>
      <c r="IK4697" s="6"/>
      <c r="IL4697" s="6"/>
      <c r="IM4697" s="6"/>
    </row>
    <row r="4698" s="35" customFormat="1" ht="15.75" customHeight="1" spans="3:247">
      <c r="C4698" s="102"/>
      <c r="D4698" s="103"/>
      <c r="E4698" s="98"/>
      <c r="F4698" s="104"/>
      <c r="G4698" s="103"/>
      <c r="IF4698" s="6"/>
      <c r="IG4698" s="6"/>
      <c r="IH4698" s="6"/>
      <c r="II4698" s="6"/>
      <c r="IJ4698" s="6"/>
      <c r="IK4698" s="6"/>
      <c r="IL4698" s="6"/>
      <c r="IM4698" s="6"/>
    </row>
    <row r="4699" s="35" customFormat="1" ht="15.75" customHeight="1" spans="3:247">
      <c r="C4699" s="102"/>
      <c r="D4699" s="103"/>
      <c r="E4699" s="98"/>
      <c r="F4699" s="104"/>
      <c r="G4699" s="103"/>
      <c r="IF4699" s="6"/>
      <c r="IG4699" s="6"/>
      <c r="IH4699" s="6"/>
      <c r="II4699" s="6"/>
      <c r="IJ4699" s="6"/>
      <c r="IK4699" s="6"/>
      <c r="IL4699" s="6"/>
      <c r="IM4699" s="6"/>
    </row>
    <row r="4700" s="35" customFormat="1" ht="15.75" customHeight="1" spans="3:247">
      <c r="C4700" s="102"/>
      <c r="D4700" s="103"/>
      <c r="E4700" s="98"/>
      <c r="F4700" s="104"/>
      <c r="G4700" s="103"/>
      <c r="IF4700" s="6"/>
      <c r="IG4700" s="6"/>
      <c r="IH4700" s="6"/>
      <c r="II4700" s="6"/>
      <c r="IJ4700" s="6"/>
      <c r="IK4700" s="6"/>
      <c r="IL4700" s="6"/>
      <c r="IM4700" s="6"/>
    </row>
    <row r="4701" s="35" customFormat="1" ht="15.75" customHeight="1" spans="3:247">
      <c r="C4701" s="102"/>
      <c r="D4701" s="103"/>
      <c r="E4701" s="98"/>
      <c r="F4701" s="104"/>
      <c r="G4701" s="103"/>
      <c r="IF4701" s="6"/>
      <c r="IG4701" s="6"/>
      <c r="IH4701" s="6"/>
      <c r="II4701" s="6"/>
      <c r="IJ4701" s="6"/>
      <c r="IK4701" s="6"/>
      <c r="IL4701" s="6"/>
      <c r="IM4701" s="6"/>
    </row>
    <row r="4702" s="35" customFormat="1" ht="15.75" customHeight="1" spans="3:247">
      <c r="C4702" s="102"/>
      <c r="D4702" s="103"/>
      <c r="E4702" s="98"/>
      <c r="F4702" s="104"/>
      <c r="G4702" s="103"/>
      <c r="IF4702" s="6"/>
      <c r="IG4702" s="6"/>
      <c r="IH4702" s="6"/>
      <c r="II4702" s="6"/>
      <c r="IJ4702" s="6"/>
      <c r="IK4702" s="6"/>
      <c r="IL4702" s="6"/>
      <c r="IM4702" s="6"/>
    </row>
    <row r="4703" s="35" customFormat="1" ht="15.75" customHeight="1" spans="3:247">
      <c r="C4703" s="102"/>
      <c r="D4703" s="103"/>
      <c r="E4703" s="98"/>
      <c r="F4703" s="104"/>
      <c r="G4703" s="103"/>
      <c r="IF4703" s="6"/>
      <c r="IG4703" s="6"/>
      <c r="IH4703" s="6"/>
      <c r="II4703" s="6"/>
      <c r="IJ4703" s="6"/>
      <c r="IK4703" s="6"/>
      <c r="IL4703" s="6"/>
      <c r="IM4703" s="6"/>
    </row>
    <row r="4704" s="35" customFormat="1" ht="15.75" customHeight="1" spans="3:247">
      <c r="C4704" s="102"/>
      <c r="D4704" s="103"/>
      <c r="E4704" s="98"/>
      <c r="F4704" s="104"/>
      <c r="G4704" s="103"/>
      <c r="IF4704" s="6"/>
      <c r="IG4704" s="6"/>
      <c r="IH4704" s="6"/>
      <c r="II4704" s="6"/>
      <c r="IJ4704" s="6"/>
      <c r="IK4704" s="6"/>
      <c r="IL4704" s="6"/>
      <c r="IM4704" s="6"/>
    </row>
    <row r="4705" s="35" customFormat="1" ht="15.75" customHeight="1" spans="3:247">
      <c r="C4705" s="102"/>
      <c r="D4705" s="103"/>
      <c r="E4705" s="98"/>
      <c r="F4705" s="104"/>
      <c r="G4705" s="103"/>
      <c r="IF4705" s="6"/>
      <c r="IG4705" s="6"/>
      <c r="IH4705" s="6"/>
      <c r="II4705" s="6"/>
      <c r="IJ4705" s="6"/>
      <c r="IK4705" s="6"/>
      <c r="IL4705" s="6"/>
      <c r="IM4705" s="6"/>
    </row>
    <row r="4706" s="35" customFormat="1" ht="15.75" customHeight="1" spans="3:247">
      <c r="C4706" s="102"/>
      <c r="D4706" s="103"/>
      <c r="E4706" s="98"/>
      <c r="F4706" s="104"/>
      <c r="G4706" s="103"/>
      <c r="IF4706" s="6"/>
      <c r="IG4706" s="6"/>
      <c r="IH4706" s="6"/>
      <c r="II4706" s="6"/>
      <c r="IJ4706" s="6"/>
      <c r="IK4706" s="6"/>
      <c r="IL4706" s="6"/>
      <c r="IM4706" s="6"/>
    </row>
    <row r="4707" s="35" customFormat="1" ht="15.75" customHeight="1" spans="3:247">
      <c r="C4707" s="102"/>
      <c r="D4707" s="103"/>
      <c r="E4707" s="98"/>
      <c r="F4707" s="104"/>
      <c r="G4707" s="103"/>
      <c r="IF4707" s="6"/>
      <c r="IG4707" s="6"/>
      <c r="IH4707" s="6"/>
      <c r="II4707" s="6"/>
      <c r="IJ4707" s="6"/>
      <c r="IK4707" s="6"/>
      <c r="IL4707" s="6"/>
      <c r="IM4707" s="6"/>
    </row>
    <row r="4708" s="35" customFormat="1" ht="15.75" customHeight="1" spans="3:247">
      <c r="C4708" s="102"/>
      <c r="D4708" s="103"/>
      <c r="E4708" s="98"/>
      <c r="F4708" s="104"/>
      <c r="G4708" s="103"/>
      <c r="IF4708" s="6"/>
      <c r="IG4708" s="6"/>
      <c r="IH4708" s="6"/>
      <c r="II4708" s="6"/>
      <c r="IJ4708" s="6"/>
      <c r="IK4708" s="6"/>
      <c r="IL4708" s="6"/>
      <c r="IM4708" s="6"/>
    </row>
    <row r="4709" s="35" customFormat="1" ht="15.75" customHeight="1" spans="3:247">
      <c r="C4709" s="102"/>
      <c r="D4709" s="103"/>
      <c r="E4709" s="98"/>
      <c r="F4709" s="104"/>
      <c r="G4709" s="103"/>
      <c r="IF4709" s="6"/>
      <c r="IG4709" s="6"/>
      <c r="IH4709" s="6"/>
      <c r="II4709" s="6"/>
      <c r="IJ4709" s="6"/>
      <c r="IK4709" s="6"/>
      <c r="IL4709" s="6"/>
      <c r="IM4709" s="6"/>
    </row>
    <row r="4710" s="35" customFormat="1" ht="15.75" customHeight="1" spans="3:247">
      <c r="C4710" s="102"/>
      <c r="D4710" s="103"/>
      <c r="E4710" s="98"/>
      <c r="F4710" s="104"/>
      <c r="G4710" s="103"/>
      <c r="IF4710" s="6"/>
      <c r="IG4710" s="6"/>
      <c r="IH4710" s="6"/>
      <c r="II4710" s="6"/>
      <c r="IJ4710" s="6"/>
      <c r="IK4710" s="6"/>
      <c r="IL4710" s="6"/>
      <c r="IM4710" s="6"/>
    </row>
    <row r="4711" s="35" customFormat="1" ht="15.75" customHeight="1" spans="3:247">
      <c r="C4711" s="102"/>
      <c r="D4711" s="103"/>
      <c r="E4711" s="98"/>
      <c r="F4711" s="104"/>
      <c r="G4711" s="103"/>
      <c r="IF4711" s="6"/>
      <c r="IG4711" s="6"/>
      <c r="IH4711" s="6"/>
      <c r="II4711" s="6"/>
      <c r="IJ4711" s="6"/>
      <c r="IK4711" s="6"/>
      <c r="IL4711" s="6"/>
      <c r="IM4711" s="6"/>
    </row>
    <row r="4712" s="35" customFormat="1" ht="15.75" customHeight="1" spans="3:247">
      <c r="C4712" s="102"/>
      <c r="D4712" s="103"/>
      <c r="E4712" s="98"/>
      <c r="F4712" s="104"/>
      <c r="G4712" s="103"/>
      <c r="IF4712" s="6"/>
      <c r="IG4712" s="6"/>
      <c r="IH4712" s="6"/>
      <c r="II4712" s="6"/>
      <c r="IJ4712" s="6"/>
      <c r="IK4712" s="6"/>
      <c r="IL4712" s="6"/>
      <c r="IM4712" s="6"/>
    </row>
    <row r="4713" s="35" customFormat="1" ht="15.75" customHeight="1" spans="3:247">
      <c r="C4713" s="102"/>
      <c r="D4713" s="103"/>
      <c r="E4713" s="98"/>
      <c r="F4713" s="104"/>
      <c r="G4713" s="103"/>
      <c r="IF4713" s="6"/>
      <c r="IG4713" s="6"/>
      <c r="IH4713" s="6"/>
      <c r="II4713" s="6"/>
      <c r="IJ4713" s="6"/>
      <c r="IK4713" s="6"/>
      <c r="IL4713" s="6"/>
      <c r="IM4713" s="6"/>
    </row>
    <row r="4714" s="35" customFormat="1" ht="15.75" customHeight="1" spans="3:247">
      <c r="C4714" s="102"/>
      <c r="D4714" s="103"/>
      <c r="E4714" s="98"/>
      <c r="F4714" s="104"/>
      <c r="G4714" s="103"/>
      <c r="IF4714" s="6"/>
      <c r="IG4714" s="6"/>
      <c r="IH4714" s="6"/>
      <c r="II4714" s="6"/>
      <c r="IJ4714" s="6"/>
      <c r="IK4714" s="6"/>
      <c r="IL4714" s="6"/>
      <c r="IM4714" s="6"/>
    </row>
    <row r="4715" s="35" customFormat="1" ht="15.75" customHeight="1" spans="3:247">
      <c r="C4715" s="102"/>
      <c r="D4715" s="103"/>
      <c r="E4715" s="98"/>
      <c r="F4715" s="104"/>
      <c r="G4715" s="103"/>
      <c r="IF4715" s="6"/>
      <c r="IG4715" s="6"/>
      <c r="IH4715" s="6"/>
      <c r="II4715" s="6"/>
      <c r="IJ4715" s="6"/>
      <c r="IK4715" s="6"/>
      <c r="IL4715" s="6"/>
      <c r="IM4715" s="6"/>
    </row>
    <row r="4716" s="35" customFormat="1" ht="15.75" customHeight="1" spans="3:247">
      <c r="C4716" s="102"/>
      <c r="D4716" s="103"/>
      <c r="E4716" s="98"/>
      <c r="F4716" s="104"/>
      <c r="G4716" s="103"/>
      <c r="IF4716" s="6"/>
      <c r="IG4716" s="6"/>
      <c r="IH4716" s="6"/>
      <c r="II4716" s="6"/>
      <c r="IJ4716" s="6"/>
      <c r="IK4716" s="6"/>
      <c r="IL4716" s="6"/>
      <c r="IM4716" s="6"/>
    </row>
    <row r="4717" s="35" customFormat="1" ht="15.75" customHeight="1" spans="3:247">
      <c r="C4717" s="102"/>
      <c r="D4717" s="103"/>
      <c r="E4717" s="98"/>
      <c r="F4717" s="104"/>
      <c r="G4717" s="103"/>
      <c r="IF4717" s="6"/>
      <c r="IG4717" s="6"/>
      <c r="IH4717" s="6"/>
      <c r="II4717" s="6"/>
      <c r="IJ4717" s="6"/>
      <c r="IK4717" s="6"/>
      <c r="IL4717" s="6"/>
      <c r="IM4717" s="6"/>
    </row>
    <row r="4718" s="35" customFormat="1" ht="15.75" customHeight="1" spans="3:247">
      <c r="C4718" s="102"/>
      <c r="D4718" s="103"/>
      <c r="E4718" s="98"/>
      <c r="F4718" s="104"/>
      <c r="G4718" s="103"/>
      <c r="IF4718" s="6"/>
      <c r="IG4718" s="6"/>
      <c r="IH4718" s="6"/>
      <c r="II4718" s="6"/>
      <c r="IJ4718" s="6"/>
      <c r="IK4718" s="6"/>
      <c r="IL4718" s="6"/>
      <c r="IM4718" s="6"/>
    </row>
    <row r="4719" s="35" customFormat="1" ht="15.75" customHeight="1" spans="3:247">
      <c r="C4719" s="102"/>
      <c r="D4719" s="103"/>
      <c r="E4719" s="98"/>
      <c r="F4719" s="104"/>
      <c r="G4719" s="103"/>
      <c r="IF4719" s="6"/>
      <c r="IG4719" s="6"/>
      <c r="IH4719" s="6"/>
      <c r="II4719" s="6"/>
      <c r="IJ4719" s="6"/>
      <c r="IK4719" s="6"/>
      <c r="IL4719" s="6"/>
      <c r="IM4719" s="6"/>
    </row>
    <row r="4720" s="35" customFormat="1" ht="15.75" customHeight="1" spans="3:247">
      <c r="C4720" s="102"/>
      <c r="D4720" s="103"/>
      <c r="E4720" s="98"/>
      <c r="F4720" s="104"/>
      <c r="G4720" s="103"/>
      <c r="IF4720" s="6"/>
      <c r="IG4720" s="6"/>
      <c r="IH4720" s="6"/>
      <c r="II4720" s="6"/>
      <c r="IJ4720" s="6"/>
      <c r="IK4720" s="6"/>
      <c r="IL4720" s="6"/>
      <c r="IM4720" s="6"/>
    </row>
    <row r="4721" s="35" customFormat="1" ht="15.75" customHeight="1" spans="3:247">
      <c r="C4721" s="102"/>
      <c r="D4721" s="103"/>
      <c r="E4721" s="98"/>
      <c r="F4721" s="104"/>
      <c r="G4721" s="103"/>
      <c r="IF4721" s="6"/>
      <c r="IG4721" s="6"/>
      <c r="IH4721" s="6"/>
      <c r="II4721" s="6"/>
      <c r="IJ4721" s="6"/>
      <c r="IK4721" s="6"/>
      <c r="IL4721" s="6"/>
      <c r="IM4721" s="6"/>
    </row>
    <row r="4722" s="35" customFormat="1" ht="15.75" customHeight="1" spans="3:247">
      <c r="C4722" s="102"/>
      <c r="D4722" s="103"/>
      <c r="E4722" s="98"/>
      <c r="F4722" s="104"/>
      <c r="G4722" s="103"/>
      <c r="IF4722" s="6"/>
      <c r="IG4722" s="6"/>
      <c r="IH4722" s="6"/>
      <c r="II4722" s="6"/>
      <c r="IJ4722" s="6"/>
      <c r="IK4722" s="6"/>
      <c r="IL4722" s="6"/>
      <c r="IM4722" s="6"/>
    </row>
    <row r="4723" s="35" customFormat="1" ht="15.75" customHeight="1" spans="3:247">
      <c r="C4723" s="102"/>
      <c r="D4723" s="103"/>
      <c r="E4723" s="98"/>
      <c r="F4723" s="104"/>
      <c r="G4723" s="103"/>
      <c r="IF4723" s="6"/>
      <c r="IG4723" s="6"/>
      <c r="IH4723" s="6"/>
      <c r="II4723" s="6"/>
      <c r="IJ4723" s="6"/>
      <c r="IK4723" s="6"/>
      <c r="IL4723" s="6"/>
      <c r="IM4723" s="6"/>
    </row>
    <row r="4724" s="35" customFormat="1" ht="15.75" customHeight="1" spans="3:247">
      <c r="C4724" s="102"/>
      <c r="D4724" s="103"/>
      <c r="E4724" s="98"/>
      <c r="F4724" s="104"/>
      <c r="G4724" s="103"/>
      <c r="IF4724" s="6"/>
      <c r="IG4724" s="6"/>
      <c r="IH4724" s="6"/>
      <c r="II4724" s="6"/>
      <c r="IJ4724" s="6"/>
      <c r="IK4724" s="6"/>
      <c r="IL4724" s="6"/>
      <c r="IM4724" s="6"/>
    </row>
    <row r="4725" s="35" customFormat="1" ht="15.75" customHeight="1" spans="3:247">
      <c r="C4725" s="102"/>
      <c r="D4725" s="103"/>
      <c r="E4725" s="98"/>
      <c r="F4725" s="104"/>
      <c r="G4725" s="103"/>
      <c r="IF4725" s="6"/>
      <c r="IG4725" s="6"/>
      <c r="IH4725" s="6"/>
      <c r="II4725" s="6"/>
      <c r="IJ4725" s="6"/>
      <c r="IK4725" s="6"/>
      <c r="IL4725" s="6"/>
      <c r="IM4725" s="6"/>
    </row>
    <row r="4726" s="35" customFormat="1" ht="15.75" customHeight="1" spans="3:247">
      <c r="C4726" s="102"/>
      <c r="D4726" s="103"/>
      <c r="E4726" s="98"/>
      <c r="F4726" s="104"/>
      <c r="G4726" s="103"/>
      <c r="IF4726" s="6"/>
      <c r="IG4726" s="6"/>
      <c r="IH4726" s="6"/>
      <c r="II4726" s="6"/>
      <c r="IJ4726" s="6"/>
      <c r="IK4726" s="6"/>
      <c r="IL4726" s="6"/>
      <c r="IM4726" s="6"/>
    </row>
    <row r="4727" s="35" customFormat="1" ht="15.75" customHeight="1" spans="3:247">
      <c r="C4727" s="102"/>
      <c r="D4727" s="103"/>
      <c r="E4727" s="98"/>
      <c r="F4727" s="104"/>
      <c r="G4727" s="103"/>
      <c r="IF4727" s="6"/>
      <c r="IG4727" s="6"/>
      <c r="IH4727" s="6"/>
      <c r="II4727" s="6"/>
      <c r="IJ4727" s="6"/>
      <c r="IK4727" s="6"/>
      <c r="IL4727" s="6"/>
      <c r="IM4727" s="6"/>
    </row>
    <row r="4728" s="35" customFormat="1" ht="15.75" customHeight="1" spans="3:247">
      <c r="C4728" s="102"/>
      <c r="D4728" s="103"/>
      <c r="E4728" s="98"/>
      <c r="F4728" s="104"/>
      <c r="G4728" s="103"/>
      <c r="IF4728" s="6"/>
      <c r="IG4728" s="6"/>
      <c r="IH4728" s="6"/>
      <c r="II4728" s="6"/>
      <c r="IJ4728" s="6"/>
      <c r="IK4728" s="6"/>
      <c r="IL4728" s="6"/>
      <c r="IM4728" s="6"/>
    </row>
    <row r="4729" s="35" customFormat="1" ht="15.75" customHeight="1" spans="3:247">
      <c r="C4729" s="102"/>
      <c r="D4729" s="103"/>
      <c r="E4729" s="98"/>
      <c r="F4729" s="104"/>
      <c r="G4729" s="103"/>
      <c r="IF4729" s="6"/>
      <c r="IG4729" s="6"/>
      <c r="IH4729" s="6"/>
      <c r="II4729" s="6"/>
      <c r="IJ4729" s="6"/>
      <c r="IK4729" s="6"/>
      <c r="IL4729" s="6"/>
      <c r="IM4729" s="6"/>
    </row>
    <row r="4730" s="35" customFormat="1" ht="15.75" customHeight="1" spans="3:247">
      <c r="C4730" s="102"/>
      <c r="D4730" s="103"/>
      <c r="E4730" s="98"/>
      <c r="F4730" s="104"/>
      <c r="G4730" s="103"/>
      <c r="IF4730" s="6"/>
      <c r="IG4730" s="6"/>
      <c r="IH4730" s="6"/>
      <c r="II4730" s="6"/>
      <c r="IJ4730" s="6"/>
      <c r="IK4730" s="6"/>
      <c r="IL4730" s="6"/>
      <c r="IM4730" s="6"/>
    </row>
    <row r="4731" s="35" customFormat="1" ht="15.75" customHeight="1" spans="3:247">
      <c r="C4731" s="102"/>
      <c r="D4731" s="103"/>
      <c r="E4731" s="98"/>
      <c r="F4731" s="104"/>
      <c r="G4731" s="103"/>
      <c r="IF4731" s="6"/>
      <c r="IG4731" s="6"/>
      <c r="IH4731" s="6"/>
      <c r="II4731" s="6"/>
      <c r="IJ4731" s="6"/>
      <c r="IK4731" s="6"/>
      <c r="IL4731" s="6"/>
      <c r="IM4731" s="6"/>
    </row>
    <row r="4732" s="35" customFormat="1" ht="15.75" customHeight="1" spans="3:247">
      <c r="C4732" s="102"/>
      <c r="D4732" s="103"/>
      <c r="E4732" s="98"/>
      <c r="F4732" s="104"/>
      <c r="G4732" s="103"/>
      <c r="IF4732" s="6"/>
      <c r="IG4732" s="6"/>
      <c r="IH4732" s="6"/>
      <c r="II4732" s="6"/>
      <c r="IJ4732" s="6"/>
      <c r="IK4732" s="6"/>
      <c r="IL4732" s="6"/>
      <c r="IM4732" s="6"/>
    </row>
    <row r="4733" s="35" customFormat="1" ht="15.75" customHeight="1" spans="3:247">
      <c r="C4733" s="102"/>
      <c r="D4733" s="103"/>
      <c r="E4733" s="98"/>
      <c r="F4733" s="104"/>
      <c r="G4733" s="103"/>
      <c r="IF4733" s="6"/>
      <c r="IG4733" s="6"/>
      <c r="IH4733" s="6"/>
      <c r="II4733" s="6"/>
      <c r="IJ4733" s="6"/>
      <c r="IK4733" s="6"/>
      <c r="IL4733" s="6"/>
      <c r="IM4733" s="6"/>
    </row>
    <row r="4734" s="35" customFormat="1" ht="15.75" customHeight="1" spans="3:247">
      <c r="C4734" s="102"/>
      <c r="D4734" s="103"/>
      <c r="E4734" s="98"/>
      <c r="F4734" s="104"/>
      <c r="G4734" s="103"/>
      <c r="IF4734" s="6"/>
      <c r="IG4734" s="6"/>
      <c r="IH4734" s="6"/>
      <c r="II4734" s="6"/>
      <c r="IJ4734" s="6"/>
      <c r="IK4734" s="6"/>
      <c r="IL4734" s="6"/>
      <c r="IM4734" s="6"/>
    </row>
    <row r="4735" s="35" customFormat="1" ht="15.75" customHeight="1" spans="3:247">
      <c r="C4735" s="102"/>
      <c r="D4735" s="103"/>
      <c r="E4735" s="98"/>
      <c r="F4735" s="104"/>
      <c r="G4735" s="103"/>
      <c r="IF4735" s="6"/>
      <c r="IG4735" s="6"/>
      <c r="IH4735" s="6"/>
      <c r="II4735" s="6"/>
      <c r="IJ4735" s="6"/>
      <c r="IK4735" s="6"/>
      <c r="IL4735" s="6"/>
      <c r="IM4735" s="6"/>
    </row>
    <row r="4736" s="35" customFormat="1" ht="15.75" customHeight="1"/>
    <row r="4737" s="35" customFormat="1" ht="15.75" customHeight="1"/>
    <row r="4738" s="35" customFormat="1" ht="15.75" customHeight="1"/>
    <row r="4739" s="35" customFormat="1" ht="15.75" customHeight="1"/>
    <row r="4740" s="35" customFormat="1" ht="15.75" customHeight="1"/>
    <row r="4741" s="35" customFormat="1" ht="15.75" customHeight="1"/>
    <row r="4742" s="35" customFormat="1" ht="15.75" customHeight="1"/>
    <row r="4743" s="35" customFormat="1" ht="15.75" customHeight="1"/>
    <row r="4744" s="35" customFormat="1" ht="15.75" customHeight="1"/>
    <row r="4745" s="35" customFormat="1" ht="15.75" customHeight="1"/>
    <row r="4746" s="35" customFormat="1" ht="15.75" customHeight="1"/>
    <row r="4747" s="35" customFormat="1" ht="15.75" customHeight="1"/>
    <row r="4748" s="35" customFormat="1" ht="15.75" customHeight="1"/>
    <row r="4749" s="35" customFormat="1" ht="15.75" customHeight="1"/>
    <row r="4750" s="35" customFormat="1" ht="15.75" customHeight="1"/>
    <row r="4751" s="35" customFormat="1" ht="15.75" customHeight="1"/>
    <row r="4752" s="35" customFormat="1" ht="15.75" customHeight="1"/>
    <row r="4753" s="35" customFormat="1" ht="15.75" customHeight="1"/>
    <row r="4754" s="35" customFormat="1" ht="15.75" customHeight="1"/>
    <row r="4755" s="35" customFormat="1" ht="15.75" customHeight="1"/>
    <row r="4756" s="35" customFormat="1" ht="15.75" customHeight="1"/>
    <row r="4757" s="35" customFormat="1" ht="15.75" customHeight="1"/>
    <row r="4758" s="35" customFormat="1" ht="15.75" customHeight="1"/>
    <row r="4759" s="35" customFormat="1" ht="15.75" customHeight="1"/>
    <row r="4760" s="35" customFormat="1" ht="15.75" customHeight="1"/>
    <row r="4761" s="35" customFormat="1" ht="15.75" customHeight="1"/>
    <row r="4762" s="35" customFormat="1" ht="15.75" customHeight="1"/>
    <row r="4763" s="35" customFormat="1" ht="15.75" customHeight="1"/>
    <row r="4764" s="35" customFormat="1" ht="15.75" customHeight="1"/>
    <row r="4765" s="35" customFormat="1" ht="15.75" customHeight="1"/>
    <row r="4766" s="35" customFormat="1" ht="15.75" customHeight="1"/>
    <row r="4767" s="35" customFormat="1" ht="15.75" customHeight="1"/>
    <row r="4768" s="35" customFormat="1" ht="15.75" customHeight="1"/>
    <row r="4769" s="35" customFormat="1" ht="15.75" customHeight="1"/>
    <row r="4770" s="35" customFormat="1" ht="15.75" customHeight="1"/>
    <row r="4771" s="35" customFormat="1" ht="15.75" customHeight="1"/>
    <row r="4772" s="35" customFormat="1" ht="15.75" customHeight="1"/>
    <row r="4773" s="35" customFormat="1" ht="15.75" customHeight="1"/>
    <row r="4774" s="35" customFormat="1" ht="15.75" customHeight="1"/>
    <row r="4775" s="35" customFormat="1" ht="15.75" customHeight="1"/>
    <row r="4776" s="35" customFormat="1" ht="15.75" customHeight="1"/>
    <row r="4777" s="35" customFormat="1" ht="15.75" customHeight="1"/>
    <row r="4778" s="35" customFormat="1" ht="15.75" customHeight="1"/>
    <row r="4779" s="35" customFormat="1" ht="15.75" customHeight="1"/>
    <row r="4780" s="35" customFormat="1" ht="15.75" customHeight="1"/>
    <row r="4781" s="35" customFormat="1" ht="15.75" customHeight="1"/>
    <row r="4782" s="35" customFormat="1" ht="15.75" customHeight="1"/>
    <row r="4783" s="35" customFormat="1" ht="15.75" customHeight="1"/>
    <row r="4784" s="35" customFormat="1" ht="15.75" customHeight="1"/>
    <row r="4785" s="35" customFormat="1" ht="15.75" customHeight="1"/>
    <row r="4786" s="35" customFormat="1" ht="15.75" customHeight="1"/>
    <row r="4787" s="35" customFormat="1" ht="15.75" customHeight="1"/>
    <row r="4788" s="35" customFormat="1" ht="15.75" customHeight="1"/>
    <row r="4789" s="35" customFormat="1" ht="15.75" customHeight="1"/>
    <row r="4790" s="35" customFormat="1" ht="15.75" customHeight="1"/>
    <row r="4791" s="35" customFormat="1" ht="15.75" customHeight="1"/>
    <row r="4792" s="35" customFormat="1" ht="15.75" customHeight="1"/>
    <row r="4793" s="35" customFormat="1" ht="15.75" customHeight="1"/>
    <row r="4794" s="35" customFormat="1" ht="15.75" customHeight="1"/>
    <row r="4795" s="35" customFormat="1" ht="15.75" customHeight="1"/>
    <row r="4796" s="35" customFormat="1" ht="15.75" customHeight="1"/>
    <row r="4797" s="35" customFormat="1" ht="15.75" customHeight="1"/>
    <row r="4798" s="35" customFormat="1" ht="15.75" customHeight="1"/>
    <row r="4799" s="35" customFormat="1" ht="15.75" customHeight="1"/>
    <row r="4800" s="35" customFormat="1" ht="15.75" customHeight="1"/>
    <row r="4801" s="35" customFormat="1" ht="15.75" customHeight="1"/>
    <row r="4802" s="35" customFormat="1" ht="15.75" customHeight="1"/>
    <row r="4803" s="35" customFormat="1" ht="15.75" customHeight="1"/>
    <row r="4804" s="35" customFormat="1" ht="15.75" customHeight="1"/>
    <row r="4805" s="35" customFormat="1" ht="15.75" customHeight="1"/>
    <row r="4806" s="35" customFormat="1" ht="15.75" customHeight="1"/>
    <row r="4807" s="35" customFormat="1" ht="15.75" customHeight="1"/>
    <row r="4808" s="35" customFormat="1" ht="15.75" customHeight="1"/>
    <row r="4809" s="35" customFormat="1" ht="15.75" customHeight="1"/>
    <row r="4810" s="35" customFormat="1" ht="15.75" customHeight="1"/>
    <row r="4811" s="35" customFormat="1" ht="15.75" customHeight="1"/>
    <row r="4812" s="35" customFormat="1" ht="15.75" customHeight="1"/>
    <row r="4813" s="35" customFormat="1" ht="15.75" customHeight="1"/>
    <row r="4814" s="35" customFormat="1" ht="15.75" customHeight="1"/>
    <row r="4815" s="35" customFormat="1" ht="15.75" customHeight="1"/>
    <row r="4816" s="35" customFormat="1" ht="15.75" customHeight="1"/>
    <row r="4817" s="35" customFormat="1" ht="15.75" customHeight="1"/>
    <row r="4818" s="35" customFormat="1" ht="15.75" customHeight="1"/>
    <row r="4819" s="35" customFormat="1" ht="15.75" customHeight="1"/>
    <row r="4820" s="35" customFormat="1" ht="15.75" customHeight="1"/>
    <row r="4821" s="35" customFormat="1" ht="15.75" customHeight="1"/>
    <row r="4822" s="35" customFormat="1" ht="15.75" customHeight="1"/>
    <row r="4823" s="35" customFormat="1" ht="15.75" customHeight="1"/>
    <row r="4824" s="35" customFormat="1" ht="15.75" customHeight="1"/>
    <row r="4825" s="35" customFormat="1" ht="15.75" customHeight="1"/>
    <row r="4826" s="35" customFormat="1" ht="15.75" customHeight="1"/>
    <row r="4827" s="35" customFormat="1" ht="15.75" customHeight="1"/>
    <row r="4828" s="35" customFormat="1" ht="15.75" customHeight="1"/>
    <row r="4829" s="35" customFormat="1" ht="15.75" customHeight="1"/>
    <row r="4830" s="35" customFormat="1" ht="15.75" customHeight="1"/>
    <row r="4831" s="35" customFormat="1" ht="15.75" customHeight="1"/>
    <row r="4832" s="35" customFormat="1" ht="15.75" customHeight="1"/>
    <row r="4833" s="35" customFormat="1" ht="15.75" customHeight="1"/>
    <row r="4834" s="35" customFormat="1" ht="15.75" customHeight="1"/>
    <row r="4835" s="35" customFormat="1" ht="15.75" customHeight="1"/>
    <row r="4836" s="35" customFormat="1" ht="15.75" customHeight="1"/>
    <row r="4837" s="35" customFormat="1" ht="15.75" customHeight="1"/>
    <row r="4838" s="35" customFormat="1" ht="15.75" customHeight="1"/>
    <row r="4839" s="35" customFormat="1" ht="15.75" customHeight="1"/>
    <row r="4840" s="35" customFormat="1" ht="15.75" customHeight="1"/>
    <row r="4841" s="35" customFormat="1" ht="15.75" customHeight="1"/>
    <row r="4842" s="35" customFormat="1" ht="15.75" customHeight="1"/>
    <row r="4843" s="35" customFormat="1" ht="15.75" customHeight="1"/>
    <row r="4844" s="35" customFormat="1" ht="15.75" customHeight="1"/>
    <row r="4845" s="35" customFormat="1" ht="15.75" customHeight="1"/>
    <row r="4846" s="35" customFormat="1" ht="15.75" customHeight="1"/>
    <row r="4847" s="35" customFormat="1" ht="15.75" customHeight="1"/>
    <row r="4848" s="35" customFormat="1" ht="15.75" customHeight="1"/>
    <row r="4849" s="35" customFormat="1" ht="15.75" customHeight="1"/>
    <row r="4850" s="35" customFormat="1" ht="15.75" customHeight="1"/>
    <row r="4851" s="35" customFormat="1" ht="15.75" customHeight="1"/>
    <row r="4852" s="35" customFormat="1" ht="15.75" customHeight="1"/>
    <row r="4853" s="35" customFormat="1" ht="15.75" customHeight="1"/>
    <row r="4854" s="35" customFormat="1" ht="15.75" customHeight="1"/>
    <row r="4855" s="35" customFormat="1" ht="15.75" customHeight="1"/>
    <row r="4856" s="35" customFormat="1" ht="15.75" customHeight="1"/>
    <row r="4857" s="35" customFormat="1" ht="15.75" customHeight="1"/>
    <row r="4858" s="35" customFormat="1" ht="15.75" customHeight="1"/>
    <row r="4859" s="35" customFormat="1" ht="15.75" customHeight="1"/>
    <row r="4860" s="35" customFormat="1" ht="15.75" customHeight="1"/>
    <row r="4861" s="35" customFormat="1" ht="15.75" customHeight="1"/>
    <row r="4862" s="35" customFormat="1" ht="15.75" customHeight="1"/>
    <row r="4863" s="35" customFormat="1" ht="15.75" customHeight="1"/>
    <row r="4864" s="35" customFormat="1" ht="15.75" customHeight="1"/>
    <row r="4865" s="35" customFormat="1" ht="15.75" customHeight="1"/>
    <row r="4866" s="35" customFormat="1" ht="15.75" customHeight="1"/>
    <row r="4867" s="35" customFormat="1" ht="15.75" customHeight="1"/>
    <row r="4868" s="35" customFormat="1" ht="15.75" customHeight="1"/>
    <row r="4869" s="35" customFormat="1" ht="15.75" customHeight="1"/>
    <row r="4870" s="35" customFormat="1" ht="15.75" customHeight="1"/>
    <row r="4871" s="35" customFormat="1" ht="15.75" customHeight="1"/>
    <row r="4872" s="35" customFormat="1" ht="15.75" customHeight="1"/>
    <row r="4873" s="35" customFormat="1" ht="15.75" customHeight="1"/>
    <row r="4874" s="35" customFormat="1" ht="15.75" customHeight="1"/>
    <row r="4875" s="35" customFormat="1" ht="15.75" customHeight="1"/>
    <row r="4876" s="35" customFormat="1" ht="15.75" customHeight="1"/>
    <row r="4877" s="35" customFormat="1" ht="15.75" customHeight="1"/>
    <row r="4878" s="35" customFormat="1" ht="15.75" customHeight="1"/>
    <row r="4879" s="35" customFormat="1" ht="15.75" customHeight="1"/>
    <row r="4880" s="35" customFormat="1" ht="15.75" customHeight="1"/>
    <row r="4881" s="35" customFormat="1" ht="15.75" customHeight="1"/>
    <row r="4882" s="35" customFormat="1" ht="15.75" customHeight="1"/>
    <row r="4883" s="35" customFormat="1" ht="15.75" customHeight="1"/>
    <row r="4884" s="35" customFormat="1" ht="15.75" customHeight="1"/>
    <row r="4885" s="35" customFormat="1" ht="15.75" customHeight="1"/>
    <row r="4886" s="35" customFormat="1" ht="15.75" customHeight="1"/>
    <row r="4887" s="35" customFormat="1" ht="15.75" customHeight="1"/>
    <row r="4888" s="35" customFormat="1" ht="15.75" customHeight="1"/>
    <row r="4889" s="35" customFormat="1" ht="15.75" customHeight="1"/>
    <row r="4890" s="35" customFormat="1" ht="15.75" customHeight="1"/>
    <row r="4891" s="35" customFormat="1" ht="15.75" customHeight="1"/>
    <row r="4892" s="35" customFormat="1" ht="15.75" customHeight="1"/>
    <row r="4893" s="35" customFormat="1" ht="15.75" customHeight="1"/>
    <row r="4894" s="35" customFormat="1" ht="15.75" customHeight="1"/>
    <row r="4895" s="35" customFormat="1" ht="15.75" customHeight="1"/>
    <row r="4896" s="35" customFormat="1" ht="15.75" customHeight="1"/>
    <row r="4897" s="35" customFormat="1" ht="15.75" customHeight="1"/>
    <row r="4898" s="35" customFormat="1" ht="15.75" customHeight="1"/>
    <row r="4899" s="35" customFormat="1" ht="15.75" customHeight="1"/>
    <row r="4900" s="35" customFormat="1" ht="15.75" customHeight="1"/>
    <row r="4901" s="35" customFormat="1" ht="15.75" customHeight="1"/>
    <row r="4902" s="35" customFormat="1" ht="15.75" customHeight="1"/>
    <row r="4903" s="35" customFormat="1" ht="15.75" customHeight="1"/>
    <row r="4904" s="35" customFormat="1" ht="15.75" customHeight="1"/>
    <row r="4905" s="35" customFormat="1" ht="15.75" customHeight="1"/>
    <row r="4906" s="35" customFormat="1" ht="15.75" customHeight="1"/>
    <row r="4907" s="35" customFormat="1" ht="15.75" customHeight="1"/>
    <row r="4908" s="35" customFormat="1" ht="15.75" customHeight="1"/>
    <row r="4909" s="35" customFormat="1" ht="15.75" customHeight="1"/>
    <row r="4910" s="35" customFormat="1" ht="15.75" customHeight="1"/>
    <row r="4911" s="35" customFormat="1" ht="15.75" customHeight="1"/>
    <row r="4912" s="35" customFormat="1" ht="15.75" customHeight="1"/>
    <row r="4913" s="35" customFormat="1" ht="15.75" customHeight="1"/>
    <row r="4914" s="35" customFormat="1" ht="15.75" customHeight="1"/>
    <row r="4915" s="35" customFormat="1" ht="15.75" customHeight="1"/>
    <row r="4916" s="35" customFormat="1" ht="15.75" customHeight="1"/>
    <row r="4917" s="35" customFormat="1" ht="15.75" customHeight="1"/>
    <row r="4918" s="35" customFormat="1" ht="15.75" customHeight="1"/>
    <row r="4919" s="35" customFormat="1" ht="15.75" customHeight="1"/>
    <row r="4920" s="35" customFormat="1" ht="15.75" customHeight="1"/>
    <row r="4921" s="35" customFormat="1" ht="15.75" customHeight="1"/>
    <row r="4922" s="35" customFormat="1" ht="15.75" customHeight="1"/>
    <row r="4923" s="35" customFormat="1" ht="15.75" customHeight="1"/>
    <row r="4924" s="35" customFormat="1" ht="15.75" customHeight="1"/>
    <row r="4925" s="35" customFormat="1" ht="15.75" customHeight="1"/>
    <row r="4926" s="35" customFormat="1" ht="15.75" customHeight="1"/>
    <row r="4927" s="35" customFormat="1" ht="15.75" customHeight="1"/>
    <row r="4928" s="35" customFormat="1" ht="15.75" customHeight="1"/>
    <row r="4929" s="35" customFormat="1" ht="15.75" customHeight="1"/>
    <row r="4930" s="35" customFormat="1" ht="15.75" customHeight="1"/>
    <row r="4931" s="35" customFormat="1" ht="15.75" customHeight="1"/>
    <row r="4932" s="35" customFormat="1" ht="15.75" customHeight="1"/>
    <row r="4933" s="35" customFormat="1" ht="15.75" customHeight="1"/>
    <row r="4934" s="35" customFormat="1" ht="15.75" customHeight="1"/>
    <row r="4935" s="35" customFormat="1" ht="15.75" customHeight="1"/>
    <row r="4936" s="35" customFormat="1" ht="15.75" customHeight="1"/>
    <row r="4937" s="35" customFormat="1" ht="15.75" customHeight="1"/>
    <row r="4938" s="35" customFormat="1" ht="15.75" customHeight="1"/>
    <row r="4939" s="35" customFormat="1" ht="15.75" customHeight="1"/>
    <row r="4940" s="35" customFormat="1" ht="15.75" customHeight="1"/>
    <row r="4941" s="35" customFormat="1" ht="15.75" customHeight="1"/>
    <row r="4942" s="35" customFormat="1" ht="15.75" customHeight="1"/>
    <row r="4943" s="35" customFormat="1" ht="15.75" customHeight="1"/>
    <row r="4944" s="35" customFormat="1" ht="15.75" customHeight="1"/>
    <row r="4945" s="35" customFormat="1" ht="15.75" customHeight="1"/>
    <row r="4946" s="35" customFormat="1" ht="15.75" customHeight="1"/>
    <row r="4947" s="35" customFormat="1" ht="15.75" customHeight="1"/>
    <row r="4948" s="35" customFormat="1" ht="15.75" customHeight="1"/>
    <row r="4949" s="35" customFormat="1" ht="15.75" customHeight="1"/>
    <row r="4950" s="35" customFormat="1" ht="15.75" customHeight="1"/>
    <row r="4951" s="35" customFormat="1" ht="15.75" customHeight="1"/>
    <row r="4952" s="35" customFormat="1" ht="15.75" customHeight="1"/>
    <row r="4953" s="35" customFormat="1" ht="15.75" customHeight="1"/>
    <row r="4954" s="35" customFormat="1" ht="15.75" customHeight="1"/>
    <row r="4955" s="35" customFormat="1" ht="15.75" customHeight="1"/>
    <row r="4956" s="35" customFormat="1" ht="15.75" customHeight="1"/>
    <row r="4957" s="35" customFormat="1" ht="15.75" customHeight="1"/>
    <row r="4958" s="35" customFormat="1" ht="15.75" customHeight="1"/>
    <row r="4959" s="35" customFormat="1" ht="15.75" customHeight="1"/>
    <row r="4960" s="35" customFormat="1" ht="15.75" customHeight="1"/>
    <row r="4961" s="35" customFormat="1" ht="15.75" customHeight="1"/>
    <row r="4962" s="35" customFormat="1" ht="15.75" customHeight="1"/>
    <row r="4963" s="35" customFormat="1" ht="15.75" customHeight="1"/>
    <row r="4964" s="35" customFormat="1" ht="15.75" customHeight="1"/>
    <row r="4965" s="35" customFormat="1" ht="15.75" customHeight="1"/>
    <row r="4966" s="35" customFormat="1" ht="15.75" customHeight="1"/>
    <row r="4967" s="35" customFormat="1" ht="15.75" customHeight="1"/>
    <row r="4968" s="35" customFormat="1" ht="15.75" customHeight="1"/>
    <row r="4969" s="35" customFormat="1" ht="15.75" customHeight="1"/>
    <row r="4970" s="35" customFormat="1" ht="15.75" customHeight="1"/>
    <row r="4971" s="35" customFormat="1" ht="15.75" customHeight="1"/>
    <row r="4972" s="35" customFormat="1" ht="15.75" customHeight="1"/>
    <row r="4973" s="35" customFormat="1" ht="15.75" customHeight="1"/>
    <row r="4974" s="35" customFormat="1" ht="15.75" customHeight="1"/>
    <row r="4975" s="35" customFormat="1" ht="15.75" customHeight="1"/>
    <row r="4976" s="35" customFormat="1" ht="15.75" customHeight="1"/>
    <row r="4977" s="35" customFormat="1" ht="15.75" customHeight="1"/>
    <row r="4978" s="35" customFormat="1" ht="15.75" customHeight="1"/>
    <row r="4979" s="35" customFormat="1" ht="15.75" customHeight="1"/>
    <row r="4980" s="35" customFormat="1" ht="15.75" customHeight="1"/>
    <row r="4981" s="35" customFormat="1" ht="15.75" customHeight="1"/>
    <row r="4982" s="35" customFormat="1" ht="15.75" customHeight="1"/>
    <row r="4983" s="35" customFormat="1" ht="15.75" customHeight="1"/>
    <row r="4984" s="35" customFormat="1" ht="15.75" customHeight="1"/>
    <row r="4985" s="35" customFormat="1" ht="15.75" customHeight="1"/>
    <row r="4986" s="35" customFormat="1" ht="15.75" customHeight="1"/>
    <row r="4987" s="35" customFormat="1" ht="15.75" customHeight="1"/>
    <row r="4988" s="35" customFormat="1" ht="15.75" customHeight="1"/>
    <row r="4989" s="35" customFormat="1" ht="15.75" customHeight="1"/>
    <row r="4990" s="35" customFormat="1" ht="15.75" customHeight="1"/>
    <row r="4991" s="35" customFormat="1" ht="15.75" customHeight="1"/>
    <row r="4992" s="35" customFormat="1" ht="15.75" customHeight="1"/>
    <row r="4993" s="35" customFormat="1" ht="15.75" customHeight="1"/>
    <row r="4994" s="35" customFormat="1" ht="15.75" customHeight="1"/>
    <row r="4995" s="35" customFormat="1" ht="15.75" customHeight="1"/>
    <row r="4996" s="35" customFormat="1" ht="15.75" customHeight="1"/>
    <row r="4997" s="35" customFormat="1" ht="15.75" customHeight="1"/>
    <row r="4998" s="35" customFormat="1" ht="15.75" customHeight="1"/>
    <row r="4999" s="35" customFormat="1" ht="15.75" customHeight="1"/>
    <row r="5000" s="35" customFormat="1" ht="15.75" customHeight="1"/>
    <row r="5001" s="35" customFormat="1" ht="15.75" customHeight="1"/>
    <row r="5002" s="35" customFormat="1" ht="15.75" customHeight="1"/>
    <row r="5003" s="35" customFormat="1" ht="15.75" customHeight="1"/>
    <row r="5004" s="35" customFormat="1" ht="15.75" customHeight="1"/>
    <row r="5005" s="35" customFormat="1" ht="15.75" customHeight="1"/>
    <row r="5006" s="35" customFormat="1" ht="15.75" customHeight="1"/>
    <row r="5007" s="35" customFormat="1" ht="15.75" customHeight="1"/>
    <row r="5008" s="35" customFormat="1" ht="15.75" customHeight="1"/>
    <row r="5009" s="35" customFormat="1" ht="15.75" customHeight="1"/>
    <row r="5010" s="35" customFormat="1" ht="15.75" customHeight="1"/>
    <row r="5011" s="35" customFormat="1" ht="15.75" customHeight="1"/>
    <row r="5012" s="35" customFormat="1" ht="15.75" customHeight="1"/>
    <row r="5013" s="35" customFormat="1" ht="15.75" customHeight="1"/>
    <row r="5014" s="35" customFormat="1" ht="15.75" customHeight="1"/>
    <row r="5015" s="35" customFormat="1" ht="15.75" customHeight="1"/>
    <row r="5016" s="35" customFormat="1" ht="15.75" customHeight="1"/>
    <row r="5017" s="35" customFormat="1" ht="15.75" customHeight="1"/>
    <row r="5018" s="35" customFormat="1" ht="15.75" customHeight="1"/>
    <row r="5019" s="35" customFormat="1" ht="15.75" customHeight="1"/>
    <row r="5020" s="35" customFormat="1" ht="15.75" customHeight="1"/>
    <row r="5021" s="35" customFormat="1" ht="15.75" customHeight="1"/>
    <row r="5022" s="35" customFormat="1" ht="15.75" customHeight="1"/>
    <row r="5023" s="35" customFormat="1" ht="15.75" customHeight="1"/>
    <row r="5024" s="35" customFormat="1" ht="15.75" customHeight="1"/>
    <row r="5025" s="35" customFormat="1" ht="15.75" customHeight="1"/>
    <row r="5026" s="35" customFormat="1" ht="15.75" customHeight="1"/>
    <row r="5027" s="35" customFormat="1" ht="15.75" customHeight="1"/>
    <row r="5028" s="35" customFormat="1" ht="15.75" customHeight="1"/>
    <row r="5029" s="35" customFormat="1" ht="15.75" customHeight="1"/>
    <row r="5030" s="35" customFormat="1" ht="15.75" customHeight="1"/>
    <row r="5031" s="35" customFormat="1" ht="15.75" customHeight="1"/>
    <row r="5032" s="35" customFormat="1" ht="15.75" customHeight="1"/>
    <row r="5033" s="35" customFormat="1" ht="15.75" customHeight="1"/>
    <row r="5034" s="35" customFormat="1" ht="15.75" customHeight="1"/>
    <row r="5035" s="35" customFormat="1" ht="15.75" customHeight="1"/>
    <row r="5036" s="35" customFormat="1" ht="15.75" customHeight="1"/>
    <row r="5037" s="35" customFormat="1" ht="15.75" customHeight="1"/>
    <row r="5038" s="35" customFormat="1" ht="15.75" customHeight="1"/>
    <row r="5039" s="35" customFormat="1" ht="15.75" customHeight="1"/>
    <row r="5040" s="35" customFormat="1" ht="15.75" customHeight="1"/>
    <row r="5041" s="35" customFormat="1" ht="15.75" customHeight="1"/>
    <row r="5042" s="35" customFormat="1" ht="15.75" customHeight="1"/>
    <row r="5043" s="35" customFormat="1" ht="15.75" customHeight="1"/>
    <row r="5044" s="35" customFormat="1" ht="15.75" customHeight="1"/>
    <row r="5045" s="35" customFormat="1" ht="15.75" customHeight="1"/>
    <row r="5046" s="35" customFormat="1" ht="15.75" customHeight="1"/>
    <row r="5047" s="35" customFormat="1" ht="15.75" customHeight="1"/>
    <row r="5048" s="35" customFormat="1" ht="15.75" customHeight="1"/>
    <row r="5049" s="35" customFormat="1" ht="15.75" customHeight="1"/>
    <row r="5050" s="35" customFormat="1" ht="15.75" customHeight="1"/>
    <row r="5051" s="35" customFormat="1" ht="15.75" customHeight="1"/>
    <row r="5052" s="35" customFormat="1" ht="15.75" customHeight="1"/>
    <row r="5053" s="35" customFormat="1" ht="15.75" customHeight="1"/>
    <row r="5054" s="35" customFormat="1" ht="15.75" customHeight="1"/>
    <row r="5055" s="35" customFormat="1" ht="15.75" customHeight="1"/>
    <row r="5056" s="35" customFormat="1" ht="15.75" customHeight="1"/>
    <row r="5057" s="35" customFormat="1" ht="15.75" customHeight="1"/>
    <row r="5058" s="35" customFormat="1" ht="15.75" customHeight="1"/>
    <row r="5059" s="35" customFormat="1" ht="15.75" customHeight="1"/>
    <row r="5060" s="35" customFormat="1" ht="15.75" customHeight="1"/>
    <row r="5061" s="35" customFormat="1" ht="15.75" customHeight="1"/>
    <row r="5062" s="35" customFormat="1" ht="15.75" customHeight="1"/>
    <row r="5063" s="35" customFormat="1" ht="15.75" customHeight="1"/>
    <row r="5064" s="35" customFormat="1" ht="15.75" customHeight="1"/>
    <row r="5065" s="35" customFormat="1" ht="15.75" customHeight="1"/>
    <row r="5066" s="35" customFormat="1" ht="15.75" customHeight="1"/>
    <row r="5067" s="35" customFormat="1" ht="15.75" customHeight="1"/>
    <row r="5068" s="35" customFormat="1" ht="15.75" customHeight="1"/>
    <row r="5069" s="35" customFormat="1" ht="15.75" customHeight="1"/>
    <row r="5070" s="35" customFormat="1" ht="15.75" customHeight="1"/>
    <row r="5071" s="35" customFormat="1" ht="15.75" customHeight="1"/>
    <row r="5072" s="35" customFormat="1" ht="15.75" customHeight="1"/>
    <row r="5073" s="35" customFormat="1" ht="15.75" customHeight="1"/>
    <row r="5074" s="35" customFormat="1" ht="15.75" customHeight="1"/>
    <row r="5075" s="35" customFormat="1" ht="15.75" customHeight="1"/>
    <row r="5076" s="35" customFormat="1" ht="15.75" customHeight="1"/>
    <row r="5077" s="35" customFormat="1" ht="15.75" customHeight="1"/>
    <row r="5078" s="35" customFormat="1" ht="15.75" customHeight="1"/>
    <row r="5079" s="35" customFormat="1" ht="15.75" customHeight="1"/>
    <row r="5080" s="35" customFormat="1" ht="15.75" customHeight="1"/>
    <row r="5081" s="35" customFormat="1" ht="15.75" customHeight="1"/>
    <row r="5082" s="35" customFormat="1" ht="15.75" customHeight="1"/>
    <row r="5083" s="35" customFormat="1" ht="15.75" customHeight="1"/>
    <row r="5084" s="35" customFormat="1" ht="15.75" customHeight="1"/>
    <row r="5085" s="35" customFormat="1" ht="15.75" customHeight="1"/>
    <row r="5086" s="35" customFormat="1" ht="15.75" customHeight="1"/>
    <row r="5087" s="35" customFormat="1" ht="15.75" customHeight="1"/>
    <row r="5088" s="35" customFormat="1" ht="15.75" customHeight="1"/>
    <row r="5089" s="35" customFormat="1" ht="15.75" customHeight="1"/>
    <row r="5090" s="35" customFormat="1" ht="15.75" customHeight="1"/>
    <row r="5091" s="35" customFormat="1" ht="15.75" customHeight="1"/>
    <row r="5092" s="35" customFormat="1" ht="15.75" customHeight="1"/>
    <row r="5093" s="35" customFormat="1" ht="15.75" customHeight="1"/>
    <row r="5094" s="35" customFormat="1" ht="15.75" customHeight="1"/>
    <row r="5095" s="35" customFormat="1" ht="15.75" customHeight="1"/>
    <row r="5096" s="35" customFormat="1" ht="15.75" customHeight="1"/>
    <row r="5097" s="35" customFormat="1" ht="15.75" customHeight="1"/>
    <row r="5098" s="35" customFormat="1" ht="15.75" customHeight="1"/>
    <row r="5099" s="35" customFormat="1" ht="15.75" customHeight="1"/>
    <row r="5100" s="35" customFormat="1" ht="15.75" customHeight="1"/>
    <row r="5101" s="35" customFormat="1" ht="15.75" customHeight="1"/>
    <row r="5102" s="35" customFormat="1" ht="15.75" customHeight="1"/>
    <row r="5103" s="35" customFormat="1" ht="15.75" customHeight="1"/>
    <row r="5104" s="35" customFormat="1" ht="15.75" customHeight="1"/>
    <row r="5105" s="35" customFormat="1" ht="15.75" customHeight="1"/>
    <row r="5106" s="35" customFormat="1" ht="15.75" customHeight="1"/>
    <row r="5107" s="35" customFormat="1" ht="15.75" customHeight="1"/>
    <row r="5108" s="35" customFormat="1" ht="15.75" customHeight="1"/>
    <row r="5109" s="35" customFormat="1" ht="15.75" customHeight="1"/>
    <row r="5110" s="35" customFormat="1" ht="15.75" customHeight="1"/>
    <row r="5111" s="35" customFormat="1" ht="15.75" customHeight="1"/>
    <row r="5112" s="35" customFormat="1" ht="15.75" customHeight="1"/>
    <row r="5113" s="35" customFormat="1" ht="15.75" customHeight="1"/>
    <row r="5114" s="35" customFormat="1" ht="15.75" customHeight="1"/>
    <row r="5115" s="35" customFormat="1" ht="15.75" customHeight="1"/>
    <row r="5116" s="35" customFormat="1" ht="15.75" customHeight="1"/>
    <row r="5117" s="35" customFormat="1" ht="15.75" customHeight="1"/>
    <row r="5118" s="35" customFormat="1" ht="15.75" customHeight="1"/>
    <row r="5119" s="35" customFormat="1" ht="15.75" customHeight="1"/>
    <row r="5120" s="35" customFormat="1" ht="15.75" customHeight="1"/>
    <row r="5121" s="35" customFormat="1" ht="15.75" customHeight="1"/>
    <row r="5122" s="35" customFormat="1" ht="15.75" customHeight="1"/>
    <row r="5123" s="35" customFormat="1" ht="15.75" customHeight="1"/>
    <row r="5124" s="35" customFormat="1" ht="15.75" customHeight="1"/>
    <row r="5125" s="35" customFormat="1" ht="15.75" customHeight="1"/>
    <row r="5126" s="35" customFormat="1" ht="15.75" customHeight="1"/>
    <row r="5127" s="35" customFormat="1" ht="15.75" customHeight="1"/>
    <row r="5128" s="35" customFormat="1" ht="15.75" customHeight="1"/>
    <row r="5129" s="35" customFormat="1" ht="15.75" customHeight="1"/>
    <row r="5130" s="35" customFormat="1" ht="15.75" customHeight="1"/>
    <row r="5131" s="35" customFormat="1" ht="15.75" customHeight="1"/>
    <row r="5132" s="35" customFormat="1" ht="15.75" customHeight="1"/>
    <row r="5133" s="35" customFormat="1" ht="15.75" customHeight="1"/>
    <row r="5134" s="35" customFormat="1" ht="15.75" customHeight="1"/>
    <row r="5135" s="35" customFormat="1" ht="15.75" customHeight="1"/>
    <row r="5136" s="35" customFormat="1" ht="15.75" customHeight="1"/>
    <row r="5137" s="35" customFormat="1" ht="15.75" customHeight="1"/>
    <row r="5138" s="35" customFormat="1" ht="15.75" customHeight="1"/>
    <row r="5139" s="35" customFormat="1" ht="15.75" customHeight="1"/>
    <row r="5140" s="35" customFormat="1" ht="15.75" customHeight="1"/>
    <row r="5141" s="35" customFormat="1" ht="15.75" customHeight="1"/>
    <row r="5142" s="35" customFormat="1" ht="15.75" customHeight="1"/>
    <row r="5143" s="35" customFormat="1" ht="15.75" customHeight="1"/>
    <row r="5144" s="35" customFormat="1" ht="15.75" customHeight="1"/>
    <row r="5145" s="35" customFormat="1" ht="15.75" customHeight="1"/>
    <row r="5146" s="35" customFormat="1" ht="15.75" customHeight="1"/>
    <row r="5147" s="35" customFormat="1" ht="15.75" customHeight="1"/>
    <row r="5148" s="35" customFormat="1" ht="15.75" customHeight="1"/>
    <row r="5149" s="35" customFormat="1" ht="15.75" customHeight="1"/>
    <row r="5150" s="35" customFormat="1" ht="15.75" customHeight="1"/>
    <row r="5151" s="35" customFormat="1" ht="15.75" customHeight="1"/>
    <row r="5152" s="35" customFormat="1" ht="15.75" customHeight="1"/>
    <row r="5153" s="35" customFormat="1" ht="15.75" customHeight="1"/>
    <row r="5154" s="35" customFormat="1" ht="15.75" customHeight="1"/>
    <row r="5155" s="35" customFormat="1" ht="15.75" customHeight="1"/>
    <row r="5156" s="35" customFormat="1" ht="15.75" customHeight="1"/>
    <row r="5157" s="35" customFormat="1" ht="15.75" customHeight="1"/>
    <row r="5158" s="35" customFormat="1" ht="15.75" customHeight="1"/>
    <row r="5159" s="35" customFormat="1" ht="15.75" customHeight="1"/>
    <row r="5160" s="35" customFormat="1" ht="15.75" customHeight="1"/>
    <row r="5161" s="35" customFormat="1" ht="15.75" customHeight="1"/>
    <row r="5162" s="35" customFormat="1" ht="15.75" customHeight="1"/>
    <row r="5163" s="35" customFormat="1" ht="15.75" customHeight="1"/>
    <row r="5164" s="35" customFormat="1" ht="15.75" customHeight="1"/>
    <row r="5165" s="35" customFormat="1" ht="15.75" customHeight="1"/>
    <row r="5166" s="35" customFormat="1" ht="15.75" customHeight="1"/>
    <row r="5167" s="35" customFormat="1" ht="15.75" customHeight="1"/>
    <row r="5168" s="35" customFormat="1" ht="15.75" customHeight="1"/>
    <row r="5169" s="35" customFormat="1" ht="15.75" customHeight="1"/>
    <row r="5170" s="35" customFormat="1" ht="15.75" customHeight="1"/>
    <row r="5171" s="35" customFormat="1" ht="15.75" customHeight="1"/>
    <row r="5172" s="35" customFormat="1" ht="15.75" customHeight="1"/>
    <row r="5173" s="35" customFormat="1" ht="15.75" customHeight="1"/>
    <row r="5174" s="35" customFormat="1" ht="15.75" customHeight="1"/>
    <row r="5175" s="35" customFormat="1" ht="15.75" customHeight="1"/>
    <row r="5176" s="35" customFormat="1" ht="15.75" customHeight="1"/>
    <row r="5177" s="35" customFormat="1" ht="15.75" customHeight="1"/>
    <row r="5178" s="35" customFormat="1" ht="15.75" customHeight="1"/>
    <row r="5179" s="35" customFormat="1" ht="15.75" customHeight="1"/>
    <row r="5180" s="35" customFormat="1" ht="15.75" customHeight="1"/>
    <row r="5181" s="35" customFormat="1" ht="15.75" customHeight="1"/>
    <row r="5182" s="35" customFormat="1" ht="15.75" customHeight="1"/>
    <row r="5183" s="35" customFormat="1" ht="15.75" customHeight="1"/>
    <row r="5184" s="35" customFormat="1" ht="15.75" customHeight="1"/>
    <row r="5185" s="35" customFormat="1" ht="15.75" customHeight="1"/>
    <row r="5186" s="35" customFormat="1" ht="15.75" customHeight="1"/>
    <row r="5187" s="35" customFormat="1" ht="15.75" customHeight="1"/>
    <row r="5188" s="35" customFormat="1" ht="15.75" customHeight="1"/>
    <row r="5189" s="35" customFormat="1" ht="15.75" customHeight="1"/>
    <row r="5190" s="35" customFormat="1" ht="15.75" customHeight="1"/>
    <row r="5191" s="35" customFormat="1" ht="15.75" customHeight="1"/>
    <row r="5192" s="35" customFormat="1" ht="15.75" customHeight="1"/>
    <row r="5193" s="35" customFormat="1" ht="15.75" customHeight="1"/>
    <row r="5194" s="35" customFormat="1" ht="15.75" customHeight="1"/>
    <row r="5195" s="35" customFormat="1" ht="15.75" customHeight="1"/>
    <row r="5196" s="35" customFormat="1" ht="15.75" customHeight="1"/>
    <row r="5197" s="35" customFormat="1" ht="15.75" customHeight="1"/>
    <row r="5198" s="35" customFormat="1" ht="15.75" customHeight="1"/>
    <row r="5199" s="35" customFormat="1" ht="15.75" customHeight="1"/>
    <row r="5200" s="35" customFormat="1" ht="15.75" customHeight="1"/>
    <row r="5201" s="35" customFormat="1" ht="15.75" customHeight="1"/>
    <row r="5202" s="35" customFormat="1" ht="15.75" customHeight="1"/>
    <row r="5203" s="35" customFormat="1" ht="15.75" customHeight="1"/>
    <row r="5204" s="35" customFormat="1" ht="15.75" customHeight="1"/>
    <row r="5205" s="35" customFormat="1" ht="15.75" customHeight="1"/>
    <row r="5206" s="35" customFormat="1" ht="15.75" customHeight="1"/>
    <row r="5207" s="35" customFormat="1" ht="15.75" customHeight="1"/>
    <row r="5208" s="35" customFormat="1" ht="15.75" customHeight="1"/>
    <row r="5209" s="35" customFormat="1" ht="15.75" customHeight="1"/>
    <row r="5210" s="35" customFormat="1" ht="15.75" customHeight="1"/>
    <row r="5211" s="35" customFormat="1" ht="15.75" customHeight="1"/>
    <row r="5212" s="35" customFormat="1" ht="15.75" customHeight="1"/>
    <row r="5213" s="35" customFormat="1" ht="15.75" customHeight="1"/>
    <row r="5214" s="35" customFormat="1" ht="15.75" customHeight="1"/>
    <row r="5215" s="35" customFormat="1" ht="15.75" customHeight="1"/>
    <row r="5216" s="35" customFormat="1" ht="15.75" customHeight="1"/>
    <row r="5217" s="35" customFormat="1" ht="15.75" customHeight="1"/>
    <row r="5218" s="35" customFormat="1" ht="15.75" customHeight="1"/>
    <row r="5219" s="35" customFormat="1" ht="15.75" customHeight="1"/>
    <row r="5220" s="35" customFormat="1" ht="15.75" customHeight="1"/>
    <row r="5221" s="35" customFormat="1" ht="15.75" customHeight="1"/>
    <row r="5222" s="35" customFormat="1" ht="15.75" customHeight="1"/>
    <row r="5223" s="35" customFormat="1" ht="15.75" customHeight="1"/>
    <row r="5224" s="35" customFormat="1" ht="15.75" customHeight="1"/>
    <row r="5225" s="35" customFormat="1" ht="15.75" customHeight="1"/>
    <row r="5226" s="35" customFormat="1" ht="15.75" customHeight="1"/>
    <row r="5227" s="35" customFormat="1" ht="15.75" customHeight="1"/>
    <row r="5228" s="35" customFormat="1" ht="15.75" customHeight="1"/>
    <row r="5229" s="35" customFormat="1" ht="15.75" customHeight="1"/>
    <row r="5230" s="35" customFormat="1" ht="15.75" customHeight="1"/>
    <row r="5231" s="35" customFormat="1" ht="15.75" customHeight="1"/>
    <row r="5232" s="35" customFormat="1" ht="15.75" customHeight="1"/>
    <row r="5233" s="35" customFormat="1" ht="15.75" customHeight="1"/>
    <row r="5234" s="35" customFormat="1" ht="15.75" customHeight="1"/>
    <row r="5235" s="35" customFormat="1" ht="15.75" customHeight="1"/>
    <row r="5236" s="35" customFormat="1" ht="15.75" customHeight="1"/>
    <row r="5237" s="35" customFormat="1" ht="15.75" customHeight="1"/>
    <row r="5238" s="35" customFormat="1" ht="15.75" customHeight="1"/>
    <row r="5239" s="35" customFormat="1" ht="15.75" customHeight="1"/>
    <row r="5240" s="35" customFormat="1" ht="15.75" customHeight="1"/>
    <row r="5241" s="35" customFormat="1" ht="15.75" customHeight="1"/>
    <row r="5242" s="35" customFormat="1" ht="15.75" customHeight="1"/>
    <row r="5243" s="35" customFormat="1" ht="15.75" customHeight="1"/>
    <row r="5244" s="35" customFormat="1" ht="15.75" customHeight="1"/>
    <row r="5245" s="35" customFormat="1" ht="15.75" customHeight="1"/>
    <row r="5246" s="35" customFormat="1" ht="15.75" customHeight="1"/>
    <row r="5247" s="35" customFormat="1" ht="15.75" customHeight="1"/>
    <row r="5248" s="35" customFormat="1" ht="15.75" customHeight="1"/>
    <row r="5249" s="35" customFormat="1" ht="15.75" customHeight="1"/>
    <row r="5250" s="35" customFormat="1" ht="15.75" customHeight="1"/>
    <row r="5251" s="35" customFormat="1" ht="15.75" customHeight="1"/>
    <row r="5252" s="35" customFormat="1" ht="15.75" customHeight="1"/>
    <row r="5253" s="35" customFormat="1" ht="15.75" customHeight="1"/>
    <row r="5254" s="35" customFormat="1" ht="15.75" customHeight="1"/>
    <row r="5255" s="35" customFormat="1" ht="15.75" customHeight="1"/>
    <row r="5256" s="35" customFormat="1" ht="15.75" customHeight="1"/>
    <row r="5257" s="35" customFormat="1" ht="15.75" customHeight="1"/>
    <row r="5258" s="35" customFormat="1" ht="15.75" customHeight="1"/>
    <row r="5259" s="35" customFormat="1" ht="15.75" customHeight="1"/>
    <row r="5260" s="35" customFormat="1" ht="15.75" customHeight="1"/>
    <row r="5261" s="35" customFormat="1" ht="15.75" customHeight="1"/>
    <row r="5262" s="35" customFormat="1" ht="15.75" customHeight="1"/>
    <row r="5263" s="35" customFormat="1" ht="15.75" customHeight="1"/>
    <row r="5264" s="35" customFormat="1" ht="15.75" customHeight="1"/>
    <row r="5265" s="35" customFormat="1" ht="15.75" customHeight="1"/>
    <row r="5266" s="35" customFormat="1" ht="15.75" customHeight="1"/>
    <row r="5267" s="35" customFormat="1" ht="15.75" customHeight="1"/>
    <row r="5268" s="35" customFormat="1" ht="15.75" customHeight="1"/>
    <row r="5269" s="35" customFormat="1" ht="15.75" customHeight="1"/>
    <row r="5270" s="35" customFormat="1" ht="15.75" customHeight="1"/>
    <row r="5271" s="35" customFormat="1" ht="15.75" customHeight="1"/>
    <row r="5272" s="35" customFormat="1" ht="15.75" customHeight="1"/>
    <row r="5273" s="35" customFormat="1" ht="15.75" customHeight="1"/>
    <row r="5274" s="35" customFormat="1" ht="15.75" customHeight="1"/>
    <row r="5275" s="35" customFormat="1" ht="15.75" customHeight="1"/>
    <row r="5276" s="35" customFormat="1" ht="15.75" customHeight="1"/>
    <row r="5277" s="35" customFormat="1" ht="15.75" customHeight="1"/>
    <row r="5278" s="35" customFormat="1" ht="15.75" customHeight="1"/>
    <row r="5279" s="35" customFormat="1" ht="15.75" customHeight="1"/>
    <row r="5280" s="35" customFormat="1" ht="15.75" customHeight="1"/>
    <row r="5281" s="35" customFormat="1" ht="15.75" customHeight="1"/>
    <row r="5282" s="35" customFormat="1" ht="15.75" customHeight="1"/>
    <row r="5283" s="35" customFormat="1" ht="15.75" customHeight="1"/>
    <row r="5284" s="35" customFormat="1" ht="15.75" customHeight="1"/>
    <row r="5285" s="35" customFormat="1" ht="15.75" customHeight="1"/>
    <row r="5286" s="35" customFormat="1" ht="15.75" customHeight="1"/>
    <row r="5287" s="35" customFormat="1" ht="15.75" customHeight="1"/>
    <row r="5288" s="35" customFormat="1" ht="15.75" customHeight="1"/>
    <row r="5289" s="35" customFormat="1" ht="15.75" customHeight="1"/>
    <row r="5290" s="35" customFormat="1" ht="15.75" customHeight="1"/>
    <row r="5291" s="35" customFormat="1" ht="15.75" customHeight="1"/>
    <row r="5292" s="35" customFormat="1" ht="15.75" customHeight="1"/>
    <row r="5293" s="35" customFormat="1" ht="15.75" customHeight="1"/>
    <row r="5294" s="35" customFormat="1" ht="15.75" customHeight="1"/>
    <row r="5295" s="35" customFormat="1" ht="15.75" customHeight="1"/>
    <row r="5296" s="35" customFormat="1" ht="15.75" customHeight="1"/>
    <row r="5297" s="35" customFormat="1" ht="15.75" customHeight="1"/>
    <row r="5298" s="35" customFormat="1" ht="15.75" customHeight="1"/>
    <row r="5299" s="35" customFormat="1" ht="15.75" customHeight="1"/>
    <row r="5300" s="35" customFormat="1" ht="15.75" customHeight="1"/>
    <row r="5301" s="35" customFormat="1" ht="15.75" customHeight="1"/>
    <row r="5302" s="35" customFormat="1" ht="15.75" customHeight="1"/>
    <row r="5303" s="35" customFormat="1" ht="15.75" customHeight="1"/>
    <row r="5304" s="35" customFormat="1" ht="15.75" customHeight="1"/>
    <row r="5305" s="35" customFormat="1" ht="15.75" customHeight="1"/>
    <row r="5306" s="35" customFormat="1" ht="15.75" customHeight="1"/>
    <row r="5307" s="35" customFormat="1" ht="15.75" customHeight="1"/>
    <row r="5308" s="35" customFormat="1" ht="15.75" customHeight="1"/>
    <row r="5309" s="35" customFormat="1" ht="15.75" customHeight="1"/>
    <row r="5310" s="35" customFormat="1" ht="15.75" customHeight="1"/>
    <row r="5311" s="35" customFormat="1" ht="15.75" customHeight="1"/>
    <row r="5312" s="35" customFormat="1" ht="15.75" customHeight="1"/>
    <row r="5313" s="35" customFormat="1" ht="15.75" customHeight="1"/>
    <row r="5314" s="35" customFormat="1" ht="15.75" customHeight="1"/>
    <row r="5315" s="35" customFormat="1" ht="15.75" customHeight="1"/>
    <row r="5316" s="35" customFormat="1" ht="15.75" customHeight="1"/>
    <row r="5317" s="35" customFormat="1" ht="15.75" customHeight="1"/>
    <row r="5318" s="35" customFormat="1" ht="15.75" customHeight="1"/>
    <row r="5319" s="35" customFormat="1" ht="15.75" customHeight="1"/>
    <row r="5320" s="35" customFormat="1" ht="15.75" customHeight="1"/>
    <row r="5321" s="35" customFormat="1" ht="15.75" customHeight="1"/>
    <row r="5322" s="35" customFormat="1" ht="15.75" customHeight="1"/>
    <row r="5323" s="35" customFormat="1" ht="15.75" customHeight="1"/>
    <row r="5324" s="35" customFormat="1" ht="15.75" customHeight="1"/>
    <row r="5325" s="35" customFormat="1" ht="15.75" customHeight="1"/>
    <row r="5326" s="35" customFormat="1" ht="15.75" customHeight="1"/>
    <row r="5327" s="35" customFormat="1" ht="15.75" customHeight="1"/>
    <row r="5328" s="35" customFormat="1" ht="15.75" customHeight="1"/>
    <row r="5329" s="35" customFormat="1" ht="15.75" customHeight="1"/>
    <row r="5330" s="35" customFormat="1" ht="15.75" customHeight="1"/>
    <row r="5331" s="35" customFormat="1" ht="15.75" customHeight="1"/>
    <row r="5332" s="35" customFormat="1" ht="15.75" customHeight="1"/>
    <row r="5333" s="35" customFormat="1" ht="15.75" customHeight="1"/>
    <row r="5334" s="35" customFormat="1" ht="15.75" customHeight="1"/>
    <row r="5335" s="35" customFormat="1" ht="15.75" customHeight="1"/>
    <row r="5336" s="35" customFormat="1" ht="15.75" customHeight="1"/>
    <row r="5337" s="35" customFormat="1" ht="15.75" customHeight="1"/>
    <row r="5338" s="35" customFormat="1" ht="15.75" customHeight="1"/>
    <row r="5339" s="35" customFormat="1" ht="15.75" customHeight="1"/>
    <row r="5340" s="35" customFormat="1" ht="15.75" customHeight="1"/>
    <row r="5341" s="35" customFormat="1" ht="15.75" customHeight="1"/>
    <row r="5342" s="35" customFormat="1" ht="15.75" customHeight="1"/>
    <row r="5343" s="35" customFormat="1" ht="15.75" customHeight="1"/>
    <row r="5344" s="35" customFormat="1" ht="15.75" customHeight="1"/>
    <row r="5345" s="35" customFormat="1" ht="15.75" customHeight="1"/>
    <row r="5346" s="35" customFormat="1" ht="15.75" customHeight="1"/>
    <row r="5347" s="35" customFormat="1" ht="15.75" customHeight="1"/>
    <row r="5348" s="35" customFormat="1" ht="15.75" customHeight="1"/>
    <row r="5349" s="35" customFormat="1" ht="15.75" customHeight="1"/>
    <row r="5350" s="35" customFormat="1" ht="15.75" customHeight="1"/>
    <row r="5351" s="35" customFormat="1" ht="15.75" customHeight="1"/>
    <row r="5352" s="35" customFormat="1" ht="15.75" customHeight="1"/>
    <row r="5353" s="35" customFormat="1" ht="15.75" customHeight="1"/>
    <row r="5354" s="35" customFormat="1" ht="15.75" customHeight="1"/>
    <row r="5355" s="35" customFormat="1" ht="15.75" customHeight="1"/>
    <row r="5356" s="35" customFormat="1" ht="15.75" customHeight="1"/>
    <row r="5357" s="35" customFormat="1" ht="15.75" customHeight="1"/>
    <row r="5358" s="35" customFormat="1" ht="15.75" customHeight="1"/>
    <row r="5359" s="35" customFormat="1" ht="15.75" customHeight="1"/>
    <row r="5360" s="35" customFormat="1" ht="15.75" customHeight="1"/>
    <row r="5361" s="35" customFormat="1" ht="15.75" customHeight="1"/>
    <row r="5362" s="35" customFormat="1" ht="15.75" customHeight="1"/>
    <row r="5363" s="35" customFormat="1" ht="15.75" customHeight="1"/>
    <row r="5364" s="35" customFormat="1" ht="15.75" customHeight="1"/>
    <row r="5365" s="35" customFormat="1" ht="15.75" customHeight="1"/>
    <row r="5366" s="35" customFormat="1" ht="15.75" customHeight="1"/>
    <row r="5367" s="35" customFormat="1" ht="15.75" customHeight="1"/>
    <row r="5368" s="35" customFormat="1" ht="15.75" customHeight="1"/>
    <row r="5369" s="35" customFormat="1" ht="15.75" customHeight="1"/>
    <row r="5370" s="35" customFormat="1" ht="15.75" customHeight="1"/>
    <row r="5371" s="35" customFormat="1" ht="15.75" customHeight="1"/>
    <row r="5372" s="35" customFormat="1" ht="15.75" customHeight="1"/>
    <row r="5373" s="35" customFormat="1" ht="15.75" customHeight="1"/>
    <row r="5374" s="35" customFormat="1" ht="15.75" customHeight="1"/>
    <row r="5375" s="35" customFormat="1" ht="15.75" customHeight="1"/>
    <row r="5376" s="35" customFormat="1" ht="15.75" customHeight="1"/>
    <row r="5377" s="35" customFormat="1" ht="15.75" customHeight="1"/>
    <row r="5378" s="35" customFormat="1" ht="15.75" customHeight="1"/>
    <row r="5379" s="35" customFormat="1" ht="15.75" customHeight="1"/>
    <row r="5380" s="35" customFormat="1" ht="15.75" customHeight="1"/>
    <row r="5381" s="35" customFormat="1" ht="15.75" customHeight="1"/>
    <row r="5382" s="35" customFormat="1" ht="15.75" customHeight="1"/>
    <row r="5383" s="35" customFormat="1" ht="15.75" customHeight="1"/>
    <row r="5384" s="35" customFormat="1" ht="15.75" customHeight="1"/>
    <row r="5385" s="35" customFormat="1" ht="15.75" customHeight="1"/>
    <row r="5386" s="35" customFormat="1" ht="15.75" customHeight="1"/>
    <row r="5387" s="35" customFormat="1" ht="15.75" customHeight="1"/>
    <row r="5388" s="35" customFormat="1" ht="15.75" customHeight="1"/>
    <row r="5389" s="35" customFormat="1" ht="15.75" customHeight="1"/>
    <row r="5390" s="35" customFormat="1" ht="15.75" customHeight="1"/>
    <row r="5391" s="35" customFormat="1" ht="15.75" customHeight="1"/>
    <row r="5392" s="35" customFormat="1" ht="15.75" customHeight="1"/>
    <row r="5393" s="35" customFormat="1" ht="15.75" customHeight="1"/>
    <row r="5394" s="35" customFormat="1" ht="15.75" customHeight="1"/>
    <row r="5395" s="35" customFormat="1" ht="15.75" customHeight="1"/>
    <row r="5396" s="35" customFormat="1" ht="15.75" customHeight="1"/>
    <row r="5397" s="35" customFormat="1" ht="15.75" customHeight="1"/>
    <row r="5398" s="35" customFormat="1" ht="15.75" customHeight="1"/>
    <row r="5399" s="35" customFormat="1" ht="15.75" customHeight="1"/>
    <row r="5400" s="35" customFormat="1" ht="15.75" customHeight="1"/>
    <row r="5401" s="35" customFormat="1" ht="15.75" customHeight="1"/>
    <row r="5402" s="35" customFormat="1" ht="15.75" customHeight="1"/>
    <row r="5403" s="35" customFormat="1" ht="15.75" customHeight="1"/>
    <row r="5404" s="35" customFormat="1" ht="15.75" customHeight="1"/>
    <row r="5405" s="35" customFormat="1" ht="15.75" customHeight="1"/>
    <row r="5406" s="35" customFormat="1" ht="15.75" customHeight="1"/>
    <row r="5407" s="35" customFormat="1" ht="15.75" customHeight="1"/>
    <row r="5408" s="35" customFormat="1" ht="15.75" customHeight="1"/>
    <row r="5409" s="35" customFormat="1" ht="15.75" customHeight="1"/>
    <row r="5410" s="35" customFormat="1" ht="15.75" customHeight="1"/>
    <row r="5411" s="35" customFormat="1" ht="15.75" customHeight="1"/>
    <row r="5412" s="35" customFormat="1" ht="15.75" customHeight="1"/>
    <row r="5413" s="35" customFormat="1" ht="15.75" customHeight="1"/>
    <row r="5414" s="35" customFormat="1" ht="15.75" customHeight="1"/>
    <row r="5415" s="35" customFormat="1" ht="15.75" customHeight="1"/>
    <row r="5416" s="35" customFormat="1" ht="15.75" customHeight="1"/>
    <row r="5417" s="35" customFormat="1" ht="15.75" customHeight="1"/>
    <row r="5418" s="35" customFormat="1" ht="15.75" customHeight="1"/>
    <row r="5419" s="35" customFormat="1" ht="15.75" customHeight="1"/>
    <row r="5420" s="35" customFormat="1" ht="15.75" customHeight="1"/>
    <row r="5421" s="35" customFormat="1" ht="15.75" customHeight="1"/>
    <row r="5422" s="35" customFormat="1" ht="15.75" customHeight="1"/>
    <row r="5423" s="35" customFormat="1" ht="15.75" customHeight="1"/>
    <row r="5424" s="35" customFormat="1" ht="15.75" customHeight="1"/>
    <row r="5425" s="35" customFormat="1" ht="15.75" customHeight="1"/>
    <row r="5426" s="35" customFormat="1" ht="15.75" customHeight="1"/>
    <row r="5427" s="35" customFormat="1" ht="15.75" customHeight="1"/>
    <row r="5428" s="35" customFormat="1" ht="15.75" customHeight="1"/>
    <row r="5429" s="35" customFormat="1" ht="15.75" customHeight="1"/>
    <row r="5430" s="35" customFormat="1" ht="15.75" customHeight="1"/>
    <row r="5431" s="35" customFormat="1" ht="15.75" customHeight="1"/>
    <row r="5432" s="35" customFormat="1" ht="15.75" customHeight="1"/>
    <row r="5433" s="35" customFormat="1" ht="15.75" customHeight="1"/>
    <row r="5434" s="35" customFormat="1" ht="15.75" customHeight="1"/>
    <row r="5435" s="35" customFormat="1" ht="15.75" customHeight="1"/>
    <row r="5436" s="35" customFormat="1" ht="15.75" customHeight="1"/>
    <row r="5437" s="35" customFormat="1" ht="15.75" customHeight="1"/>
    <row r="5438" s="35" customFormat="1" ht="15.75" customHeight="1"/>
    <row r="5439" s="35" customFormat="1" ht="15.75" customHeight="1"/>
    <row r="5440" s="35" customFormat="1" ht="15.75" customHeight="1"/>
    <row r="5441" s="35" customFormat="1" ht="15.75" customHeight="1"/>
    <row r="5442" s="35" customFormat="1" ht="15.75" customHeight="1"/>
    <row r="5443" s="35" customFormat="1" ht="15.75" customHeight="1"/>
    <row r="5444" s="35" customFormat="1" ht="15.75" customHeight="1"/>
    <row r="5445" s="35" customFormat="1" ht="15.75" customHeight="1"/>
    <row r="5446" s="35" customFormat="1" ht="15.75" customHeight="1"/>
    <row r="5447" s="35" customFormat="1" ht="15.75" customHeight="1"/>
    <row r="5448" s="35" customFormat="1" ht="15.75" customHeight="1"/>
    <row r="5449" s="35" customFormat="1" ht="15.75" customHeight="1"/>
    <row r="5450" s="35" customFormat="1" ht="15.75" customHeight="1"/>
    <row r="5451" s="35" customFormat="1" ht="15.75" customHeight="1"/>
    <row r="5452" s="35" customFormat="1" ht="15.75" customHeight="1"/>
    <row r="5453" s="35" customFormat="1" ht="15.75" customHeight="1"/>
    <row r="5454" s="35" customFormat="1" ht="15.75" customHeight="1"/>
    <row r="5455" s="35" customFormat="1" ht="15.75" customHeight="1"/>
    <row r="5456" s="35" customFormat="1" ht="15.75" customHeight="1"/>
    <row r="5457" s="35" customFormat="1" ht="15.75" customHeight="1"/>
    <row r="5458" s="35" customFormat="1" ht="15.75" customHeight="1"/>
    <row r="5459" s="35" customFormat="1" ht="15.75" customHeight="1"/>
    <row r="5460" s="35" customFormat="1" ht="15.75" customHeight="1"/>
    <row r="5461" s="35" customFormat="1" ht="15.75" customHeight="1"/>
    <row r="5462" s="35" customFormat="1" ht="15.75" customHeight="1"/>
    <row r="5463" s="35" customFormat="1" ht="15.75" customHeight="1"/>
    <row r="5464" s="35" customFormat="1" ht="15.75" customHeight="1"/>
    <row r="5465" s="35" customFormat="1" ht="15.75" customHeight="1"/>
    <row r="5466" s="35" customFormat="1" ht="15.75" customHeight="1"/>
    <row r="5467" s="35" customFormat="1" ht="15.75" customHeight="1"/>
    <row r="5468" s="35" customFormat="1" ht="15.75" customHeight="1"/>
    <row r="5469" s="35" customFormat="1" ht="15.75" customHeight="1"/>
    <row r="5470" s="35" customFormat="1" ht="15.75" customHeight="1"/>
    <row r="5471" s="35" customFormat="1" ht="15.75" customHeight="1"/>
    <row r="5472" s="35" customFormat="1" ht="15.75" customHeight="1"/>
    <row r="5473" s="35" customFormat="1" ht="15.75" customHeight="1"/>
    <row r="5474" s="35" customFormat="1" ht="15.75" customHeight="1"/>
    <row r="5475" s="35" customFormat="1" ht="15.75" customHeight="1"/>
    <row r="5476" s="35" customFormat="1" ht="15.75" customHeight="1"/>
    <row r="5477" s="35" customFormat="1" ht="15.75" customHeight="1"/>
    <row r="5478" s="35" customFormat="1" ht="15.75" customHeight="1"/>
    <row r="5479" s="35" customFormat="1" ht="15.75" customHeight="1"/>
    <row r="5480" s="35" customFormat="1" ht="15.75" customHeight="1"/>
    <row r="5481" s="35" customFormat="1" ht="15.75" customHeight="1"/>
    <row r="5482" s="35" customFormat="1" ht="15.75" customHeight="1"/>
    <row r="5483" s="35" customFormat="1" ht="15.75" customHeight="1"/>
    <row r="5484" s="35" customFormat="1" ht="15.75" customHeight="1"/>
    <row r="5485" s="35" customFormat="1" ht="15.75" customHeight="1"/>
    <row r="5486" s="35" customFormat="1" ht="15.75" customHeight="1"/>
    <row r="5487" s="35" customFormat="1" ht="15.75" customHeight="1"/>
    <row r="5488" s="35" customFormat="1" ht="15.75" customHeight="1"/>
    <row r="5489" s="35" customFormat="1" ht="15.75" customHeight="1"/>
    <row r="5490" s="35" customFormat="1" ht="15.75" customHeight="1"/>
    <row r="5491" s="35" customFormat="1" ht="15.75" customHeight="1"/>
    <row r="5492" s="35" customFormat="1" ht="15.75" customHeight="1"/>
    <row r="5493" s="35" customFormat="1" ht="15.75" customHeight="1"/>
    <row r="5494" s="35" customFormat="1" ht="15.75" customHeight="1"/>
    <row r="5495" s="35" customFormat="1" ht="15.75" customHeight="1"/>
    <row r="5496" s="35" customFormat="1" ht="15.75" customHeight="1"/>
    <row r="5497" s="35" customFormat="1" ht="15.75" customHeight="1"/>
    <row r="5498" s="35" customFormat="1" ht="15.75" customHeight="1"/>
    <row r="5499" s="35" customFormat="1" ht="15.75" customHeight="1"/>
    <row r="5500" s="35" customFormat="1" ht="15.75" customHeight="1"/>
    <row r="5501" s="35" customFormat="1" ht="15.75" customHeight="1"/>
    <row r="5502" s="35" customFormat="1" ht="15.75" customHeight="1"/>
    <row r="5503" s="35" customFormat="1" ht="15.75" customHeight="1"/>
    <row r="5504" s="35" customFormat="1" ht="15.75" customHeight="1"/>
    <row r="5505" s="35" customFormat="1" ht="15.75" customHeight="1"/>
    <row r="5506" s="35" customFormat="1" ht="15.75" customHeight="1"/>
    <row r="5507" s="35" customFormat="1" ht="15.75" customHeight="1"/>
    <row r="5508" s="35" customFormat="1" ht="15.75" customHeight="1"/>
    <row r="5509" s="35" customFormat="1" ht="15.75" customHeight="1"/>
    <row r="5510" s="35" customFormat="1" ht="15.75" customHeight="1"/>
    <row r="5511" s="35" customFormat="1" ht="15.75" customHeight="1"/>
    <row r="5512" s="35" customFormat="1" ht="15.75" customHeight="1"/>
    <row r="5513" s="35" customFormat="1" ht="15.75" customHeight="1"/>
    <row r="5514" s="35" customFormat="1" ht="15.75" customHeight="1"/>
    <row r="5515" s="35" customFormat="1" ht="15.75" customHeight="1"/>
    <row r="5516" s="35" customFormat="1" ht="15.75" customHeight="1"/>
    <row r="5517" s="35" customFormat="1" ht="15.75" customHeight="1"/>
    <row r="5518" s="35" customFormat="1" ht="15.75" customHeight="1"/>
    <row r="5519" s="35" customFormat="1" ht="15.75" customHeight="1"/>
    <row r="5520" s="35" customFormat="1" ht="15.75" customHeight="1"/>
    <row r="5521" s="35" customFormat="1" ht="15.75" customHeight="1"/>
    <row r="5522" s="35" customFormat="1" ht="15.75" customHeight="1"/>
    <row r="5523" s="35" customFormat="1" ht="15.75" customHeight="1"/>
    <row r="5524" s="35" customFormat="1" ht="15.75" customHeight="1"/>
    <row r="5525" s="35" customFormat="1" ht="15.75" customHeight="1"/>
    <row r="5526" s="35" customFormat="1" ht="15.75" customHeight="1"/>
    <row r="5527" s="35" customFormat="1" ht="15.75" customHeight="1"/>
    <row r="5528" s="35" customFormat="1" ht="15.75" customHeight="1"/>
    <row r="5529" s="35" customFormat="1" ht="15.75" customHeight="1"/>
    <row r="5530" s="35" customFormat="1" ht="15.75" customHeight="1"/>
    <row r="5531" s="35" customFormat="1" ht="15.75" customHeight="1"/>
    <row r="5532" s="35" customFormat="1" ht="15.75" customHeight="1"/>
    <row r="5533" s="35" customFormat="1" ht="15.75" customHeight="1"/>
    <row r="5534" s="35" customFormat="1" ht="15.75" customHeight="1"/>
    <row r="5535" s="35" customFormat="1" ht="15.75" customHeight="1"/>
    <row r="5536" s="35" customFormat="1" ht="15.75" customHeight="1"/>
    <row r="5537" s="35" customFormat="1" ht="15.75" customHeight="1"/>
    <row r="5538" s="35" customFormat="1" ht="15.75" customHeight="1"/>
    <row r="5539" s="35" customFormat="1" ht="15.75" customHeight="1"/>
    <row r="5540" s="35" customFormat="1" ht="15.75" customHeight="1"/>
    <row r="5541" s="35" customFormat="1" ht="15.75" customHeight="1"/>
    <row r="5542" s="35" customFormat="1" ht="15.75" customHeight="1"/>
    <row r="5543" s="35" customFormat="1" ht="15.75" customHeight="1"/>
    <row r="5544" s="35" customFormat="1" ht="15.75" customHeight="1"/>
    <row r="5545" s="35" customFormat="1" ht="15.75" customHeight="1"/>
    <row r="5546" s="35" customFormat="1" ht="15.75" customHeight="1"/>
    <row r="5547" s="35" customFormat="1" ht="15.75" customHeight="1"/>
    <row r="5548" s="35" customFormat="1" ht="15.75" customHeight="1"/>
    <row r="5549" s="35" customFormat="1" ht="15.75" customHeight="1"/>
    <row r="5550" s="35" customFormat="1" ht="15.75" customHeight="1"/>
    <row r="5551" s="35" customFormat="1" ht="15.75" customHeight="1"/>
    <row r="5552" s="35" customFormat="1" ht="15.75" customHeight="1"/>
    <row r="5553" s="35" customFormat="1" ht="15.75" customHeight="1"/>
    <row r="5554" s="35" customFormat="1" ht="15.75" customHeight="1"/>
    <row r="5555" s="35" customFormat="1" ht="15.75" customHeight="1"/>
    <row r="5556" s="35" customFormat="1" ht="15.75" customHeight="1"/>
    <row r="5557" s="35" customFormat="1" ht="15.75" customHeight="1"/>
    <row r="5558" s="35" customFormat="1" ht="15.75" customHeight="1"/>
    <row r="5559" s="35" customFormat="1" ht="15.75" customHeight="1"/>
    <row r="5560" s="35" customFormat="1" ht="15.75" customHeight="1"/>
    <row r="5561" s="35" customFormat="1" ht="15.75" customHeight="1"/>
    <row r="5562" s="35" customFormat="1" ht="15.75" customHeight="1"/>
    <row r="5563" s="35" customFormat="1" ht="15.75" customHeight="1"/>
    <row r="5564" s="35" customFormat="1" ht="15.75" customHeight="1"/>
    <row r="5565" s="35" customFormat="1" ht="15.75" customHeight="1"/>
    <row r="5566" s="35" customFormat="1" ht="15.75" customHeight="1"/>
    <row r="5567" s="35" customFormat="1" ht="15.75" customHeight="1"/>
    <row r="5568" s="35" customFormat="1" ht="15.75" customHeight="1"/>
    <row r="5569" s="35" customFormat="1" ht="15.75" customHeight="1"/>
    <row r="5570" s="35" customFormat="1" ht="15.75" customHeight="1"/>
    <row r="5571" s="35" customFormat="1" ht="15.75" customHeight="1"/>
    <row r="5572" s="35" customFormat="1" ht="15.75" customHeight="1"/>
    <row r="5573" s="35" customFormat="1" ht="15.75" customHeight="1"/>
    <row r="5574" s="35" customFormat="1" ht="15.75" customHeight="1"/>
    <row r="5575" s="35" customFormat="1" ht="15.75" customHeight="1"/>
    <row r="5576" s="35" customFormat="1" ht="15.75" customHeight="1"/>
    <row r="5577" s="35" customFormat="1" ht="15.75" customHeight="1"/>
    <row r="5578" s="35" customFormat="1" ht="15.75" customHeight="1"/>
    <row r="5579" s="35" customFormat="1" ht="15.75" customHeight="1"/>
    <row r="5580" s="35" customFormat="1" ht="15.75" customHeight="1"/>
    <row r="5581" s="35" customFormat="1" ht="15.75" customHeight="1"/>
    <row r="5582" s="35" customFormat="1" ht="15.75" customHeight="1"/>
    <row r="5583" s="35" customFormat="1" ht="15.75" customHeight="1"/>
    <row r="5584" s="35" customFormat="1" ht="15.75" customHeight="1"/>
    <row r="5585" s="35" customFormat="1" ht="15.75" customHeight="1"/>
    <row r="5586" s="35" customFormat="1" ht="15.75" customHeight="1"/>
    <row r="5587" s="35" customFormat="1" ht="15.75" customHeight="1"/>
    <row r="5588" s="35" customFormat="1" ht="15.75" customHeight="1"/>
    <row r="5589" s="35" customFormat="1" ht="15.75" customHeight="1"/>
    <row r="5590" s="35" customFormat="1" ht="15.75" customHeight="1"/>
    <row r="5591" s="35" customFormat="1" ht="15.75" customHeight="1"/>
    <row r="5592" s="35" customFormat="1" ht="15.75" customHeight="1"/>
    <row r="5593" s="35" customFormat="1" ht="15.75" customHeight="1"/>
    <row r="5594" s="35" customFormat="1" ht="15.75" customHeight="1"/>
    <row r="5595" s="35" customFormat="1" ht="15.75" customHeight="1"/>
    <row r="5596" s="35" customFormat="1" ht="15.75" customHeight="1"/>
    <row r="5597" s="35" customFormat="1" ht="15.75" customHeight="1"/>
    <row r="5598" s="35" customFormat="1" ht="15.75" customHeight="1"/>
    <row r="5599" s="35" customFormat="1" ht="15.75" customHeight="1"/>
    <row r="5600" s="35" customFormat="1" ht="15.75" customHeight="1"/>
    <row r="5601" s="35" customFormat="1" ht="15.75" customHeight="1"/>
    <row r="5602" s="35" customFormat="1" ht="15.75" customHeight="1"/>
    <row r="5603" s="35" customFormat="1" ht="15.75" customHeight="1"/>
    <row r="5604" s="35" customFormat="1" ht="15.75" customHeight="1"/>
    <row r="5605" s="35" customFormat="1" ht="15.75" customHeight="1"/>
    <row r="5606" s="35" customFormat="1" ht="15.75" customHeight="1"/>
    <row r="5607" s="35" customFormat="1" ht="15.75" customHeight="1"/>
    <row r="5608" s="35" customFormat="1" ht="15.75" customHeight="1"/>
    <row r="5609" s="35" customFormat="1" ht="15.75" customHeight="1"/>
    <row r="5610" s="35" customFormat="1" ht="15.75" customHeight="1"/>
    <row r="5611" s="35" customFormat="1" ht="15.75" customHeight="1"/>
    <row r="5612" s="35" customFormat="1" ht="15.75" customHeight="1"/>
    <row r="5613" s="35" customFormat="1" ht="15.75" customHeight="1"/>
    <row r="5614" s="35" customFormat="1" ht="15.75" customHeight="1"/>
    <row r="5615" s="35" customFormat="1" ht="15.75" customHeight="1"/>
    <row r="5616" s="35" customFormat="1" ht="15.75" customHeight="1"/>
    <row r="5617" s="35" customFormat="1" ht="15.75" customHeight="1"/>
    <row r="5618" s="35" customFormat="1" ht="15.75" customHeight="1"/>
    <row r="5619" s="35" customFormat="1" ht="15.75" customHeight="1"/>
    <row r="5620" s="35" customFormat="1" ht="15.75" customHeight="1"/>
    <row r="5621" s="35" customFormat="1" ht="15.75" customHeight="1"/>
    <row r="5622" s="35" customFormat="1" ht="15.75" customHeight="1"/>
    <row r="5623" s="35" customFormat="1" ht="15.75" customHeight="1"/>
    <row r="5624" s="35" customFormat="1" ht="15.75" customHeight="1"/>
    <row r="5625" s="35" customFormat="1" ht="15.75" customHeight="1"/>
    <row r="5626" s="35" customFormat="1" ht="15.75" customHeight="1"/>
    <row r="5627" s="35" customFormat="1" ht="15.75" customHeight="1"/>
    <row r="5628" s="35" customFormat="1" ht="15.75" customHeight="1"/>
    <row r="5629" s="35" customFormat="1" ht="15.75" customHeight="1"/>
    <row r="5630" s="35" customFormat="1" ht="15.75" customHeight="1"/>
    <row r="5631" s="35" customFormat="1" ht="15.75" customHeight="1"/>
    <row r="5632" s="35" customFormat="1" ht="15.75" customHeight="1"/>
    <row r="5633" s="35" customFormat="1" ht="15.75" customHeight="1"/>
    <row r="5634" s="35" customFormat="1" ht="15.75" customHeight="1"/>
    <row r="5635" s="35" customFormat="1" ht="15.75" customHeight="1"/>
    <row r="5636" s="35" customFormat="1" ht="15.75" customHeight="1"/>
    <row r="5637" s="35" customFormat="1" ht="15.75" customHeight="1"/>
    <row r="5638" s="35" customFormat="1" ht="15.75" customHeight="1"/>
    <row r="5639" s="35" customFormat="1" ht="15.75" customHeight="1"/>
    <row r="5640" s="35" customFormat="1" ht="15.75" customHeight="1"/>
    <row r="5641" s="35" customFormat="1" ht="15.75" customHeight="1"/>
    <row r="5642" s="35" customFormat="1" ht="15.75" customHeight="1"/>
    <row r="5643" s="35" customFormat="1" ht="15.75" customHeight="1"/>
    <row r="5644" s="35" customFormat="1" ht="15.75" customHeight="1"/>
    <row r="5645" s="35" customFormat="1" ht="15.75" customHeight="1"/>
    <row r="5646" s="35" customFormat="1" ht="15.75" customHeight="1"/>
    <row r="5647" s="35" customFormat="1" ht="15.75" customHeight="1"/>
    <row r="5648" s="35" customFormat="1" ht="15.75" customHeight="1"/>
    <row r="5649" s="35" customFormat="1" ht="15.75" customHeight="1"/>
    <row r="5650" s="35" customFormat="1" ht="15.75" customHeight="1"/>
    <row r="5651" s="35" customFormat="1" ht="15.75" customHeight="1"/>
    <row r="5652" s="35" customFormat="1" ht="15.75" customHeight="1"/>
    <row r="5653" s="35" customFormat="1" ht="15.75" customHeight="1"/>
    <row r="5654" s="35" customFormat="1" ht="15.75" customHeight="1"/>
    <row r="5655" s="35" customFormat="1" ht="15.75" customHeight="1"/>
    <row r="5656" s="35" customFormat="1" ht="15.75" customHeight="1"/>
    <row r="5657" s="35" customFormat="1" ht="15.75" customHeight="1"/>
    <row r="5658" s="35" customFormat="1" ht="15.75" customHeight="1"/>
    <row r="5659" s="35" customFormat="1" ht="15.75" customHeight="1"/>
    <row r="5660" s="35" customFormat="1" ht="15.75" customHeight="1"/>
    <row r="5661" s="35" customFormat="1" ht="15.75" customHeight="1"/>
    <row r="5662" s="35" customFormat="1" ht="15.75" customHeight="1"/>
    <row r="5663" s="35" customFormat="1" ht="15.75" customHeight="1"/>
    <row r="5664" s="35" customFormat="1" ht="15.75" customHeight="1"/>
    <row r="5665" s="35" customFormat="1" ht="15.75" customHeight="1"/>
    <row r="5666" s="35" customFormat="1" ht="15.75" customHeight="1"/>
    <row r="5667" s="35" customFormat="1" ht="15.75" customHeight="1"/>
    <row r="5668" s="35" customFormat="1" ht="15.75" customHeight="1"/>
    <row r="5669" s="35" customFormat="1" ht="15.75" customHeight="1"/>
    <row r="5670" s="35" customFormat="1" ht="15.75" customHeight="1"/>
    <row r="5671" s="35" customFormat="1" ht="15.75" customHeight="1"/>
    <row r="5672" s="35" customFormat="1" ht="15.75" customHeight="1"/>
    <row r="5673" s="35" customFormat="1" ht="15.75" customHeight="1"/>
    <row r="5674" s="35" customFormat="1" ht="15.75" customHeight="1"/>
    <row r="5675" s="35" customFormat="1" ht="15.75" customHeight="1"/>
    <row r="5676" s="35" customFormat="1" ht="15.75" customHeight="1"/>
    <row r="5677" s="35" customFormat="1" ht="15.75" customHeight="1"/>
    <row r="5678" s="35" customFormat="1" ht="15.75" customHeight="1"/>
    <row r="5679" s="35" customFormat="1" ht="15.75" customHeight="1"/>
    <row r="5680" s="35" customFormat="1" ht="15.75" customHeight="1"/>
    <row r="5681" s="35" customFormat="1" ht="15.75" customHeight="1"/>
    <row r="5682" s="35" customFormat="1" ht="15.75" customHeight="1"/>
    <row r="5683" s="35" customFormat="1" ht="15.75" customHeight="1"/>
    <row r="5684" s="35" customFormat="1" ht="15.75" customHeight="1"/>
    <row r="5685" s="35" customFormat="1" ht="15.75" customHeight="1"/>
    <row r="5686" s="35" customFormat="1" ht="15.75" customHeight="1"/>
    <row r="5687" s="35" customFormat="1" ht="15.75" customHeight="1"/>
    <row r="5688" s="35" customFormat="1" ht="15.75" customHeight="1"/>
    <row r="5689" s="35" customFormat="1" ht="15.75" customHeight="1"/>
    <row r="5690" s="35" customFormat="1" ht="15.75" customHeight="1"/>
    <row r="5691" s="35" customFormat="1" ht="15.75" customHeight="1"/>
    <row r="5692" s="35" customFormat="1" ht="15.75" customHeight="1"/>
    <row r="5693" s="35" customFormat="1" ht="15.75" customHeight="1"/>
    <row r="5694" s="35" customFormat="1" ht="15.75" customHeight="1"/>
    <row r="5695" s="35" customFormat="1" ht="15.75" customHeight="1"/>
    <row r="5696" s="35" customFormat="1" ht="15.75" customHeight="1"/>
    <row r="5697" s="35" customFormat="1" ht="15.75" customHeight="1"/>
    <row r="5698" s="35" customFormat="1" ht="15.75" customHeight="1"/>
    <row r="5699" s="35" customFormat="1" ht="15.75" customHeight="1"/>
    <row r="5700" s="35" customFormat="1" ht="15.75" customHeight="1"/>
    <row r="5701" s="35" customFormat="1" ht="15.75" customHeight="1"/>
    <row r="5702" s="35" customFormat="1" ht="15.75" customHeight="1"/>
    <row r="5703" s="35" customFormat="1" ht="15.75" customHeight="1"/>
    <row r="5704" s="35" customFormat="1" ht="15.75" customHeight="1"/>
    <row r="5705" s="35" customFormat="1" ht="15.75" customHeight="1"/>
    <row r="5706" s="35" customFormat="1" ht="15.75" customHeight="1"/>
    <row r="5707" s="35" customFormat="1" ht="15.75" customHeight="1"/>
    <row r="5708" s="35" customFormat="1" ht="15.75" customHeight="1"/>
    <row r="5709" s="35" customFormat="1" ht="15.75" customHeight="1"/>
    <row r="5710" s="35" customFormat="1" ht="15.75" customHeight="1"/>
    <row r="5711" s="35" customFormat="1" ht="15.75" customHeight="1"/>
    <row r="5712" s="35" customFormat="1" ht="15.75" customHeight="1"/>
    <row r="5713" s="35" customFormat="1" ht="15.75" customHeight="1"/>
    <row r="5714" s="35" customFormat="1" ht="15.75" customHeight="1"/>
    <row r="5715" s="35" customFormat="1" ht="15.75" customHeight="1"/>
    <row r="5716" s="35" customFormat="1" ht="15.75" customHeight="1"/>
    <row r="5717" s="35" customFormat="1" ht="15.75" customHeight="1"/>
    <row r="5718" s="35" customFormat="1" ht="15.75" customHeight="1"/>
    <row r="5719" s="35" customFormat="1" ht="15.75" customHeight="1"/>
    <row r="5720" s="35" customFormat="1" ht="15.75" customHeight="1"/>
    <row r="5721" s="35" customFormat="1" ht="15.75" customHeight="1"/>
    <row r="5722" s="35" customFormat="1" ht="15.75" customHeight="1"/>
    <row r="5723" s="35" customFormat="1" ht="15.75" customHeight="1"/>
    <row r="5724" s="35" customFormat="1" ht="15.75" customHeight="1"/>
    <row r="5725" s="35" customFormat="1" ht="15.75" customHeight="1"/>
    <row r="5726" s="35" customFormat="1" ht="15.75" customHeight="1"/>
    <row r="5727" s="35" customFormat="1" ht="15.75" customHeight="1"/>
    <row r="5728" s="35" customFormat="1" ht="15.75" customHeight="1"/>
    <row r="5729" s="35" customFormat="1" ht="15.75" customHeight="1"/>
    <row r="5730" s="35" customFormat="1" ht="15.75" customHeight="1"/>
    <row r="5731" s="35" customFormat="1" ht="15.75" customHeight="1"/>
    <row r="5732" s="35" customFormat="1" ht="15.75" customHeight="1"/>
    <row r="5733" s="35" customFormat="1" ht="15.75" customHeight="1"/>
    <row r="5734" s="35" customFormat="1" ht="15.75" customHeight="1"/>
    <row r="5735" s="35" customFormat="1" ht="15.75" customHeight="1"/>
    <row r="5736" s="35" customFormat="1" ht="15.75" customHeight="1"/>
    <row r="5737" s="35" customFormat="1" ht="15.75" customHeight="1"/>
    <row r="5738" s="35" customFormat="1" ht="15.75" customHeight="1"/>
    <row r="5739" s="35" customFormat="1" ht="15.75" customHeight="1"/>
    <row r="5740" s="35" customFormat="1" ht="15.75" customHeight="1"/>
    <row r="5741" s="35" customFormat="1" ht="15.75" customHeight="1"/>
    <row r="5742" s="35" customFormat="1" ht="15.75" customHeight="1"/>
    <row r="5743" s="35" customFormat="1" ht="15.75" customHeight="1"/>
    <row r="5744" s="35" customFormat="1" ht="15.75" customHeight="1"/>
    <row r="5745" s="35" customFormat="1" ht="15.75" customHeight="1"/>
    <row r="5746" s="35" customFormat="1" ht="15.75" customHeight="1"/>
    <row r="5747" s="35" customFormat="1" ht="15.75" customHeight="1"/>
    <row r="5748" s="35" customFormat="1" ht="15.75" customHeight="1"/>
    <row r="5749" s="35" customFormat="1" ht="15.75" customHeight="1"/>
    <row r="5750" s="35" customFormat="1" ht="15.75" customHeight="1"/>
    <row r="5751" s="35" customFormat="1" ht="15.75" customHeight="1"/>
    <row r="5752" s="35" customFormat="1" ht="15.75" customHeight="1"/>
    <row r="5753" s="35" customFormat="1" ht="15.75" customHeight="1"/>
    <row r="5754" s="35" customFormat="1" ht="15.75" customHeight="1"/>
    <row r="5755" s="35" customFormat="1" ht="15.75" customHeight="1"/>
    <row r="5756" s="35" customFormat="1" ht="15.75" customHeight="1"/>
    <row r="5757" s="35" customFormat="1" ht="15.75" customHeight="1"/>
    <row r="5758" s="35" customFormat="1" ht="15.75" customHeight="1"/>
    <row r="5759" s="35" customFormat="1" ht="15.75" customHeight="1"/>
    <row r="5760" s="35" customFormat="1" ht="15.75" customHeight="1"/>
    <row r="5761" s="35" customFormat="1" ht="15.75" customHeight="1"/>
    <row r="5762" s="35" customFormat="1" ht="15.75" customHeight="1"/>
    <row r="5763" s="35" customFormat="1" ht="15.75" customHeight="1"/>
    <row r="5764" s="35" customFormat="1" ht="15.75" customHeight="1"/>
    <row r="5765" s="35" customFormat="1" ht="15.75" customHeight="1"/>
    <row r="5766" s="35" customFormat="1" ht="15.75" customHeight="1"/>
    <row r="5767" s="35" customFormat="1" ht="15.75" customHeight="1"/>
    <row r="5768" s="35" customFormat="1" ht="15.75" customHeight="1"/>
    <row r="5769" s="35" customFormat="1" ht="15.75" customHeight="1"/>
    <row r="5770" s="35" customFormat="1" ht="15.75" customHeight="1"/>
    <row r="5771" s="35" customFormat="1" ht="15.75" customHeight="1"/>
    <row r="5772" s="35" customFormat="1" ht="15.75" customHeight="1"/>
    <row r="5773" s="35" customFormat="1" ht="15.75" customHeight="1"/>
    <row r="5774" s="35" customFormat="1" ht="15.75" customHeight="1"/>
    <row r="5775" s="35" customFormat="1" ht="15.75" customHeight="1"/>
    <row r="5776" s="35" customFormat="1" ht="15.75" customHeight="1"/>
    <row r="5777" s="35" customFormat="1" ht="15.75" customHeight="1"/>
    <row r="5778" s="35" customFormat="1" ht="15.75" customHeight="1"/>
    <row r="5779" s="35" customFormat="1" ht="15.75" customHeight="1"/>
    <row r="5780" s="35" customFormat="1" ht="15.75" customHeight="1"/>
    <row r="5781" s="35" customFormat="1" ht="15.75" customHeight="1"/>
    <row r="5782" s="35" customFormat="1" ht="15.75" customHeight="1"/>
    <row r="5783" s="35" customFormat="1" ht="15.75" customHeight="1"/>
    <row r="5784" s="35" customFormat="1" ht="15.75" customHeight="1"/>
    <row r="5785" s="35" customFormat="1" ht="15.75" customHeight="1"/>
    <row r="5786" s="35" customFormat="1" ht="15.75" customHeight="1"/>
    <row r="5787" s="35" customFormat="1" ht="15.75" customHeight="1"/>
    <row r="5788" s="35" customFormat="1" ht="15.75" customHeight="1"/>
    <row r="5789" s="35" customFormat="1" ht="15.75" customHeight="1"/>
    <row r="5790" s="35" customFormat="1" ht="15.75" customHeight="1"/>
    <row r="5791" s="35" customFormat="1" ht="15.75" customHeight="1"/>
    <row r="5792" s="35" customFormat="1" ht="15.75" customHeight="1"/>
    <row r="5793" s="35" customFormat="1" ht="15.75" customHeight="1"/>
    <row r="5794" s="35" customFormat="1" ht="15.75" customHeight="1"/>
    <row r="5795" s="35" customFormat="1" ht="15.75" customHeight="1"/>
    <row r="5796" s="35" customFormat="1" ht="15.75" customHeight="1"/>
    <row r="5797" s="35" customFormat="1" ht="15.75" customHeight="1"/>
    <row r="5798" s="35" customFormat="1" ht="15.75" customHeight="1"/>
    <row r="5799" s="35" customFormat="1" ht="15.75" customHeight="1"/>
    <row r="5800" s="35" customFormat="1" ht="15.75" customHeight="1"/>
    <row r="5801" s="35" customFormat="1" ht="15.75" customHeight="1"/>
    <row r="5802" s="35" customFormat="1" ht="15.75" customHeight="1"/>
    <row r="5803" s="35" customFormat="1" ht="15.75" customHeight="1"/>
    <row r="5804" s="35" customFormat="1" ht="15.75" customHeight="1"/>
    <row r="5805" s="35" customFormat="1" ht="15.75" customHeight="1"/>
    <row r="5806" s="35" customFormat="1" ht="15.75" customHeight="1"/>
    <row r="5807" s="35" customFormat="1" ht="15.75" customHeight="1"/>
    <row r="5808" s="35" customFormat="1" ht="15.75" customHeight="1"/>
    <row r="5809" s="35" customFormat="1" ht="15.75" customHeight="1"/>
    <row r="5810" s="35" customFormat="1" ht="15.75" customHeight="1"/>
    <row r="5811" s="35" customFormat="1" ht="15.75" customHeight="1"/>
    <row r="5812" s="35" customFormat="1" ht="15.75" customHeight="1"/>
    <row r="5813" s="35" customFormat="1" ht="15.75" customHeight="1"/>
    <row r="5814" s="35" customFormat="1" ht="15.75" customHeight="1"/>
    <row r="5815" s="35" customFormat="1" ht="15.75" customHeight="1"/>
    <row r="5816" s="35" customFormat="1" ht="15.75" customHeight="1"/>
    <row r="5817" s="35" customFormat="1" ht="15.75" customHeight="1"/>
    <row r="5818" s="35" customFormat="1" ht="15.75" customHeight="1"/>
    <row r="5819" s="35" customFormat="1" ht="15.75" customHeight="1"/>
    <row r="5820" s="35" customFormat="1" ht="15.75" customHeight="1"/>
    <row r="5821" s="35" customFormat="1" ht="15.75" customHeight="1"/>
    <row r="5822" s="35" customFormat="1" ht="15.75" customHeight="1"/>
    <row r="5823" s="35" customFormat="1" ht="15.75" customHeight="1"/>
    <row r="5824" s="35" customFormat="1" ht="15.75" customHeight="1"/>
    <row r="5825" s="35" customFormat="1" ht="15.75" customHeight="1"/>
    <row r="5826" s="35" customFormat="1" ht="15.75" customHeight="1"/>
    <row r="5827" s="35" customFormat="1" ht="15.75" customHeight="1"/>
    <row r="5828" s="35" customFormat="1" ht="15.75" customHeight="1"/>
    <row r="5829" s="35" customFormat="1" ht="15.75" customHeight="1"/>
    <row r="5830" s="35" customFormat="1" ht="15.75" customHeight="1"/>
    <row r="5831" s="35" customFormat="1" ht="15.75" customHeight="1"/>
    <row r="5832" s="35" customFormat="1" ht="15.75" customHeight="1"/>
    <row r="5833" s="35" customFormat="1" ht="15.75" customHeight="1"/>
    <row r="5834" s="35" customFormat="1" ht="15.75" customHeight="1"/>
    <row r="5835" s="35" customFormat="1" ht="15.75" customHeight="1"/>
    <row r="5836" s="35" customFormat="1" ht="15.75" customHeight="1"/>
    <row r="5837" s="35" customFormat="1" ht="15.75" customHeight="1"/>
    <row r="5838" s="35" customFormat="1" ht="15.75" customHeight="1"/>
    <row r="5839" s="35" customFormat="1" ht="15.75" customHeight="1"/>
    <row r="5840" s="35" customFormat="1" ht="15.75" customHeight="1"/>
    <row r="5841" s="35" customFormat="1" ht="15.75" customHeight="1"/>
    <row r="5842" s="35" customFormat="1" ht="15.75" customHeight="1"/>
    <row r="5843" s="35" customFormat="1" ht="15.75" customHeight="1"/>
    <row r="5844" s="35" customFormat="1" ht="15.75" customHeight="1"/>
    <row r="5845" s="35" customFormat="1" ht="15.75" customHeight="1"/>
    <row r="5846" s="35" customFormat="1" ht="15.75" customHeight="1"/>
    <row r="5847" s="35" customFormat="1" ht="15.75" customHeight="1"/>
    <row r="5848" s="35" customFormat="1" ht="15.75" customHeight="1"/>
    <row r="5849" s="35" customFormat="1" ht="15.75" customHeight="1"/>
    <row r="5850" s="35" customFormat="1" ht="15.75" customHeight="1"/>
    <row r="5851" s="35" customFormat="1" ht="15.75" customHeight="1"/>
    <row r="5852" s="35" customFormat="1" ht="15.75" customHeight="1"/>
    <row r="5853" s="35" customFormat="1" ht="15.75" customHeight="1"/>
    <row r="5854" s="35" customFormat="1" ht="15.75" customHeight="1"/>
    <row r="5855" s="35" customFormat="1" ht="15.75" customHeight="1"/>
    <row r="5856" s="35" customFormat="1" ht="15.75" customHeight="1"/>
    <row r="5857" s="35" customFormat="1" ht="15.75" customHeight="1"/>
    <row r="5858" s="35" customFormat="1" ht="15.75" customHeight="1"/>
    <row r="5859" s="35" customFormat="1" ht="15.75" customHeight="1"/>
    <row r="5860" s="35" customFormat="1" ht="15.75" customHeight="1"/>
    <row r="5861" s="35" customFormat="1" ht="15.75" customHeight="1"/>
    <row r="5862" s="35" customFormat="1" ht="15.75" customHeight="1"/>
    <row r="5863" s="35" customFormat="1" ht="15.75" customHeight="1"/>
    <row r="5864" s="35" customFormat="1" ht="15.75" customHeight="1"/>
    <row r="5865" s="35" customFormat="1" ht="15.75" customHeight="1"/>
    <row r="5866" s="35" customFormat="1" ht="15.75" customHeight="1"/>
    <row r="5867" s="35" customFormat="1" ht="15.75" customHeight="1"/>
    <row r="5868" s="35" customFormat="1" ht="15.75" customHeight="1"/>
    <row r="5869" s="35" customFormat="1" ht="15.75" customHeight="1"/>
    <row r="5870" s="35" customFormat="1" ht="15.75" customHeight="1"/>
    <row r="5871" s="35" customFormat="1" ht="15.75" customHeight="1"/>
    <row r="5872" s="35" customFormat="1" ht="15.75" customHeight="1"/>
    <row r="5873" s="35" customFormat="1" ht="15.75" customHeight="1"/>
    <row r="5874" s="35" customFormat="1" ht="15.75" customHeight="1"/>
    <row r="5875" s="35" customFormat="1" ht="15.75" customHeight="1"/>
    <row r="5876" s="35" customFormat="1" ht="15.75" customHeight="1"/>
    <row r="5877" s="35" customFormat="1" ht="15.75" customHeight="1"/>
    <row r="5878" s="35" customFormat="1" ht="15.75" customHeight="1"/>
    <row r="5879" s="35" customFormat="1" ht="15.75" customHeight="1"/>
    <row r="5880" s="35" customFormat="1" ht="15.75" customHeight="1"/>
    <row r="5881" s="35" customFormat="1" ht="15.75" customHeight="1"/>
    <row r="5882" s="35" customFormat="1" ht="15.75" customHeight="1"/>
    <row r="5883" s="35" customFormat="1" ht="15.75" customHeight="1"/>
    <row r="5884" s="35" customFormat="1" ht="15.75" customHeight="1"/>
    <row r="5885" s="35" customFormat="1" ht="15.75" customHeight="1"/>
    <row r="5886" s="35" customFormat="1" ht="15.75" customHeight="1"/>
    <row r="5887" s="35" customFormat="1" ht="15.75" customHeight="1"/>
    <row r="5888" s="35" customFormat="1" ht="15.75" customHeight="1"/>
    <row r="5889" s="35" customFormat="1" ht="15.75" customHeight="1"/>
    <row r="5890" s="35" customFormat="1" ht="15.75" customHeight="1"/>
    <row r="5891" s="35" customFormat="1" ht="15.75" customHeight="1"/>
    <row r="5892" s="35" customFormat="1" ht="15.75" customHeight="1"/>
    <row r="5893" s="35" customFormat="1" ht="15.75" customHeight="1"/>
    <row r="5894" s="35" customFormat="1" ht="15.75" customHeight="1"/>
    <row r="5895" s="35" customFormat="1" ht="15.75" customHeight="1"/>
    <row r="5896" s="35" customFormat="1" ht="15.75" customHeight="1"/>
    <row r="5897" s="35" customFormat="1" ht="15.75" customHeight="1"/>
    <row r="5898" s="35" customFormat="1" ht="15.75" customHeight="1"/>
    <row r="5899" s="35" customFormat="1" ht="15.75" customHeight="1"/>
    <row r="5900" s="35" customFormat="1" ht="15.75" customHeight="1"/>
    <row r="5901" s="35" customFormat="1" ht="15.75" customHeight="1"/>
    <row r="5902" s="35" customFormat="1" ht="15.75" customHeight="1"/>
    <row r="5903" s="35" customFormat="1" ht="15.75" customHeight="1"/>
    <row r="5904" s="35" customFormat="1" ht="15.75" customHeight="1"/>
    <row r="5905" s="35" customFormat="1" ht="15.75" customHeight="1"/>
    <row r="5906" s="35" customFormat="1" ht="15.75" customHeight="1"/>
    <row r="5907" s="35" customFormat="1" ht="15.75" customHeight="1"/>
    <row r="5908" s="35" customFormat="1" ht="15.75" customHeight="1"/>
    <row r="5909" s="35" customFormat="1" ht="15.75" customHeight="1"/>
    <row r="5910" s="35" customFormat="1" ht="15.75" customHeight="1"/>
    <row r="5911" s="35" customFormat="1" ht="15.75" customHeight="1"/>
    <row r="5912" s="35" customFormat="1" ht="15.75" customHeight="1"/>
    <row r="5913" s="35" customFormat="1" ht="15.75" customHeight="1"/>
    <row r="5914" s="35" customFormat="1" ht="15.75" customHeight="1"/>
    <row r="5915" s="35" customFormat="1" ht="15.75" customHeight="1"/>
    <row r="5916" s="35" customFormat="1" ht="15.75" customHeight="1"/>
    <row r="5917" s="35" customFormat="1" ht="15.75" customHeight="1"/>
    <row r="5918" s="35" customFormat="1" ht="15.75" customHeight="1"/>
    <row r="5919" s="35" customFormat="1" ht="15.75" customHeight="1"/>
    <row r="5920" s="35" customFormat="1" ht="15.75" customHeight="1"/>
    <row r="5921" s="35" customFormat="1" ht="15.75" customHeight="1"/>
    <row r="5922" s="35" customFormat="1" ht="15.75" customHeight="1"/>
    <row r="5923" s="35" customFormat="1" ht="15.75" customHeight="1"/>
    <row r="5924" s="35" customFormat="1" ht="15.75" customHeight="1"/>
    <row r="5925" s="35" customFormat="1" ht="15.75" customHeight="1"/>
    <row r="5926" s="35" customFormat="1" ht="15.75" customHeight="1"/>
    <row r="5927" s="35" customFormat="1" ht="15.75" customHeight="1"/>
    <row r="5928" s="35" customFormat="1" ht="15.75" customHeight="1"/>
    <row r="5929" s="35" customFormat="1" ht="15.75" customHeight="1"/>
    <row r="5930" s="35" customFormat="1" ht="15.75" customHeight="1"/>
    <row r="5931" s="35" customFormat="1" ht="15.75" customHeight="1"/>
    <row r="5932" s="35" customFormat="1" ht="15.75" customHeight="1"/>
    <row r="5933" s="35" customFormat="1" ht="15.75" customHeight="1"/>
    <row r="5934" s="35" customFormat="1" ht="15.75" customHeight="1"/>
    <row r="5935" s="35" customFormat="1" ht="15.75" customHeight="1"/>
    <row r="5936" s="35" customFormat="1" ht="15.75" customHeight="1"/>
    <row r="5937" s="35" customFormat="1" ht="15.75" customHeight="1"/>
    <row r="5938" s="35" customFormat="1" ht="15.75" customHeight="1"/>
    <row r="5939" s="35" customFormat="1" ht="15.75" customHeight="1"/>
    <row r="5940" s="35" customFormat="1" ht="15.75" customHeight="1"/>
    <row r="5941" s="35" customFormat="1" ht="15.75" customHeight="1"/>
    <row r="5942" s="35" customFormat="1" ht="15.75" customHeight="1"/>
    <row r="5943" s="35" customFormat="1" ht="15.75" customHeight="1"/>
    <row r="5944" s="35" customFormat="1" ht="15.75" customHeight="1"/>
    <row r="5945" s="35" customFormat="1" ht="15.75" customHeight="1"/>
    <row r="5946" s="35" customFormat="1" ht="15.75" customHeight="1"/>
    <row r="5947" s="35" customFormat="1" ht="15.75" customHeight="1"/>
    <row r="5948" s="35" customFormat="1" ht="15.75" customHeight="1"/>
    <row r="5949" s="35" customFormat="1" ht="15.75" customHeight="1"/>
    <row r="5950" s="35" customFormat="1" ht="15.75" customHeight="1"/>
    <row r="5951" s="35" customFormat="1" ht="15.75" customHeight="1"/>
    <row r="5952" s="35" customFormat="1" ht="15.75" customHeight="1"/>
    <row r="5953" s="35" customFormat="1" ht="15.75" customHeight="1"/>
    <row r="5954" s="35" customFormat="1" ht="15.75" customHeight="1"/>
    <row r="5955" s="35" customFormat="1" ht="15.75" customHeight="1"/>
    <row r="5956" s="35" customFormat="1" ht="15.75" customHeight="1"/>
    <row r="5957" s="35" customFormat="1" ht="15.75" customHeight="1"/>
    <row r="5958" s="35" customFormat="1" ht="15.75" customHeight="1"/>
    <row r="5959" s="35" customFormat="1" ht="15.75" customHeight="1"/>
    <row r="5960" s="35" customFormat="1" ht="15.75" customHeight="1"/>
    <row r="5961" s="35" customFormat="1" ht="15.75" customHeight="1"/>
    <row r="5962" s="35" customFormat="1" ht="15.75" customHeight="1"/>
    <row r="5963" s="35" customFormat="1" ht="15.75" customHeight="1"/>
    <row r="5964" s="35" customFormat="1" ht="15.75" customHeight="1"/>
    <row r="5965" s="35" customFormat="1" ht="15.75" customHeight="1"/>
    <row r="5966" s="35" customFormat="1" ht="15.75" customHeight="1"/>
    <row r="5967" s="35" customFormat="1" ht="15.75" customHeight="1"/>
    <row r="5968" s="35" customFormat="1" ht="15.75" customHeight="1"/>
    <row r="5969" s="35" customFormat="1" ht="15.75" customHeight="1"/>
    <row r="5970" s="35" customFormat="1" ht="15.75" customHeight="1"/>
    <row r="5971" s="35" customFormat="1" ht="15.75" customHeight="1"/>
    <row r="5972" s="35" customFormat="1" ht="15.75" customHeight="1"/>
    <row r="5973" s="35" customFormat="1" ht="15.75" customHeight="1"/>
    <row r="5974" s="35" customFormat="1" ht="15.75" customHeight="1"/>
    <row r="5975" s="35" customFormat="1" ht="15.75" customHeight="1"/>
    <row r="5976" s="35" customFormat="1" ht="15.75" customHeight="1"/>
    <row r="5977" s="35" customFormat="1" ht="15.75" customHeight="1"/>
    <row r="5978" s="35" customFormat="1" ht="15.75" customHeight="1"/>
    <row r="5979" s="35" customFormat="1" ht="15.75" customHeight="1"/>
    <row r="5980" s="35" customFormat="1" ht="15.75" customHeight="1"/>
    <row r="5981" s="35" customFormat="1" ht="15.75" customHeight="1"/>
    <row r="5982" s="35" customFormat="1" ht="15.75" customHeight="1"/>
    <row r="5983" s="35" customFormat="1" ht="15.75" customHeight="1"/>
    <row r="5984" s="35" customFormat="1" ht="15.75" customHeight="1"/>
    <row r="5985" s="35" customFormat="1" ht="15.75" customHeight="1"/>
    <row r="5986" s="35" customFormat="1" ht="15.75" customHeight="1"/>
    <row r="5987" s="35" customFormat="1" ht="15.75" customHeight="1"/>
    <row r="5988" s="35" customFormat="1" ht="15.75" customHeight="1"/>
    <row r="5989" s="35" customFormat="1" ht="15.75" customHeight="1"/>
    <row r="5990" s="35" customFormat="1" ht="15.75" customHeight="1"/>
    <row r="5991" s="35" customFormat="1" ht="15.75" customHeight="1"/>
    <row r="5992" s="35" customFormat="1" ht="15.75" customHeight="1"/>
    <row r="5993" s="35" customFormat="1" ht="15.75" customHeight="1"/>
    <row r="5994" s="35" customFormat="1" ht="15.75" customHeight="1"/>
    <row r="5995" s="35" customFormat="1" ht="15.75" customHeight="1"/>
    <row r="5996" s="35" customFormat="1" ht="15.75" customHeight="1"/>
    <row r="5997" s="35" customFormat="1" ht="15.75" customHeight="1"/>
    <row r="5998" s="35" customFormat="1" ht="15.75" customHeight="1"/>
    <row r="5999" s="35" customFormat="1" ht="15.75" customHeight="1"/>
    <row r="6000" s="35" customFormat="1" ht="15.75" customHeight="1"/>
    <row r="6001" s="35" customFormat="1" ht="15.75" customHeight="1"/>
    <row r="6002" s="35" customFormat="1" ht="15.75" customHeight="1"/>
    <row r="6003" s="35" customFormat="1" ht="15.75" customHeight="1"/>
    <row r="6004" s="35" customFormat="1" ht="15.75" customHeight="1"/>
    <row r="6005" s="35" customFormat="1" ht="15.75" customHeight="1"/>
    <row r="6006" s="35" customFormat="1" ht="15.75" customHeight="1"/>
    <row r="6007" s="35" customFormat="1" ht="15.75" customHeight="1"/>
    <row r="6008" s="35" customFormat="1" ht="15.75" customHeight="1"/>
    <row r="6009" s="35" customFormat="1" ht="15.75" customHeight="1"/>
    <row r="6010" s="35" customFormat="1" ht="15.75" customHeight="1"/>
    <row r="6011" s="35" customFormat="1" ht="15.75" customHeight="1"/>
    <row r="6012" s="35" customFormat="1" ht="15.75" customHeight="1"/>
    <row r="6013" s="35" customFormat="1" ht="15.75" customHeight="1"/>
    <row r="6014" s="35" customFormat="1" ht="15.75" customHeight="1"/>
    <row r="6015" s="35" customFormat="1" ht="15.75" customHeight="1"/>
    <row r="6016" s="35" customFormat="1" ht="15.75" customHeight="1"/>
    <row r="6017" s="35" customFormat="1" ht="15.75" customHeight="1"/>
    <row r="6018" s="35" customFormat="1" ht="15.75" customHeight="1"/>
    <row r="6019" s="35" customFormat="1" ht="15.75" customHeight="1"/>
    <row r="6020" s="35" customFormat="1" ht="15.75" customHeight="1"/>
    <row r="6021" s="35" customFormat="1" ht="15.75" customHeight="1"/>
    <row r="6022" s="35" customFormat="1" ht="15.75" customHeight="1"/>
    <row r="6023" s="35" customFormat="1" ht="15.75" customHeight="1"/>
    <row r="6024" s="35" customFormat="1" ht="15.75" customHeight="1"/>
    <row r="6025" s="35" customFormat="1" ht="15.75" customHeight="1"/>
    <row r="6026" s="35" customFormat="1" ht="15.75" customHeight="1"/>
    <row r="6027" s="35" customFormat="1" ht="15.75" customHeight="1"/>
    <row r="6028" s="35" customFormat="1" ht="15.75" customHeight="1"/>
    <row r="6029" s="35" customFormat="1" ht="15.75" customHeight="1"/>
    <row r="6030" s="35" customFormat="1" ht="15.75" customHeight="1"/>
    <row r="6031" s="35" customFormat="1" ht="15.75" customHeight="1"/>
    <row r="6032" s="35" customFormat="1" ht="15.75" customHeight="1"/>
    <row r="6033" s="35" customFormat="1" ht="15.75" customHeight="1"/>
    <row r="6034" s="35" customFormat="1" ht="15.75" customHeight="1"/>
    <row r="6035" s="35" customFormat="1" ht="15.75" customHeight="1"/>
    <row r="6036" s="35" customFormat="1" ht="15.75" customHeight="1"/>
    <row r="6037" s="35" customFormat="1" ht="15.75" customHeight="1"/>
    <row r="6038" s="35" customFormat="1" ht="15.75" customHeight="1"/>
    <row r="6039" s="35" customFormat="1" ht="15.75" customHeight="1"/>
    <row r="6040" s="35" customFormat="1" ht="15.75" customHeight="1"/>
    <row r="6041" s="35" customFormat="1" ht="15.75" customHeight="1"/>
    <row r="6042" s="35" customFormat="1" ht="15.75" customHeight="1"/>
    <row r="6043" s="35" customFormat="1" ht="15.75" customHeight="1"/>
    <row r="6044" s="35" customFormat="1" ht="15.75" customHeight="1"/>
    <row r="6045" s="35" customFormat="1" ht="15.75" customHeight="1"/>
    <row r="6046" s="35" customFormat="1" ht="15.75" customHeight="1"/>
    <row r="6047" s="35" customFormat="1" ht="15.75" customHeight="1"/>
    <row r="6048" s="35" customFormat="1" ht="15.75" customHeight="1"/>
    <row r="6049" s="35" customFormat="1" ht="15.75" customHeight="1"/>
    <row r="6050" s="35" customFormat="1" ht="15.75" customHeight="1"/>
    <row r="6051" s="35" customFormat="1" ht="15.75" customHeight="1"/>
    <row r="6052" s="35" customFormat="1" ht="15.75" customHeight="1"/>
    <row r="6053" s="35" customFormat="1" ht="15.75" customHeight="1"/>
    <row r="6054" s="35" customFormat="1" ht="15.75" customHeight="1"/>
    <row r="6055" s="35" customFormat="1" ht="15.75" customHeight="1"/>
    <row r="6056" s="35" customFormat="1" ht="15.75" customHeight="1"/>
    <row r="6057" s="35" customFormat="1" ht="15.75" customHeight="1"/>
    <row r="6058" s="35" customFormat="1" ht="15.75" customHeight="1"/>
    <row r="6059" s="35" customFormat="1" ht="15.75" customHeight="1"/>
    <row r="6060" s="35" customFormat="1" ht="15.75" customHeight="1"/>
    <row r="6061" s="35" customFormat="1" ht="15.75" customHeight="1"/>
    <row r="6062" s="35" customFormat="1" ht="15.75" customHeight="1"/>
    <row r="6063" s="35" customFormat="1" ht="15.75" customHeight="1"/>
    <row r="6064" s="35" customFormat="1" ht="15.75" customHeight="1"/>
    <row r="6065" s="35" customFormat="1" ht="15.75" customHeight="1"/>
    <row r="6066" s="35" customFormat="1" ht="15.75" customHeight="1"/>
    <row r="6067" s="35" customFormat="1" ht="15.75" customHeight="1"/>
    <row r="6068" s="35" customFormat="1" ht="15.75" customHeight="1"/>
    <row r="6069" s="35" customFormat="1" ht="15.75" customHeight="1"/>
    <row r="6070" s="35" customFormat="1" ht="15.75" customHeight="1"/>
    <row r="6071" s="35" customFormat="1" ht="15.75" customHeight="1"/>
    <row r="6072" s="35" customFormat="1" ht="15.75" customHeight="1"/>
    <row r="6073" s="35" customFormat="1" ht="15.75" customHeight="1"/>
    <row r="6074" s="35" customFormat="1" ht="15.75" customHeight="1"/>
    <row r="6075" s="35" customFormat="1" ht="15.75" customHeight="1"/>
    <row r="6076" s="35" customFormat="1" ht="15.75" customHeight="1"/>
    <row r="6077" s="35" customFormat="1" ht="15.75" customHeight="1"/>
    <row r="6078" s="35" customFormat="1" ht="15.75" customHeight="1"/>
    <row r="6079" s="35" customFormat="1" ht="15.75" customHeight="1"/>
    <row r="6080" s="35" customFormat="1" ht="15.75" customHeight="1"/>
    <row r="6081" s="35" customFormat="1" ht="15.75" customHeight="1"/>
    <row r="6082" s="35" customFormat="1" ht="15.75" customHeight="1"/>
    <row r="6083" s="35" customFormat="1" ht="15.75" customHeight="1"/>
    <row r="6084" s="35" customFormat="1" ht="15.75" customHeight="1"/>
    <row r="6085" s="35" customFormat="1" ht="15.75" customHeight="1"/>
    <row r="6086" s="35" customFormat="1" ht="15.75" customHeight="1"/>
    <row r="6087" s="35" customFormat="1" ht="15.75" customHeight="1"/>
    <row r="6088" s="35" customFormat="1" ht="15.75" customHeight="1"/>
    <row r="6089" s="35" customFormat="1" ht="15.75" customHeight="1"/>
    <row r="6090" s="35" customFormat="1" ht="15.75" customHeight="1"/>
    <row r="6091" s="35" customFormat="1" ht="15.75" customHeight="1"/>
    <row r="6092" s="35" customFormat="1" ht="15.75" customHeight="1"/>
    <row r="6093" s="35" customFormat="1" ht="15.75" customHeight="1"/>
    <row r="6094" s="35" customFormat="1" ht="15.75" customHeight="1"/>
    <row r="6095" s="35" customFormat="1" ht="15.75" customHeight="1"/>
    <row r="6096" s="35" customFormat="1" ht="15.75" customHeight="1"/>
    <row r="6097" s="35" customFormat="1" ht="15.75" customHeight="1"/>
    <row r="6098" s="35" customFormat="1" ht="15.75" customHeight="1"/>
    <row r="6099" s="35" customFormat="1" ht="15.75" customHeight="1"/>
    <row r="6100" s="35" customFormat="1" ht="15.75" customHeight="1"/>
    <row r="6101" s="35" customFormat="1" ht="15.75" customHeight="1"/>
    <row r="6102" s="35" customFormat="1" ht="15.75" customHeight="1"/>
    <row r="6103" s="35" customFormat="1" ht="15.75" customHeight="1"/>
    <row r="6104" s="35" customFormat="1" ht="15.75" customHeight="1"/>
    <row r="6105" s="35" customFormat="1" ht="15.75" customHeight="1"/>
    <row r="6106" s="35" customFormat="1" ht="15.75" customHeight="1"/>
    <row r="6107" s="35" customFormat="1" ht="15.75" customHeight="1"/>
    <row r="6108" s="35" customFormat="1" ht="15.75" customHeight="1"/>
    <row r="6109" s="35" customFormat="1" ht="15.75" customHeight="1"/>
    <row r="6110" s="35" customFormat="1" ht="15.75" customHeight="1"/>
    <row r="6111" s="35" customFormat="1" ht="15.75" customHeight="1"/>
    <row r="6112" s="35" customFormat="1" ht="15.75" customHeight="1"/>
    <row r="6113" s="35" customFormat="1" ht="15.75" customHeight="1"/>
    <row r="6114" s="35" customFormat="1" ht="15.75" customHeight="1"/>
    <row r="6115" s="35" customFormat="1" ht="15.75" customHeight="1"/>
    <row r="6116" s="35" customFormat="1" ht="15.75" customHeight="1"/>
    <row r="6117" s="35" customFormat="1" ht="15.75" customHeight="1"/>
    <row r="6118" s="35" customFormat="1" ht="15.75" customHeight="1"/>
    <row r="6119" s="35" customFormat="1" ht="15.75" customHeight="1"/>
    <row r="6120" s="35" customFormat="1" ht="15.75" customHeight="1"/>
    <row r="6121" s="35" customFormat="1" ht="15.75" customHeight="1"/>
    <row r="6122" s="35" customFormat="1" ht="15.75" customHeight="1"/>
    <row r="6123" s="35" customFormat="1" ht="15.75" customHeight="1"/>
    <row r="6124" s="35" customFormat="1" ht="15.75" customHeight="1"/>
    <row r="6125" s="35" customFormat="1" ht="15.75" customHeight="1"/>
    <row r="6126" s="35" customFormat="1" ht="15.75" customHeight="1"/>
    <row r="6127" s="35" customFormat="1" ht="15.75" customHeight="1"/>
    <row r="6128" s="35" customFormat="1" ht="15.75" customHeight="1"/>
    <row r="6129" s="35" customFormat="1" ht="15.75" customHeight="1"/>
    <row r="6130" s="35" customFormat="1" ht="15.75" customHeight="1"/>
    <row r="6131" s="35" customFormat="1" ht="15.75" customHeight="1"/>
    <row r="6132" s="35" customFormat="1" ht="15.75" customHeight="1"/>
    <row r="6133" s="35" customFormat="1" ht="15.75" customHeight="1"/>
    <row r="6134" s="35" customFormat="1" ht="15.75" customHeight="1"/>
    <row r="6135" s="35" customFormat="1" ht="15.75" customHeight="1"/>
    <row r="6136" s="35" customFormat="1" ht="15.75" customHeight="1"/>
    <row r="6137" s="35" customFormat="1" ht="15.75" customHeight="1"/>
    <row r="6138" s="35" customFormat="1" ht="15.75" customHeight="1"/>
    <row r="6139" s="35" customFormat="1" ht="15.75" customHeight="1"/>
    <row r="6140" s="35" customFormat="1" ht="15.75" customHeight="1"/>
    <row r="6141" s="35" customFormat="1" ht="15.75" customHeight="1"/>
    <row r="6142" s="35" customFormat="1" ht="15.75" customHeight="1"/>
    <row r="6143" s="35" customFormat="1" ht="15.75" customHeight="1"/>
    <row r="6144" s="35" customFormat="1" ht="15.75" customHeight="1"/>
    <row r="6145" s="35" customFormat="1" ht="15.75" customHeight="1"/>
    <row r="6146" s="35" customFormat="1" ht="15.75" customHeight="1"/>
    <row r="6147" s="35" customFormat="1" ht="15.75" customHeight="1"/>
    <row r="6148" s="35" customFormat="1" ht="15.75" customHeight="1"/>
    <row r="6149" s="35" customFormat="1" ht="15.75" customHeight="1"/>
    <row r="6150" s="35" customFormat="1" ht="15.75" customHeight="1"/>
    <row r="6151" s="35" customFormat="1" ht="15.75" customHeight="1"/>
    <row r="6152" s="35" customFormat="1" ht="15.75" customHeight="1"/>
    <row r="6153" s="35" customFormat="1" ht="15.75" customHeight="1"/>
    <row r="6154" s="35" customFormat="1" ht="15.75" customHeight="1"/>
    <row r="6155" s="35" customFormat="1" ht="15.75" customHeight="1"/>
    <row r="6156" s="35" customFormat="1" ht="15.75" customHeight="1"/>
    <row r="6157" s="35" customFormat="1" ht="15.75" customHeight="1"/>
    <row r="6158" s="35" customFormat="1" ht="15.75" customHeight="1"/>
    <row r="6159" s="35" customFormat="1" ht="15.75" customHeight="1"/>
    <row r="6160" s="35" customFormat="1" ht="15.75" customHeight="1"/>
    <row r="6161" s="35" customFormat="1" ht="15.75" customHeight="1"/>
    <row r="6162" s="35" customFormat="1" ht="15.75" customHeight="1"/>
    <row r="6163" s="35" customFormat="1" ht="15.75" customHeight="1"/>
    <row r="6164" s="35" customFormat="1" ht="15.75" customHeight="1"/>
    <row r="6165" s="35" customFormat="1" ht="15.75" customHeight="1"/>
    <row r="6166" s="35" customFormat="1" ht="15.75" customHeight="1"/>
    <row r="6167" s="35" customFormat="1" ht="15.75" customHeight="1"/>
    <row r="6168" s="35" customFormat="1" ht="15.75" customHeight="1"/>
    <row r="6169" s="35" customFormat="1" ht="15.75" customHeight="1"/>
    <row r="6170" s="35" customFormat="1" ht="15.75" customHeight="1"/>
    <row r="6171" s="35" customFormat="1" ht="15.75" customHeight="1"/>
    <row r="6172" s="35" customFormat="1" ht="15.75" customHeight="1"/>
    <row r="6173" s="35" customFormat="1" ht="15.75" customHeight="1"/>
    <row r="6174" s="35" customFormat="1" ht="15.75" customHeight="1"/>
    <row r="6175" s="35" customFormat="1" ht="15.75" customHeight="1"/>
    <row r="6176" s="35" customFormat="1" ht="15.75" customHeight="1"/>
    <row r="6177" s="35" customFormat="1" ht="15.75" customHeight="1"/>
    <row r="6178" s="35" customFormat="1" ht="15.75" customHeight="1"/>
    <row r="6179" s="35" customFormat="1" ht="15.75" customHeight="1"/>
    <row r="6180" s="35" customFormat="1" ht="15.75" customHeight="1"/>
    <row r="6181" s="35" customFormat="1" ht="15.75" customHeight="1"/>
    <row r="6182" s="35" customFormat="1" ht="15.75" customHeight="1"/>
    <row r="6183" s="35" customFormat="1" ht="15.75" customHeight="1"/>
    <row r="6184" s="35" customFormat="1" ht="15.75" customHeight="1"/>
    <row r="6185" s="35" customFormat="1" ht="15.75" customHeight="1"/>
    <row r="6186" s="35" customFormat="1" ht="15.75" customHeight="1"/>
    <row r="6187" s="35" customFormat="1" ht="15.75" customHeight="1"/>
    <row r="6188" s="35" customFormat="1" ht="15.75" customHeight="1"/>
    <row r="6189" s="35" customFormat="1" ht="15.75" customHeight="1"/>
    <row r="6190" s="35" customFormat="1" ht="15.75" customHeight="1"/>
    <row r="6191" s="35" customFormat="1" ht="15.75" customHeight="1"/>
    <row r="6192" s="35" customFormat="1" ht="15.75" customHeight="1"/>
    <row r="6193" s="35" customFormat="1" ht="15.75" customHeight="1"/>
    <row r="6194" s="35" customFormat="1" ht="15.75" customHeight="1"/>
    <row r="6195" s="35" customFormat="1" ht="15.75" customHeight="1"/>
    <row r="6196" s="35" customFormat="1" ht="15.75" customHeight="1"/>
    <row r="6197" s="35" customFormat="1" ht="15.75" customHeight="1"/>
    <row r="6198" s="35" customFormat="1" ht="15.75" customHeight="1"/>
    <row r="6199" s="35" customFormat="1" ht="15.75" customHeight="1"/>
    <row r="6200" s="35" customFormat="1" ht="15.75" customHeight="1"/>
    <row r="6201" s="35" customFormat="1" ht="15.75" customHeight="1"/>
    <row r="6202" s="35" customFormat="1" ht="15.75" customHeight="1"/>
    <row r="6203" s="35" customFormat="1" ht="15.75" customHeight="1"/>
    <row r="6204" s="35" customFormat="1" ht="15.75" customHeight="1"/>
    <row r="6205" s="35" customFormat="1" ht="15.75" customHeight="1"/>
    <row r="6206" s="35" customFormat="1" ht="15.75" customHeight="1"/>
    <row r="6207" s="35" customFormat="1" ht="15.75" customHeight="1"/>
    <row r="6208" s="35" customFormat="1" ht="15.75" customHeight="1"/>
    <row r="6209" s="35" customFormat="1" ht="15.75" customHeight="1"/>
    <row r="6210" s="35" customFormat="1" ht="15.75" customHeight="1"/>
    <row r="6211" s="35" customFormat="1" ht="15.75" customHeight="1"/>
    <row r="6212" s="35" customFormat="1" ht="15.75" customHeight="1"/>
    <row r="6213" s="35" customFormat="1" ht="15.75" customHeight="1"/>
    <row r="6214" s="35" customFormat="1" ht="15.75" customHeight="1"/>
    <row r="6215" s="35" customFormat="1" ht="15.75" customHeight="1"/>
    <row r="6216" s="35" customFormat="1" ht="15.75" customHeight="1"/>
    <row r="6217" s="35" customFormat="1" ht="15.75" customHeight="1"/>
    <row r="6218" s="35" customFormat="1" ht="15.75" customHeight="1"/>
    <row r="6219" s="35" customFormat="1" ht="15.75" customHeight="1"/>
    <row r="6220" s="35" customFormat="1" ht="15.75" customHeight="1"/>
    <row r="6221" s="35" customFormat="1" ht="15.75" customHeight="1"/>
    <row r="6222" s="35" customFormat="1" ht="15.75" customHeight="1"/>
    <row r="6223" s="35" customFormat="1" ht="15.75" customHeight="1"/>
    <row r="6224" s="35" customFormat="1" ht="15.75" customHeight="1"/>
    <row r="6225" s="35" customFormat="1" ht="15.75" customHeight="1"/>
    <row r="6226" s="35" customFormat="1" ht="15.75" customHeight="1"/>
    <row r="6227" s="35" customFormat="1" ht="15.75" customHeight="1"/>
    <row r="6228" s="35" customFormat="1" ht="15.75" customHeight="1"/>
    <row r="6229" s="35" customFormat="1" ht="15.75" customHeight="1"/>
    <row r="6230" s="35" customFormat="1" ht="15.75" customHeight="1"/>
    <row r="6231" s="35" customFormat="1" ht="15.75" customHeight="1"/>
    <row r="6232" s="35" customFormat="1" ht="15.75" customHeight="1"/>
    <row r="6233" s="35" customFormat="1" ht="15.75" customHeight="1"/>
    <row r="6234" s="35" customFormat="1" ht="15.75" customHeight="1"/>
    <row r="6235" s="35" customFormat="1" ht="15.75" customHeight="1"/>
    <row r="6236" s="35" customFormat="1" ht="15.75" customHeight="1"/>
    <row r="6237" s="35" customFormat="1" ht="15.75" customHeight="1"/>
    <row r="6238" s="35" customFormat="1" ht="15.75" customHeight="1"/>
    <row r="6239" s="35" customFormat="1" ht="15.75" customHeight="1"/>
    <row r="6240" s="35" customFormat="1" ht="15.75" customHeight="1"/>
    <row r="6241" s="35" customFormat="1" ht="15.75" customHeight="1"/>
    <row r="6242" s="35" customFormat="1" ht="15.75" customHeight="1"/>
    <row r="6243" s="35" customFormat="1" ht="15.75" customHeight="1"/>
    <row r="6244" s="35" customFormat="1" ht="15.75" customHeight="1"/>
    <row r="6245" s="35" customFormat="1" ht="15.75" customHeight="1"/>
    <row r="6246" s="35" customFormat="1" ht="15.75" customHeight="1"/>
    <row r="6247" s="35" customFormat="1" ht="15.75" customHeight="1"/>
    <row r="6248" s="35" customFormat="1" ht="15.75" customHeight="1"/>
    <row r="6249" s="35" customFormat="1" ht="15.75" customHeight="1"/>
    <row r="6250" s="35" customFormat="1" ht="15.75" customHeight="1"/>
    <row r="6251" s="35" customFormat="1" ht="15.75" customHeight="1"/>
    <row r="6252" s="35" customFormat="1" ht="15.75" customHeight="1"/>
    <row r="6253" s="35" customFormat="1" ht="15.75" customHeight="1"/>
    <row r="6254" s="35" customFormat="1" ht="15.75" customHeight="1"/>
    <row r="6255" s="35" customFormat="1" ht="15.75" customHeight="1"/>
    <row r="6256" s="35" customFormat="1" ht="15.75" customHeight="1"/>
    <row r="6257" s="35" customFormat="1" ht="15.75" customHeight="1"/>
    <row r="6258" s="35" customFormat="1" ht="15.75" customHeight="1"/>
    <row r="6259" s="35" customFormat="1" ht="15.75" customHeight="1"/>
    <row r="6260" s="35" customFormat="1" ht="15.75" customHeight="1"/>
    <row r="6261" s="35" customFormat="1" ht="15.75" customHeight="1"/>
    <row r="6262" s="35" customFormat="1" ht="15.75" customHeight="1"/>
    <row r="6263" s="35" customFormat="1" ht="15.75" customHeight="1"/>
    <row r="6264" s="35" customFormat="1" ht="15.75" customHeight="1"/>
    <row r="6265" s="35" customFormat="1" ht="15.75" customHeight="1"/>
    <row r="6266" s="35" customFormat="1" ht="15.75" customHeight="1"/>
    <row r="6267" s="35" customFormat="1" ht="15.75" customHeight="1"/>
    <row r="6268" s="35" customFormat="1" ht="15.75" customHeight="1"/>
    <row r="6269" s="35" customFormat="1" ht="15.75" customHeight="1"/>
    <row r="6270" s="35" customFormat="1" ht="15.75" customHeight="1"/>
    <row r="6271" s="35" customFormat="1" ht="15.75" customHeight="1"/>
    <row r="6272" s="35" customFormat="1" ht="15.75" customHeight="1"/>
    <row r="6273" s="35" customFormat="1" ht="15.75" customHeight="1"/>
    <row r="6274" s="35" customFormat="1" ht="15.75" customHeight="1"/>
    <row r="6275" s="35" customFormat="1" ht="15.75" customHeight="1"/>
    <row r="6276" s="35" customFormat="1" ht="15.75" customHeight="1"/>
    <row r="6277" s="35" customFormat="1" ht="15.75" customHeight="1"/>
    <row r="6278" s="35" customFormat="1" ht="15.75" customHeight="1"/>
    <row r="6279" s="35" customFormat="1" ht="15.75" customHeight="1"/>
    <row r="6280" s="35" customFormat="1" ht="15.75" customHeight="1"/>
    <row r="6281" s="35" customFormat="1" ht="15.75" customHeight="1"/>
    <row r="6282" s="35" customFormat="1" ht="15.75" customHeight="1"/>
    <row r="6283" s="35" customFormat="1" ht="15.75" customHeight="1"/>
    <row r="6284" s="35" customFormat="1" ht="15.75" customHeight="1"/>
    <row r="6285" s="35" customFormat="1" ht="15.75" customHeight="1"/>
    <row r="6286" s="35" customFormat="1" ht="15.75" customHeight="1"/>
    <row r="6287" s="35" customFormat="1" ht="15.75" customHeight="1"/>
    <row r="6288" s="35" customFormat="1" ht="15.75" customHeight="1"/>
    <row r="6289" s="35" customFormat="1" ht="15.75" customHeight="1"/>
    <row r="6290" s="35" customFormat="1" ht="15.75" customHeight="1"/>
    <row r="6291" s="35" customFormat="1" ht="15.75" customHeight="1"/>
    <row r="6292" s="35" customFormat="1" ht="15.75" customHeight="1"/>
    <row r="6293" s="35" customFormat="1" ht="15.75" customHeight="1"/>
    <row r="6294" s="35" customFormat="1" ht="15.75" customHeight="1"/>
    <row r="6295" s="35" customFormat="1" ht="15.75" customHeight="1"/>
    <row r="6296" s="35" customFormat="1" ht="15.75" customHeight="1"/>
    <row r="6297" s="35" customFormat="1" ht="15.75" customHeight="1"/>
    <row r="6298" s="35" customFormat="1" ht="15.75" customHeight="1"/>
    <row r="6299" s="35" customFormat="1" ht="15.75" customHeight="1"/>
    <row r="6300" s="35" customFormat="1" ht="15.75" customHeight="1"/>
    <row r="6301" s="35" customFormat="1" ht="15.75" customHeight="1"/>
    <row r="6302" s="35" customFormat="1" ht="15.75" customHeight="1"/>
    <row r="6303" s="35" customFormat="1" ht="15.75" customHeight="1"/>
    <row r="6304" s="35" customFormat="1" ht="15.75" customHeight="1"/>
    <row r="6305" s="35" customFormat="1" ht="15.75" customHeight="1"/>
    <row r="6306" s="35" customFormat="1" ht="15.75" customHeight="1"/>
    <row r="6307" s="35" customFormat="1" ht="15.75" customHeight="1"/>
    <row r="6308" s="35" customFormat="1" ht="15.75" customHeight="1"/>
    <row r="6309" s="35" customFormat="1" ht="15.75" customHeight="1"/>
    <row r="6310" s="35" customFormat="1" ht="15.75" customHeight="1"/>
    <row r="6311" s="35" customFormat="1" ht="15.75" customHeight="1"/>
    <row r="6312" s="35" customFormat="1" ht="15.75" customHeight="1"/>
    <row r="6313" s="35" customFormat="1" ht="15.75" customHeight="1"/>
    <row r="6314" s="35" customFormat="1" ht="15.75" customHeight="1"/>
    <row r="6315" s="35" customFormat="1" ht="15.75" customHeight="1"/>
    <row r="6316" s="35" customFormat="1" ht="15.75" customHeight="1"/>
    <row r="6317" s="35" customFormat="1" ht="15.75" customHeight="1"/>
    <row r="6318" s="35" customFormat="1" ht="15.75" customHeight="1"/>
    <row r="6319" s="35" customFormat="1" ht="15.75" customHeight="1"/>
    <row r="6320" s="35" customFormat="1" ht="15.75" customHeight="1"/>
    <row r="6321" s="35" customFormat="1" ht="15.75" customHeight="1"/>
    <row r="6322" s="35" customFormat="1" ht="15.75" customHeight="1"/>
    <row r="6323" s="35" customFormat="1" ht="15.75" customHeight="1"/>
    <row r="6324" s="35" customFormat="1" ht="15.75" customHeight="1"/>
    <row r="6325" s="35" customFormat="1" ht="15.75" customHeight="1"/>
    <row r="6326" s="35" customFormat="1" ht="15.75" customHeight="1"/>
    <row r="6327" s="35" customFormat="1" ht="15.75" customHeight="1"/>
    <row r="6328" s="35" customFormat="1" ht="15.75" customHeight="1"/>
    <row r="6329" s="35" customFormat="1" ht="15.75" customHeight="1"/>
    <row r="6330" s="35" customFormat="1" ht="15.75" customHeight="1"/>
    <row r="6331" s="35" customFormat="1" ht="15.75" customHeight="1"/>
    <row r="6332" s="35" customFormat="1" ht="15.75" customHeight="1"/>
    <row r="6333" s="35" customFormat="1" ht="15.75" customHeight="1"/>
    <row r="6334" s="35" customFormat="1" ht="15.75" customHeight="1"/>
    <row r="6335" s="35" customFormat="1" ht="15.75" customHeight="1"/>
    <row r="6336" s="35" customFormat="1" ht="15.75" customHeight="1"/>
    <row r="6337" s="35" customFormat="1" ht="15.75" customHeight="1"/>
    <row r="6338" s="35" customFormat="1" ht="15.75" customHeight="1"/>
    <row r="6339" s="35" customFormat="1" ht="15.75" customHeight="1"/>
    <row r="6340" s="35" customFormat="1" ht="15.75" customHeight="1"/>
    <row r="6341" s="35" customFormat="1" ht="15.75" customHeight="1"/>
    <row r="6342" s="35" customFormat="1" ht="15.75" customHeight="1"/>
    <row r="6343" s="35" customFormat="1" ht="15.75" customHeight="1"/>
    <row r="6344" s="35" customFormat="1" ht="15.75" customHeight="1"/>
    <row r="6345" s="35" customFormat="1" ht="15.75" customHeight="1"/>
    <row r="6346" s="35" customFormat="1" ht="15.75" customHeight="1"/>
    <row r="6347" s="35" customFormat="1" ht="15.75" customHeight="1"/>
    <row r="6348" s="35" customFormat="1" ht="15.75" customHeight="1"/>
    <row r="6349" s="35" customFormat="1" ht="15.75" customHeight="1"/>
    <row r="6350" s="35" customFormat="1" ht="15.75" customHeight="1"/>
    <row r="6351" s="35" customFormat="1" ht="15.75" customHeight="1"/>
    <row r="6352" s="35" customFormat="1" ht="15.75" customHeight="1"/>
    <row r="6353" s="35" customFormat="1" ht="15.75" customHeight="1"/>
    <row r="6354" s="35" customFormat="1" ht="15.75" customHeight="1"/>
    <row r="6355" s="35" customFormat="1" ht="15.75" customHeight="1"/>
    <row r="6356" s="35" customFormat="1" ht="15.75" customHeight="1"/>
    <row r="6357" s="35" customFormat="1" ht="15.75" customHeight="1"/>
    <row r="6358" s="35" customFormat="1" ht="15.75" customHeight="1"/>
    <row r="6359" s="35" customFormat="1" ht="15.75" customHeight="1"/>
    <row r="6360" s="35" customFormat="1" ht="15.75" customHeight="1"/>
    <row r="6361" s="35" customFormat="1" ht="15.75" customHeight="1"/>
    <row r="6362" s="35" customFormat="1" ht="15.75" customHeight="1"/>
    <row r="6363" s="35" customFormat="1" ht="15.75" customHeight="1"/>
    <row r="6364" s="35" customFormat="1" ht="15.75" customHeight="1"/>
    <row r="6365" s="35" customFormat="1" ht="15.75" customHeight="1"/>
    <row r="6366" s="35" customFormat="1" ht="15.75" customHeight="1"/>
    <row r="6367" s="35" customFormat="1" ht="15.75" customHeight="1"/>
    <row r="6368" s="35" customFormat="1" ht="15.75" customHeight="1"/>
    <row r="6369" s="35" customFormat="1" ht="15.75" customHeight="1"/>
    <row r="6370" s="35" customFormat="1" ht="15.75" customHeight="1"/>
    <row r="6371" s="35" customFormat="1" ht="15.75" customHeight="1"/>
    <row r="6372" s="35" customFormat="1" ht="15.75" customHeight="1"/>
    <row r="6373" s="35" customFormat="1" ht="15.75" customHeight="1"/>
    <row r="6374" s="35" customFormat="1" ht="15.75" customHeight="1"/>
    <row r="6375" s="35" customFormat="1" ht="15.75" customHeight="1"/>
    <row r="6376" s="35" customFormat="1" ht="15.75" customHeight="1"/>
    <row r="6377" s="35" customFormat="1" ht="15.75" customHeight="1"/>
    <row r="6378" s="35" customFormat="1" ht="15.75" customHeight="1"/>
    <row r="6379" s="35" customFormat="1" ht="15.75" customHeight="1"/>
    <row r="6380" s="35" customFormat="1" ht="15.75" customHeight="1"/>
    <row r="6381" s="35" customFormat="1" ht="15.75" customHeight="1"/>
    <row r="6382" s="35" customFormat="1" ht="15.75" customHeight="1"/>
    <row r="6383" s="35" customFormat="1" ht="15.75" customHeight="1"/>
    <row r="6384" s="35" customFormat="1" ht="15.75" customHeight="1"/>
    <row r="6385" s="35" customFormat="1" ht="15.75" customHeight="1"/>
    <row r="6386" s="35" customFormat="1" ht="15.75" customHeight="1"/>
    <row r="6387" s="35" customFormat="1" ht="15.75" customHeight="1"/>
    <row r="6388" s="35" customFormat="1" ht="15.75" customHeight="1"/>
    <row r="6389" s="35" customFormat="1" ht="15.75" customHeight="1"/>
    <row r="6390" s="35" customFormat="1" ht="15.75" customHeight="1"/>
    <row r="6391" s="35" customFormat="1" ht="15.75" customHeight="1"/>
    <row r="6392" s="35" customFormat="1" ht="15.75" customHeight="1"/>
    <row r="6393" s="35" customFormat="1" ht="15.75" customHeight="1"/>
    <row r="6394" s="35" customFormat="1" ht="15.75" customHeight="1"/>
    <row r="6395" s="35" customFormat="1" ht="15.75" customHeight="1"/>
    <row r="6396" s="35" customFormat="1" ht="15.75" customHeight="1"/>
    <row r="6397" s="35" customFormat="1" ht="15.75" customHeight="1"/>
    <row r="6398" s="35" customFormat="1" ht="15.75" customHeight="1"/>
    <row r="6399" s="35" customFormat="1" ht="15.75" customHeight="1"/>
    <row r="6400" s="35" customFormat="1" ht="15.75" customHeight="1"/>
    <row r="6401" s="35" customFormat="1" ht="15.75" customHeight="1"/>
    <row r="6402" s="35" customFormat="1" ht="15.75" customHeight="1"/>
    <row r="6403" s="35" customFormat="1" ht="15.75" customHeight="1"/>
    <row r="6404" s="35" customFormat="1" ht="15.75" customHeight="1"/>
    <row r="6405" s="35" customFormat="1" ht="15.75" customHeight="1"/>
    <row r="6406" s="35" customFormat="1" ht="15.75" customHeight="1"/>
    <row r="6407" s="35" customFormat="1" ht="15.75" customHeight="1"/>
    <row r="6408" s="35" customFormat="1" ht="15.75" customHeight="1"/>
    <row r="6409" s="35" customFormat="1" ht="15.75" customHeight="1"/>
    <row r="6410" s="35" customFormat="1" ht="15.75" customHeight="1"/>
    <row r="6411" s="35" customFormat="1" ht="15.75" customHeight="1"/>
    <row r="6412" s="35" customFormat="1" ht="15.75" customHeight="1"/>
    <row r="6413" s="35" customFormat="1" ht="15.75" customHeight="1"/>
    <row r="6414" s="35" customFormat="1" ht="15.75" customHeight="1"/>
    <row r="6415" s="35" customFormat="1" ht="15.75" customHeight="1"/>
    <row r="6416" s="35" customFormat="1" ht="15.75" customHeight="1"/>
    <row r="6417" s="35" customFormat="1" ht="15.75" customHeight="1"/>
    <row r="6418" s="35" customFormat="1" ht="15.75" customHeight="1"/>
    <row r="6419" s="35" customFormat="1" ht="15.75" customHeight="1"/>
    <row r="6420" s="35" customFormat="1" ht="15.75" customHeight="1"/>
    <row r="6421" s="35" customFormat="1" ht="15.75" customHeight="1"/>
    <row r="6422" s="35" customFormat="1" ht="15.75" customHeight="1"/>
    <row r="6423" s="35" customFormat="1" ht="15.75" customHeight="1"/>
    <row r="6424" s="35" customFormat="1" ht="15.75" customHeight="1"/>
    <row r="6425" s="35" customFormat="1" ht="15.75" customHeight="1"/>
    <row r="6426" s="35" customFormat="1" ht="15.75" customHeight="1"/>
    <row r="6427" s="35" customFormat="1" ht="15.75" customHeight="1"/>
    <row r="6428" s="35" customFormat="1" ht="15.75" customHeight="1"/>
    <row r="6429" s="35" customFormat="1" ht="15.75" customHeight="1"/>
    <row r="6430" s="35" customFormat="1" ht="15.75" customHeight="1"/>
    <row r="6431" s="35" customFormat="1" ht="15.75" customHeight="1"/>
    <row r="6432" s="35" customFormat="1" ht="15.75" customHeight="1"/>
    <row r="6433" s="35" customFormat="1" ht="15.75" customHeight="1"/>
    <row r="6434" s="35" customFormat="1" ht="15.75" customHeight="1"/>
    <row r="6435" s="35" customFormat="1" ht="15.75" customHeight="1"/>
    <row r="6436" s="35" customFormat="1" ht="15.75" customHeight="1"/>
    <row r="6437" s="35" customFormat="1" ht="15.75" customHeight="1"/>
    <row r="6438" s="35" customFormat="1" ht="15.75" customHeight="1"/>
    <row r="6439" s="35" customFormat="1" ht="15.75" customHeight="1"/>
    <row r="6440" s="35" customFormat="1" ht="15.75" customHeight="1"/>
    <row r="6441" s="35" customFormat="1" ht="15.75" customHeight="1"/>
    <row r="6442" s="35" customFormat="1" ht="15.75" customHeight="1"/>
    <row r="6443" s="35" customFormat="1" ht="15.75" customHeight="1"/>
    <row r="6444" s="35" customFormat="1" ht="15.75" customHeight="1"/>
    <row r="6445" s="35" customFormat="1" ht="15.75" customHeight="1"/>
    <row r="6446" s="35" customFormat="1" ht="15.75" customHeight="1"/>
    <row r="6447" s="35" customFormat="1" ht="15.75" customHeight="1"/>
    <row r="6448" s="35" customFormat="1" ht="15.75" customHeight="1"/>
    <row r="6449" s="35" customFormat="1" ht="15.75" customHeight="1"/>
    <row r="6450" s="35" customFormat="1" ht="15.75" customHeight="1"/>
    <row r="6451" s="35" customFormat="1" ht="15.75" customHeight="1"/>
    <row r="6452" s="35" customFormat="1" ht="15.75" customHeight="1"/>
    <row r="6453" s="35" customFormat="1" ht="15.75" customHeight="1"/>
    <row r="6454" s="35" customFormat="1" ht="15.75" customHeight="1"/>
    <row r="6455" s="35" customFormat="1" ht="15.75" customHeight="1"/>
    <row r="6456" s="35" customFormat="1" ht="15.75" customHeight="1"/>
    <row r="6457" s="35" customFormat="1" ht="15.75" customHeight="1"/>
    <row r="6458" s="35" customFormat="1" ht="15.75" customHeight="1"/>
    <row r="6459" s="35" customFormat="1" ht="15.75" customHeight="1"/>
    <row r="6460" s="35" customFormat="1" ht="15.75" customHeight="1"/>
    <row r="6461" s="35" customFormat="1" ht="15.75" customHeight="1"/>
    <row r="6462" s="35" customFormat="1" ht="15.75" customHeight="1"/>
    <row r="6463" s="35" customFormat="1" ht="15.75" customHeight="1"/>
    <row r="6464" s="35" customFormat="1" ht="15.75" customHeight="1"/>
    <row r="6465" s="35" customFormat="1" ht="15.75" customHeight="1"/>
    <row r="6466" s="35" customFormat="1" ht="15.75" customHeight="1"/>
    <row r="6467" s="35" customFormat="1" ht="15.75" customHeight="1"/>
    <row r="6468" s="35" customFormat="1" ht="15.75" customHeight="1"/>
    <row r="6469" s="35" customFormat="1" ht="15.75" customHeight="1"/>
    <row r="6470" s="35" customFormat="1" ht="15.75" customHeight="1"/>
    <row r="6471" s="35" customFormat="1" ht="15.75" customHeight="1"/>
    <row r="6472" s="35" customFormat="1" ht="15.75" customHeight="1"/>
    <row r="6473" s="35" customFormat="1" ht="15.75" customHeight="1"/>
    <row r="6474" s="35" customFormat="1" ht="15.75" customHeight="1"/>
    <row r="6475" s="35" customFormat="1" ht="15.75" customHeight="1"/>
    <row r="6476" s="35" customFormat="1" ht="15.75" customHeight="1"/>
    <row r="6477" s="35" customFormat="1" ht="15.75" customHeight="1"/>
    <row r="6478" s="35" customFormat="1" ht="15.75" customHeight="1"/>
    <row r="6479" s="35" customFormat="1" ht="15.75" customHeight="1"/>
    <row r="6480" s="35" customFormat="1" ht="15.75" customHeight="1"/>
    <row r="6481" s="35" customFormat="1" ht="15.75" customHeight="1"/>
    <row r="6482" s="35" customFormat="1" ht="15.75" customHeight="1"/>
    <row r="6483" s="35" customFormat="1" ht="15.75" customHeight="1"/>
    <row r="6484" s="35" customFormat="1" ht="15.75" customHeight="1"/>
    <row r="6485" s="35" customFormat="1" ht="15.75" customHeight="1"/>
    <row r="6486" s="35" customFormat="1" ht="15.75" customHeight="1"/>
    <row r="6487" s="35" customFormat="1" ht="15.75" customHeight="1"/>
    <row r="6488" s="35" customFormat="1" ht="15.75" customHeight="1"/>
    <row r="6489" s="35" customFormat="1" ht="15.75" customHeight="1"/>
    <row r="6490" s="35" customFormat="1" ht="15.75" customHeight="1"/>
    <row r="6491" s="35" customFormat="1" ht="15.75" customHeight="1"/>
    <row r="6492" s="35" customFormat="1" ht="15.75" customHeight="1"/>
    <row r="6493" s="35" customFormat="1" ht="15.75" customHeight="1"/>
    <row r="6494" s="35" customFormat="1" ht="15.75" customHeight="1"/>
    <row r="6495" s="35" customFormat="1" ht="15.75" customHeight="1"/>
    <row r="6496" s="35" customFormat="1" ht="15.75" customHeight="1"/>
    <row r="6497" s="35" customFormat="1" ht="15.75" customHeight="1"/>
    <row r="6498" s="35" customFormat="1" ht="15.75" customHeight="1"/>
    <row r="6499" s="35" customFormat="1" ht="15.75" customHeight="1"/>
    <row r="6500" s="35" customFormat="1" ht="15.75" customHeight="1"/>
    <row r="6501" s="35" customFormat="1" ht="15.75" customHeight="1"/>
    <row r="6502" s="35" customFormat="1" ht="15.75" customHeight="1"/>
    <row r="6503" s="35" customFormat="1" ht="15.75" customHeight="1"/>
    <row r="6504" s="35" customFormat="1" ht="15.75" customHeight="1"/>
    <row r="6505" s="35" customFormat="1" ht="15.75" customHeight="1"/>
    <row r="6506" s="35" customFormat="1" ht="15.75" customHeight="1"/>
    <row r="6507" s="35" customFormat="1" ht="15.75" customHeight="1"/>
    <row r="6508" s="35" customFormat="1" ht="15.75" customHeight="1"/>
    <row r="6509" s="35" customFormat="1" ht="15.75" customHeight="1"/>
    <row r="6510" s="35" customFormat="1" ht="15.75" customHeight="1"/>
    <row r="6511" s="35" customFormat="1" ht="15.75" customHeight="1"/>
    <row r="6512" s="35" customFormat="1" ht="15.75" customHeight="1"/>
    <row r="6513" s="35" customFormat="1" ht="15.75" customHeight="1"/>
    <row r="6514" s="35" customFormat="1" ht="15.75" customHeight="1"/>
    <row r="6515" s="35" customFormat="1" ht="15.75" customHeight="1"/>
    <row r="6516" s="35" customFormat="1" ht="15.75" customHeight="1"/>
    <row r="6517" s="35" customFormat="1" ht="15.75" customHeight="1"/>
    <row r="6518" s="35" customFormat="1" ht="15.75" customHeight="1"/>
    <row r="6519" s="35" customFormat="1" ht="15.75" customHeight="1"/>
    <row r="6520" s="35" customFormat="1" ht="15.75" customHeight="1"/>
    <row r="6521" s="35" customFormat="1" ht="15.75" customHeight="1"/>
    <row r="6522" s="35" customFormat="1" ht="15.75" customHeight="1"/>
    <row r="6523" s="35" customFormat="1" ht="15.75" customHeight="1"/>
    <row r="6524" s="35" customFormat="1" ht="15.75" customHeight="1"/>
    <row r="6525" s="35" customFormat="1" ht="15.75" customHeight="1"/>
    <row r="6526" s="35" customFormat="1" ht="15.75" customHeight="1"/>
    <row r="6527" s="35" customFormat="1" ht="15.75" customHeight="1"/>
    <row r="6528" s="35" customFormat="1" ht="15.75" customHeight="1"/>
    <row r="6529" s="35" customFormat="1" ht="15.75" customHeight="1"/>
    <row r="6530" s="35" customFormat="1" ht="15.75" customHeight="1"/>
    <row r="6531" s="35" customFormat="1" ht="15.75" customHeight="1"/>
    <row r="6532" s="35" customFormat="1" ht="15.75" customHeight="1"/>
    <row r="6533" s="35" customFormat="1" ht="15.75" customHeight="1"/>
    <row r="6534" s="35" customFormat="1" ht="15.75" customHeight="1"/>
    <row r="6535" s="35" customFormat="1" ht="15.75" customHeight="1"/>
    <row r="6536" s="35" customFormat="1" ht="15.75" customHeight="1"/>
    <row r="6537" s="35" customFormat="1" ht="15.75" customHeight="1"/>
    <row r="6538" s="35" customFormat="1" ht="15.75" customHeight="1"/>
    <row r="6539" s="35" customFormat="1" ht="15.75" customHeight="1"/>
    <row r="6540" s="35" customFormat="1" ht="15.75" customHeight="1"/>
    <row r="6541" s="35" customFormat="1" ht="15.75" customHeight="1"/>
    <row r="6542" s="35" customFormat="1" ht="15.75" customHeight="1"/>
    <row r="6543" s="35" customFormat="1" ht="15.75" customHeight="1"/>
    <row r="6544" s="35" customFormat="1" ht="15.75" customHeight="1"/>
    <row r="6545" s="35" customFormat="1" ht="15.75" customHeight="1"/>
    <row r="6546" s="35" customFormat="1" ht="15.75" customHeight="1"/>
    <row r="6547" s="35" customFormat="1" ht="15.75" customHeight="1"/>
    <row r="6548" s="35" customFormat="1" ht="15.75" customHeight="1"/>
    <row r="6549" s="35" customFormat="1" ht="15.75" customHeight="1"/>
    <row r="6550" s="35" customFormat="1" ht="15.75" customHeight="1"/>
    <row r="6551" s="35" customFormat="1" ht="15.75" customHeight="1"/>
    <row r="6552" s="35" customFormat="1" ht="15.75" customHeight="1"/>
    <row r="6553" s="35" customFormat="1" ht="15.75" customHeight="1"/>
    <row r="6554" s="35" customFormat="1" ht="15.75" customHeight="1"/>
    <row r="6555" s="35" customFormat="1" ht="15.75" customHeight="1"/>
    <row r="6556" s="35" customFormat="1" ht="15.75" customHeight="1"/>
    <row r="6557" s="35" customFormat="1" ht="15.75" customHeight="1"/>
    <row r="6558" s="35" customFormat="1" ht="15.75" customHeight="1"/>
    <row r="6559" s="35" customFormat="1" ht="15.75" customHeight="1"/>
    <row r="6560" s="35" customFormat="1" ht="15.75" customHeight="1"/>
    <row r="6561" s="35" customFormat="1" ht="15.75" customHeight="1"/>
    <row r="6562" s="35" customFormat="1" ht="15.75" customHeight="1"/>
    <row r="6563" s="35" customFormat="1" ht="15.75" customHeight="1"/>
    <row r="6564" s="35" customFormat="1" ht="15.75" customHeight="1"/>
    <row r="6565" s="35" customFormat="1" ht="15.75" customHeight="1"/>
    <row r="6566" s="35" customFormat="1" ht="15.75" customHeight="1"/>
    <row r="6567" s="35" customFormat="1" ht="15.75" customHeight="1"/>
    <row r="6568" s="35" customFormat="1" ht="15.75" customHeight="1"/>
    <row r="6569" s="35" customFormat="1" ht="15.75" customHeight="1"/>
    <row r="6570" s="35" customFormat="1" ht="15.75" customHeight="1"/>
    <row r="6571" s="35" customFormat="1" ht="15.75" customHeight="1"/>
    <row r="6572" s="35" customFormat="1" ht="15.75" customHeight="1"/>
    <row r="6573" s="35" customFormat="1" ht="15.75" customHeight="1"/>
    <row r="6574" s="35" customFormat="1" ht="15.75" customHeight="1"/>
    <row r="6575" s="35" customFormat="1" ht="15.75" customHeight="1"/>
    <row r="6576" s="35" customFormat="1" ht="15.75" customHeight="1"/>
    <row r="6577" s="35" customFormat="1" ht="15.75" customHeight="1"/>
    <row r="6578" s="35" customFormat="1" ht="15.75" customHeight="1"/>
    <row r="6579" s="35" customFormat="1" ht="15.75" customHeight="1"/>
    <row r="6580" s="35" customFormat="1" ht="15.75" customHeight="1"/>
    <row r="6581" s="35" customFormat="1" ht="15.75" customHeight="1"/>
    <row r="6582" s="35" customFormat="1" ht="15.75" customHeight="1"/>
    <row r="6583" s="35" customFormat="1" ht="15.75" customHeight="1"/>
    <row r="6584" s="35" customFormat="1" ht="15.75" customHeight="1"/>
    <row r="6585" s="35" customFormat="1" ht="15.75" customHeight="1"/>
    <row r="6586" s="35" customFormat="1" ht="15.75" customHeight="1"/>
    <row r="6587" s="35" customFormat="1" ht="15.75" customHeight="1"/>
    <row r="6588" s="35" customFormat="1" ht="15.75" customHeight="1"/>
    <row r="6589" s="35" customFormat="1" ht="15.75" customHeight="1"/>
    <row r="6590" s="35" customFormat="1" ht="15.75" customHeight="1"/>
    <row r="6591" s="35" customFormat="1" ht="15.75" customHeight="1"/>
    <row r="6592" s="35" customFormat="1" ht="15.75" customHeight="1"/>
    <row r="6593" s="35" customFormat="1" ht="15.75" customHeight="1"/>
    <row r="6594" s="35" customFormat="1" ht="15.75" customHeight="1"/>
    <row r="6595" s="35" customFormat="1" ht="15.75" customHeight="1"/>
    <row r="6596" s="35" customFormat="1" ht="15.75" customHeight="1"/>
    <row r="6597" s="35" customFormat="1" ht="15.75" customHeight="1"/>
    <row r="6598" s="35" customFormat="1" ht="15.75" customHeight="1"/>
    <row r="6599" s="35" customFormat="1" ht="15.75" customHeight="1"/>
    <row r="6600" s="35" customFormat="1" ht="15.75" customHeight="1"/>
    <row r="6601" s="35" customFormat="1" ht="15.75" customHeight="1"/>
    <row r="6602" s="35" customFormat="1" ht="15.75" customHeight="1"/>
    <row r="6603" s="35" customFormat="1" ht="15.75" customHeight="1"/>
    <row r="6604" s="35" customFormat="1" ht="15.75" customHeight="1"/>
    <row r="6605" s="35" customFormat="1" ht="15.75" customHeight="1"/>
    <row r="6606" s="35" customFormat="1" ht="15.75" customHeight="1"/>
    <row r="6607" s="35" customFormat="1" ht="15.75" customHeight="1"/>
    <row r="6608" s="35" customFormat="1" ht="15.75" customHeight="1"/>
    <row r="6609" s="35" customFormat="1" ht="15.75" customHeight="1"/>
    <row r="6610" s="35" customFormat="1" ht="15.75" customHeight="1"/>
    <row r="6611" s="35" customFormat="1" ht="15.75" customHeight="1"/>
    <row r="6612" s="35" customFormat="1" ht="15.75" customHeight="1"/>
    <row r="6613" s="35" customFormat="1" ht="15.75" customHeight="1"/>
    <row r="6614" s="35" customFormat="1" ht="15.75" customHeight="1"/>
    <row r="6615" s="35" customFormat="1" ht="15.75" customHeight="1"/>
    <row r="6616" s="35" customFormat="1" ht="15.75" customHeight="1"/>
    <row r="6617" s="35" customFormat="1" ht="15.75" customHeight="1"/>
    <row r="6618" s="35" customFormat="1" ht="15.75" customHeight="1"/>
    <row r="6619" s="35" customFormat="1" ht="15.75" customHeight="1"/>
    <row r="6620" s="35" customFormat="1" ht="15.75" customHeight="1"/>
    <row r="6621" s="35" customFormat="1" ht="15.75" customHeight="1"/>
    <row r="6622" s="35" customFormat="1" ht="15.75" customHeight="1"/>
    <row r="6623" s="35" customFormat="1" ht="15.75" customHeight="1"/>
    <row r="6624" s="35" customFormat="1" ht="15.75" customHeight="1"/>
    <row r="6625" s="35" customFormat="1" ht="15.75" customHeight="1"/>
    <row r="6626" s="35" customFormat="1" ht="15.75" customHeight="1"/>
    <row r="6627" s="35" customFormat="1" ht="15.75" customHeight="1"/>
    <row r="6628" s="35" customFormat="1" ht="15.75" customHeight="1"/>
    <row r="6629" s="35" customFormat="1" ht="15.75" customHeight="1"/>
    <row r="6630" s="35" customFormat="1" ht="15.75" customHeight="1"/>
    <row r="6631" s="35" customFormat="1" ht="15.75" customHeight="1"/>
    <row r="6632" s="35" customFormat="1" ht="15.75" customHeight="1"/>
    <row r="6633" s="35" customFormat="1" ht="15.75" customHeight="1"/>
    <row r="6634" s="35" customFormat="1" ht="15.75" customHeight="1"/>
    <row r="6635" s="35" customFormat="1" ht="15.75" customHeight="1"/>
    <row r="6636" s="35" customFormat="1" ht="15.75" customHeight="1"/>
    <row r="6637" s="35" customFormat="1" ht="15.75" customHeight="1"/>
    <row r="6638" s="35" customFormat="1" ht="15.75" customHeight="1"/>
    <row r="6639" s="35" customFormat="1" ht="15.75" customHeight="1"/>
    <row r="6640" s="35" customFormat="1" ht="15.75" customHeight="1"/>
    <row r="6641" s="35" customFormat="1" ht="15.75" customHeight="1"/>
    <row r="6642" s="35" customFormat="1" ht="15.75" customHeight="1"/>
    <row r="6643" s="35" customFormat="1" ht="15.75" customHeight="1"/>
    <row r="6644" s="35" customFormat="1" ht="15.75" customHeight="1"/>
    <row r="6645" s="35" customFormat="1" ht="15.75" customHeight="1"/>
    <row r="6646" s="35" customFormat="1" ht="15.75" customHeight="1"/>
    <row r="6647" s="35" customFormat="1" ht="15.75" customHeight="1"/>
    <row r="6648" s="35" customFormat="1" ht="15.75" customHeight="1"/>
    <row r="6649" s="35" customFormat="1" ht="15.75" customHeight="1"/>
    <row r="6650" s="35" customFormat="1" ht="15.75" customHeight="1"/>
    <row r="6651" s="35" customFormat="1" ht="15.75" customHeight="1"/>
    <row r="6652" s="35" customFormat="1" ht="15.75" customHeight="1"/>
    <row r="6653" s="35" customFormat="1" ht="15.75" customHeight="1"/>
    <row r="6654" s="35" customFormat="1" ht="15.75" customHeight="1"/>
    <row r="6655" s="35" customFormat="1" ht="15.75" customHeight="1"/>
    <row r="6656" s="35" customFormat="1" ht="15.75" customHeight="1"/>
    <row r="6657" s="35" customFormat="1" ht="15.75" customHeight="1"/>
    <row r="6658" s="35" customFormat="1" ht="15.75" customHeight="1"/>
    <row r="6659" s="35" customFormat="1" ht="15.75" customHeight="1"/>
    <row r="6660" s="35" customFormat="1" ht="15.75" customHeight="1"/>
    <row r="6661" s="35" customFormat="1" ht="15.75" customHeight="1"/>
    <row r="6662" s="35" customFormat="1" ht="15.75" customHeight="1"/>
    <row r="6663" s="35" customFormat="1" ht="15.75" customHeight="1"/>
    <row r="6664" s="35" customFormat="1" ht="15.75" customHeight="1"/>
    <row r="6665" s="35" customFormat="1" ht="15.75" customHeight="1"/>
    <row r="6666" s="35" customFormat="1" ht="15.75" customHeight="1"/>
    <row r="6667" s="35" customFormat="1" ht="15.75" customHeight="1"/>
    <row r="6668" s="35" customFormat="1" ht="15.75" customHeight="1"/>
    <row r="6669" s="35" customFormat="1" ht="15.75" customHeight="1"/>
    <row r="6670" s="35" customFormat="1" ht="15.75" customHeight="1"/>
    <row r="6671" s="35" customFormat="1" ht="15.75" customHeight="1"/>
    <row r="6672" s="35" customFormat="1" ht="15.75" customHeight="1"/>
    <row r="6673" s="35" customFormat="1" ht="15.75" customHeight="1"/>
    <row r="6674" s="35" customFormat="1" ht="15.75" customHeight="1"/>
    <row r="6675" s="35" customFormat="1" ht="15.75" customHeight="1"/>
    <row r="6676" s="35" customFormat="1" ht="15.75" customHeight="1"/>
    <row r="6677" s="35" customFormat="1" ht="15.75" customHeight="1"/>
    <row r="6678" s="35" customFormat="1" ht="15.75" customHeight="1"/>
    <row r="6679" s="35" customFormat="1" ht="15.75" customHeight="1"/>
    <row r="6680" s="35" customFormat="1" ht="15.75" customHeight="1"/>
    <row r="6681" s="35" customFormat="1" ht="15.75" customHeight="1"/>
    <row r="6682" s="35" customFormat="1" ht="15.75" customHeight="1"/>
    <row r="6683" s="35" customFormat="1" ht="15.75" customHeight="1"/>
    <row r="6684" s="35" customFormat="1" ht="15.75" customHeight="1"/>
    <row r="6685" s="35" customFormat="1" ht="15.75" customHeight="1"/>
    <row r="6686" s="35" customFormat="1" ht="15.75" customHeight="1"/>
    <row r="6687" s="35" customFormat="1" ht="15.75" customHeight="1"/>
    <row r="6688" s="35" customFormat="1" ht="15.75" customHeight="1"/>
    <row r="6689" s="35" customFormat="1" ht="15.75" customHeight="1"/>
    <row r="6690" s="35" customFormat="1" ht="15.75" customHeight="1"/>
    <row r="6691" s="35" customFormat="1" ht="15.75" customHeight="1"/>
    <row r="6692" s="35" customFormat="1" ht="15.75" customHeight="1"/>
    <row r="6693" s="35" customFormat="1" ht="15.75" customHeight="1"/>
    <row r="6694" s="35" customFormat="1" ht="15.75" customHeight="1"/>
    <row r="6695" s="35" customFormat="1" ht="15.75" customHeight="1"/>
    <row r="6696" s="35" customFormat="1" ht="15.75" customHeight="1"/>
    <row r="6697" s="35" customFormat="1" ht="15.75" customHeight="1"/>
    <row r="6698" s="35" customFormat="1" ht="15.75" customHeight="1"/>
    <row r="6699" s="35" customFormat="1" ht="15.75" customHeight="1"/>
    <row r="6700" s="35" customFormat="1" ht="15.75" customHeight="1"/>
    <row r="6701" s="35" customFormat="1" ht="15.75" customHeight="1"/>
    <row r="6702" s="35" customFormat="1" ht="15.75" customHeight="1"/>
    <row r="6703" s="35" customFormat="1" ht="15.75" customHeight="1"/>
    <row r="6704" s="35" customFormat="1" ht="15.75" customHeight="1"/>
    <row r="6705" s="35" customFormat="1" ht="15.75" customHeight="1"/>
    <row r="6706" s="35" customFormat="1" ht="15.75" customHeight="1"/>
    <row r="6707" s="35" customFormat="1" ht="15.75" customHeight="1"/>
    <row r="6708" s="35" customFormat="1" ht="15.75" customHeight="1"/>
    <row r="6709" s="35" customFormat="1" ht="15.75" customHeight="1"/>
    <row r="6710" s="35" customFormat="1" ht="15.75" customHeight="1"/>
    <row r="6711" s="35" customFormat="1" ht="15.75" customHeight="1"/>
    <row r="6712" s="35" customFormat="1" ht="15.75" customHeight="1"/>
    <row r="6713" s="35" customFormat="1" ht="15.75" customHeight="1"/>
    <row r="6714" s="35" customFormat="1" ht="15.75" customHeight="1"/>
    <row r="6715" s="35" customFormat="1" ht="15.75" customHeight="1"/>
    <row r="6716" s="35" customFormat="1" ht="15.75" customHeight="1"/>
    <row r="6717" s="35" customFormat="1" ht="15.75" customHeight="1"/>
    <row r="6718" s="35" customFormat="1" ht="15.75" customHeight="1"/>
    <row r="6719" s="35" customFormat="1" ht="15.75" customHeight="1"/>
    <row r="6720" s="35" customFormat="1" ht="15.75" customHeight="1"/>
    <row r="6721" s="35" customFormat="1" ht="15.75" customHeight="1"/>
    <row r="6722" s="35" customFormat="1" ht="15.75" customHeight="1"/>
    <row r="6723" s="35" customFormat="1" ht="15.75" customHeight="1"/>
    <row r="6724" s="35" customFormat="1" ht="15.75" customHeight="1"/>
    <row r="6725" s="35" customFormat="1" ht="15.75" customHeight="1"/>
    <row r="6726" s="35" customFormat="1" ht="15.75" customHeight="1"/>
    <row r="6727" s="35" customFormat="1" ht="15.75" customHeight="1"/>
    <row r="6728" s="35" customFormat="1" ht="15.75" customHeight="1"/>
    <row r="6729" s="35" customFormat="1" ht="15.75" customHeight="1"/>
    <row r="6730" s="35" customFormat="1" ht="15.75" customHeight="1"/>
    <row r="6731" s="35" customFormat="1" ht="15.75" customHeight="1"/>
    <row r="6732" s="35" customFormat="1" ht="15.75" customHeight="1"/>
    <row r="6733" s="35" customFormat="1" ht="15.75" customHeight="1"/>
    <row r="6734" s="35" customFormat="1" ht="15.75" customHeight="1"/>
    <row r="6735" s="35" customFormat="1" ht="15.75" customHeight="1"/>
    <row r="6736" s="35" customFormat="1" ht="15.75" customHeight="1"/>
    <row r="6737" s="35" customFormat="1" ht="15.75" customHeight="1"/>
    <row r="6738" s="35" customFormat="1" ht="15.75" customHeight="1"/>
    <row r="6739" s="35" customFormat="1" ht="15.75" customHeight="1"/>
    <row r="6740" s="35" customFormat="1" ht="15.75" customHeight="1"/>
    <row r="6741" s="35" customFormat="1" ht="15.75" customHeight="1"/>
    <row r="6742" s="35" customFormat="1" ht="15.75" customHeight="1"/>
    <row r="6743" s="35" customFormat="1" ht="15.75" customHeight="1"/>
    <row r="6744" s="35" customFormat="1" ht="15.75" customHeight="1"/>
    <row r="6745" s="35" customFormat="1" ht="15.75" customHeight="1"/>
    <row r="6746" s="35" customFormat="1" ht="15.75" customHeight="1"/>
    <row r="6747" s="35" customFormat="1" ht="15.75" customHeight="1"/>
    <row r="6748" s="35" customFormat="1" ht="15.75" customHeight="1"/>
    <row r="6749" s="35" customFormat="1" ht="15.75" customHeight="1"/>
    <row r="6750" s="35" customFormat="1" ht="15.75" customHeight="1"/>
    <row r="6751" s="35" customFormat="1" ht="15.75" customHeight="1"/>
    <row r="6752" s="35" customFormat="1" ht="15.75" customHeight="1"/>
    <row r="6753" s="35" customFormat="1" ht="15.75" customHeight="1"/>
    <row r="6754" s="35" customFormat="1" ht="15.75" customHeight="1"/>
    <row r="6755" s="35" customFormat="1" ht="15.75" customHeight="1"/>
    <row r="6756" s="35" customFormat="1" ht="15.75" customHeight="1"/>
    <row r="6757" s="35" customFormat="1" ht="15.75" customHeight="1"/>
    <row r="6758" s="35" customFormat="1" ht="15.75" customHeight="1"/>
    <row r="6759" s="35" customFormat="1" ht="15.75" customHeight="1"/>
    <row r="6760" s="35" customFormat="1" ht="15.75" customHeight="1"/>
    <row r="6761" s="35" customFormat="1" ht="15.75" customHeight="1"/>
    <row r="6762" s="35" customFormat="1" ht="15.75" customHeight="1"/>
    <row r="6763" s="35" customFormat="1" ht="15.75" customHeight="1"/>
    <row r="6764" s="35" customFormat="1" ht="15.75" customHeight="1"/>
    <row r="6765" s="35" customFormat="1" ht="15.75" customHeight="1"/>
    <row r="6766" s="35" customFormat="1" ht="15.75" customHeight="1"/>
    <row r="6767" s="35" customFormat="1" ht="15.75" customHeight="1"/>
    <row r="6768" s="35" customFormat="1" ht="15.75" customHeight="1"/>
    <row r="6769" s="35" customFormat="1" ht="15.75" customHeight="1"/>
    <row r="6770" s="35" customFormat="1" ht="15.75" customHeight="1"/>
    <row r="6771" s="35" customFormat="1" ht="15.75" customHeight="1"/>
    <row r="6772" s="35" customFormat="1" ht="15.75" customHeight="1"/>
    <row r="6773" s="35" customFormat="1" ht="15.75" customHeight="1"/>
    <row r="6774" s="35" customFormat="1" ht="15.75" customHeight="1"/>
    <row r="6775" s="35" customFormat="1" ht="15.75" customHeight="1"/>
    <row r="6776" s="35" customFormat="1" ht="15.75" customHeight="1"/>
    <row r="6777" s="35" customFormat="1" ht="15.75" customHeight="1"/>
    <row r="6778" s="35" customFormat="1" ht="15.75" customHeight="1"/>
    <row r="6779" s="35" customFormat="1" ht="15.75" customHeight="1"/>
    <row r="6780" s="35" customFormat="1" ht="15.75" customHeight="1"/>
    <row r="6781" s="35" customFormat="1" ht="15.75" customHeight="1"/>
    <row r="6782" s="35" customFormat="1" ht="15.75" customHeight="1"/>
    <row r="6783" s="35" customFormat="1" ht="15.75" customHeight="1"/>
    <row r="6784" s="35" customFormat="1" ht="15.75" customHeight="1"/>
    <row r="6785" s="35" customFormat="1" ht="15.75" customHeight="1"/>
    <row r="6786" s="35" customFormat="1" ht="15.75" customHeight="1"/>
    <row r="6787" s="35" customFormat="1" ht="15.75" customHeight="1"/>
    <row r="6788" s="35" customFormat="1" ht="15.75" customHeight="1"/>
    <row r="6789" s="35" customFormat="1" ht="15.75" customHeight="1"/>
    <row r="6790" s="35" customFormat="1" ht="15.75" customHeight="1"/>
    <row r="6791" s="35" customFormat="1" ht="15.75" customHeight="1"/>
    <row r="6792" s="35" customFormat="1" ht="15.75" customHeight="1"/>
    <row r="6793" s="35" customFormat="1" ht="15.75" customHeight="1"/>
    <row r="6794" s="35" customFormat="1" ht="15.75" customHeight="1"/>
    <row r="6795" s="35" customFormat="1" ht="15.75" customHeight="1"/>
    <row r="6796" s="35" customFormat="1" ht="15.75" customHeight="1"/>
    <row r="6797" s="35" customFormat="1" ht="15.75" customHeight="1"/>
    <row r="6798" s="35" customFormat="1" ht="15.75" customHeight="1"/>
    <row r="6799" s="35" customFormat="1" ht="15.75" customHeight="1"/>
    <row r="6800" s="35" customFormat="1" ht="15.75" customHeight="1"/>
    <row r="6801" s="35" customFormat="1" ht="15.75" customHeight="1"/>
    <row r="6802" s="35" customFormat="1" ht="15.75" customHeight="1"/>
    <row r="6803" s="35" customFormat="1" ht="15.75" customHeight="1"/>
    <row r="6804" s="35" customFormat="1" ht="15.75" customHeight="1"/>
    <row r="6805" s="35" customFormat="1" ht="15.75" customHeight="1"/>
    <row r="6806" s="35" customFormat="1" ht="15.75" customHeight="1"/>
    <row r="6807" s="35" customFormat="1" ht="15.75" customHeight="1"/>
    <row r="6808" s="35" customFormat="1" ht="15.75" customHeight="1"/>
    <row r="6809" s="35" customFormat="1" ht="15.75" customHeight="1"/>
    <row r="6810" s="35" customFormat="1" ht="15.75" customHeight="1"/>
    <row r="6811" s="35" customFormat="1" ht="15.75" customHeight="1"/>
    <row r="6812" s="35" customFormat="1" ht="15.75" customHeight="1"/>
    <row r="6813" s="35" customFormat="1" ht="15.75" customHeight="1"/>
    <row r="6814" s="35" customFormat="1" ht="15.75" customHeight="1"/>
    <row r="6815" s="35" customFormat="1" ht="15.75" customHeight="1"/>
    <row r="6816" s="35" customFormat="1" ht="15.75" customHeight="1"/>
    <row r="6817" s="35" customFormat="1" ht="15.75" customHeight="1"/>
    <row r="6818" s="35" customFormat="1" ht="15.75" customHeight="1"/>
    <row r="6819" s="35" customFormat="1" ht="15.75" customHeight="1"/>
    <row r="6820" s="35" customFormat="1" ht="15.75" customHeight="1"/>
    <row r="6821" s="35" customFormat="1" ht="15.75" customHeight="1"/>
    <row r="6822" s="35" customFormat="1" ht="15.75" customHeight="1"/>
    <row r="6823" s="35" customFormat="1" ht="15.75" customHeight="1"/>
    <row r="6824" s="35" customFormat="1" ht="15.75" customHeight="1"/>
    <row r="6825" s="35" customFormat="1" ht="15.75" customHeight="1"/>
    <row r="6826" s="35" customFormat="1" ht="15.75" customHeight="1"/>
    <row r="6827" s="35" customFormat="1" ht="15.75" customHeight="1"/>
    <row r="6828" s="35" customFormat="1" ht="15.75" customHeight="1"/>
    <row r="6829" s="35" customFormat="1" ht="15.75" customHeight="1"/>
    <row r="6830" s="35" customFormat="1" ht="15.75" customHeight="1"/>
    <row r="6831" s="35" customFormat="1" ht="15.75" customHeight="1"/>
    <row r="6832" s="35" customFormat="1" ht="15.75" customHeight="1"/>
    <row r="6833" s="35" customFormat="1" ht="15.75" customHeight="1"/>
    <row r="6834" s="35" customFormat="1" ht="15.75" customHeight="1"/>
    <row r="6835" s="35" customFormat="1" ht="15.75" customHeight="1"/>
    <row r="6836" s="35" customFormat="1" ht="15.75" customHeight="1"/>
    <row r="6837" s="35" customFormat="1" ht="15.75" customHeight="1"/>
    <row r="6838" s="35" customFormat="1" ht="15.75" customHeight="1"/>
    <row r="6839" s="35" customFormat="1" ht="15.75" customHeight="1"/>
    <row r="6840" s="35" customFormat="1" ht="15.75" customHeight="1"/>
    <row r="6841" s="35" customFormat="1" ht="15.75" customHeight="1"/>
    <row r="6842" s="35" customFormat="1" ht="15.75" customHeight="1"/>
    <row r="6843" s="35" customFormat="1" ht="15.75" customHeight="1"/>
    <row r="6844" s="35" customFormat="1" ht="15.75" customHeight="1"/>
    <row r="6845" s="35" customFormat="1" ht="15.75" customHeight="1"/>
    <row r="6846" s="35" customFormat="1" ht="15.75" customHeight="1"/>
    <row r="6847" s="35" customFormat="1" ht="15.75" customHeight="1"/>
    <row r="6848" s="35" customFormat="1" ht="15.75" customHeight="1"/>
    <row r="6849" s="35" customFormat="1" ht="15.75" customHeight="1"/>
    <row r="6850" s="35" customFormat="1" ht="15.75" customHeight="1"/>
    <row r="6851" s="35" customFormat="1" ht="15.75" customHeight="1"/>
    <row r="6852" s="35" customFormat="1" ht="15.75" customHeight="1"/>
    <row r="6853" s="35" customFormat="1" ht="15.75" customHeight="1"/>
    <row r="6854" s="35" customFormat="1" ht="15.75" customHeight="1"/>
    <row r="6855" s="35" customFormat="1" ht="15.75" customHeight="1"/>
    <row r="6856" s="35" customFormat="1" ht="15.75" customHeight="1"/>
    <row r="6857" s="35" customFormat="1" ht="15.75" customHeight="1"/>
    <row r="6858" s="35" customFormat="1" ht="15.75" customHeight="1"/>
    <row r="6859" s="35" customFormat="1" ht="15.75" customHeight="1"/>
    <row r="6860" s="35" customFormat="1" ht="15.75" customHeight="1"/>
    <row r="6861" s="35" customFormat="1" ht="15.75" customHeight="1"/>
    <row r="6862" s="35" customFormat="1" ht="15.75" customHeight="1"/>
    <row r="6863" s="35" customFormat="1" ht="15.75" customHeight="1"/>
    <row r="6864" s="35" customFormat="1" ht="15.75" customHeight="1"/>
    <row r="6865" s="35" customFormat="1" ht="15.75" customHeight="1"/>
    <row r="6866" s="35" customFormat="1" ht="15.75" customHeight="1"/>
    <row r="6867" s="35" customFormat="1" ht="15.75" customHeight="1"/>
    <row r="6868" s="35" customFormat="1" ht="15.75" customHeight="1"/>
    <row r="6869" s="35" customFormat="1" ht="15.75" customHeight="1"/>
    <row r="6870" s="35" customFormat="1" ht="15.75" customHeight="1"/>
    <row r="6871" s="35" customFormat="1" ht="15.75" customHeight="1"/>
    <row r="6872" s="35" customFormat="1" ht="15.75" customHeight="1"/>
    <row r="6873" s="35" customFormat="1" ht="15.75" customHeight="1"/>
    <row r="6874" s="35" customFormat="1" ht="15.75" customHeight="1"/>
    <row r="6875" s="35" customFormat="1" ht="15.75" customHeight="1"/>
    <row r="6876" s="35" customFormat="1" ht="15.75" customHeight="1"/>
    <row r="6877" s="35" customFormat="1" ht="15.75" customHeight="1"/>
    <row r="6878" s="35" customFormat="1" ht="15.75" customHeight="1"/>
    <row r="6879" s="35" customFormat="1" ht="15.75" customHeight="1"/>
    <row r="6880" s="35" customFormat="1" ht="15.75" customHeight="1"/>
    <row r="6881" s="35" customFormat="1" ht="15.75" customHeight="1"/>
    <row r="6882" s="35" customFormat="1" ht="15.75" customHeight="1"/>
    <row r="6883" s="35" customFormat="1" ht="15.75" customHeight="1"/>
    <row r="6884" s="35" customFormat="1" ht="15.75" customHeight="1"/>
    <row r="6885" s="35" customFormat="1" ht="15.75" customHeight="1"/>
    <row r="6886" s="35" customFormat="1" ht="15.75" customHeight="1"/>
    <row r="6887" s="35" customFormat="1" ht="15.75" customHeight="1"/>
    <row r="6888" s="35" customFormat="1" ht="15.75" customHeight="1"/>
    <row r="6889" s="35" customFormat="1" ht="15.75" customHeight="1"/>
    <row r="6890" s="35" customFormat="1" ht="15.75" customHeight="1"/>
    <row r="6891" s="35" customFormat="1" ht="15.75" customHeight="1"/>
    <row r="6892" s="35" customFormat="1" ht="15.75" customHeight="1"/>
    <row r="6893" s="35" customFormat="1" ht="15.75" customHeight="1"/>
    <row r="6894" s="35" customFormat="1" ht="15.75" customHeight="1"/>
    <row r="6895" s="35" customFormat="1" ht="15.75" customHeight="1"/>
    <row r="6896" s="35" customFormat="1" ht="15.75" customHeight="1"/>
    <row r="6897" s="35" customFormat="1" ht="15.75" customHeight="1"/>
    <row r="6898" s="35" customFormat="1" ht="15.75" customHeight="1"/>
    <row r="6899" s="35" customFormat="1" ht="15.75" customHeight="1"/>
    <row r="6900" s="35" customFormat="1" ht="15.75" customHeight="1"/>
    <row r="6901" s="35" customFormat="1" ht="15.75" customHeight="1"/>
    <row r="6902" s="35" customFormat="1" ht="15.75" customHeight="1"/>
    <row r="6903" s="35" customFormat="1" ht="15.75" customHeight="1"/>
    <row r="6904" s="35" customFormat="1" ht="15.75" customHeight="1"/>
    <row r="6905" s="35" customFormat="1" ht="15.75" customHeight="1"/>
    <row r="6906" s="35" customFormat="1" ht="15.75" customHeight="1"/>
    <row r="6907" s="35" customFormat="1" ht="15.75" customHeight="1"/>
    <row r="6908" s="35" customFormat="1" ht="15.75" customHeight="1"/>
    <row r="6909" s="35" customFormat="1" ht="15.75" customHeight="1"/>
    <row r="6910" s="35" customFormat="1" ht="15.75" customHeight="1"/>
    <row r="6911" s="35" customFormat="1" ht="15.75" customHeight="1"/>
    <row r="6912" s="35" customFormat="1" ht="15.75" customHeight="1"/>
    <row r="6913" s="35" customFormat="1" ht="15.75" customHeight="1"/>
    <row r="6914" s="35" customFormat="1" ht="15.75" customHeight="1"/>
    <row r="6915" s="35" customFormat="1" ht="15.75" customHeight="1"/>
    <row r="6916" s="35" customFormat="1" ht="15.75" customHeight="1"/>
    <row r="6917" s="35" customFormat="1" ht="15.75" customHeight="1"/>
    <row r="6918" s="35" customFormat="1" ht="15.75" customHeight="1"/>
    <row r="6919" s="35" customFormat="1" ht="15.75" customHeight="1"/>
    <row r="6920" s="35" customFormat="1" ht="15.75" customHeight="1"/>
    <row r="6921" s="35" customFormat="1" ht="15.75" customHeight="1"/>
    <row r="6922" s="35" customFormat="1" ht="15.75" customHeight="1"/>
  </sheetData>
  <mergeCells count="8">
    <mergeCell ref="A1:G1"/>
    <mergeCell ref="A2:G2"/>
    <mergeCell ref="E3:F3"/>
    <mergeCell ref="A3:A4"/>
    <mergeCell ref="B3:B4"/>
    <mergeCell ref="C3:C4"/>
    <mergeCell ref="D3:D4"/>
    <mergeCell ref="G3:G4"/>
  </mergeCells>
  <printOptions horizontalCentered="1"/>
  <pageMargins left="0" right="0" top="1" bottom="1" header="0.507638888888889" footer="0.507638888888889"/>
  <pageSetup paperSize="9" orientation="portrait" horizontalDpi="600" verticalDpi="180"/>
  <headerFooter/>
  <ignoredErrors>
    <ignoredError sqref="C1327" formulaRange="1"/>
    <ignoredError sqref="D29:D1350 E5:G1350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46"/>
  <sheetViews>
    <sheetView showZeros="0" workbookViewId="0">
      <selection activeCell="A1" sqref="$A1:$XFD1048576"/>
    </sheetView>
  </sheetViews>
  <sheetFormatPr defaultColWidth="9" defaultRowHeight="14.25" outlineLevelCol="1"/>
  <cols>
    <col min="1" max="1" width="46.375" style="84" customWidth="1"/>
    <col min="2" max="2" width="37.25" style="86" customWidth="1"/>
    <col min="3" max="16384" width="9" style="84"/>
  </cols>
  <sheetData>
    <row r="1" s="83" customFormat="1" customHeight="1" spans="1:2">
      <c r="A1" s="87" t="s">
        <v>1115</v>
      </c>
      <c r="B1" s="88"/>
    </row>
    <row r="2" s="83" customFormat="1" customHeight="1" spans="1:2">
      <c r="A2" s="87"/>
      <c r="B2" s="88"/>
    </row>
    <row r="3" s="83" customFormat="1" customHeight="1" spans="2:2">
      <c r="B3" s="89"/>
    </row>
    <row r="4" s="83" customFormat="1" ht="22.7" customHeight="1" spans="1:2">
      <c r="A4" s="90" t="s">
        <v>1116</v>
      </c>
      <c r="B4" s="91" t="s">
        <v>1117</v>
      </c>
    </row>
    <row r="5" s="84" customFormat="1" ht="21" customHeight="1" spans="1:2">
      <c r="A5" s="92" t="s">
        <v>1118</v>
      </c>
      <c r="B5" s="93">
        <f>SUM(B6,B11,B22,B27,B30,B32,B34,B40,B42,B44)</f>
        <v>55530</v>
      </c>
    </row>
    <row r="6" ht="19" customHeight="1" spans="1:2">
      <c r="A6" s="92" t="s">
        <v>1119</v>
      </c>
      <c r="B6" s="93">
        <f>SUM(B7:B10)</f>
        <v>12721</v>
      </c>
    </row>
    <row r="7" ht="19" customHeight="1" spans="1:2">
      <c r="A7" s="94" t="s">
        <v>1120</v>
      </c>
      <c r="B7" s="95">
        <v>9937</v>
      </c>
    </row>
    <row r="8" ht="19" customHeight="1" spans="1:2">
      <c r="A8" s="94" t="s">
        <v>1121</v>
      </c>
      <c r="B8" s="95">
        <v>1813</v>
      </c>
    </row>
    <row r="9" ht="19" customHeight="1" spans="1:2">
      <c r="A9" s="94" t="s">
        <v>1122</v>
      </c>
      <c r="B9" s="95">
        <v>971</v>
      </c>
    </row>
    <row r="10" ht="19" customHeight="1" spans="1:2">
      <c r="A10" s="94" t="s">
        <v>1123</v>
      </c>
      <c r="B10" s="95">
        <v>0</v>
      </c>
    </row>
    <row r="11" s="85" customFormat="1" ht="19" customHeight="1" spans="1:2">
      <c r="A11" s="92" t="s">
        <v>1124</v>
      </c>
      <c r="B11" s="93">
        <f>SUM(B12:B21)</f>
        <v>2298</v>
      </c>
    </row>
    <row r="12" ht="19" customHeight="1" spans="1:2">
      <c r="A12" s="94" t="s">
        <v>1125</v>
      </c>
      <c r="B12" s="95">
        <v>1640</v>
      </c>
    </row>
    <row r="13" ht="19" customHeight="1" spans="1:2">
      <c r="A13" s="94" t="s">
        <v>1126</v>
      </c>
      <c r="B13" s="95">
        <v>1</v>
      </c>
    </row>
    <row r="14" ht="19" customHeight="1" spans="1:2">
      <c r="A14" s="94" t="s">
        <v>1127</v>
      </c>
      <c r="B14" s="95">
        <v>1</v>
      </c>
    </row>
    <row r="15" ht="19" customHeight="1" spans="1:2">
      <c r="A15" s="94" t="s">
        <v>1128</v>
      </c>
      <c r="B15" s="95"/>
    </row>
    <row r="16" ht="19" customHeight="1" spans="1:2">
      <c r="A16" s="94" t="s">
        <v>1129</v>
      </c>
      <c r="B16" s="95">
        <v>26</v>
      </c>
    </row>
    <row r="17" ht="19" customHeight="1" spans="1:2">
      <c r="A17" s="94" t="s">
        <v>1130</v>
      </c>
      <c r="B17" s="95">
        <v>1</v>
      </c>
    </row>
    <row r="18" ht="19" customHeight="1" spans="1:2">
      <c r="A18" s="94" t="s">
        <v>1131</v>
      </c>
      <c r="B18" s="95"/>
    </row>
    <row r="19" ht="19" customHeight="1" spans="1:2">
      <c r="A19" s="94" t="s">
        <v>1132</v>
      </c>
      <c r="B19" s="95">
        <v>530</v>
      </c>
    </row>
    <row r="20" ht="19" customHeight="1" spans="1:2">
      <c r="A20" s="94" t="s">
        <v>1133</v>
      </c>
      <c r="B20" s="95">
        <v>3</v>
      </c>
    </row>
    <row r="21" ht="19" customHeight="1" spans="1:2">
      <c r="A21" s="94" t="s">
        <v>1134</v>
      </c>
      <c r="B21" s="95">
        <v>96</v>
      </c>
    </row>
    <row r="22" s="85" customFormat="1" ht="19" customHeight="1" spans="1:2">
      <c r="A22" s="92" t="s">
        <v>1135</v>
      </c>
      <c r="B22" s="93">
        <f>SUM(B23:B26)</f>
        <v>0</v>
      </c>
    </row>
    <row r="23" ht="19" customHeight="1" spans="1:2">
      <c r="A23" s="94" t="s">
        <v>1136</v>
      </c>
      <c r="B23" s="95"/>
    </row>
    <row r="24" ht="19" customHeight="1" spans="1:2">
      <c r="A24" s="94" t="s">
        <v>1137</v>
      </c>
      <c r="B24" s="95"/>
    </row>
    <row r="25" ht="19" customHeight="1" spans="1:2">
      <c r="A25" s="94" t="s">
        <v>1138</v>
      </c>
      <c r="B25" s="95"/>
    </row>
    <row r="26" ht="19" customHeight="1" spans="1:2">
      <c r="A26" s="94" t="s">
        <v>1139</v>
      </c>
      <c r="B26" s="95"/>
    </row>
    <row r="27" s="85" customFormat="1" ht="19" customHeight="1" spans="1:2">
      <c r="A27" s="92" t="s">
        <v>1140</v>
      </c>
      <c r="B27" s="93">
        <f>SUM(B28:B29)</f>
        <v>38974</v>
      </c>
    </row>
    <row r="28" ht="19" customHeight="1" spans="1:2">
      <c r="A28" s="94" t="s">
        <v>1141</v>
      </c>
      <c r="B28" s="95">
        <v>36851</v>
      </c>
    </row>
    <row r="29" ht="19" customHeight="1" spans="1:2">
      <c r="A29" s="94" t="s">
        <v>1142</v>
      </c>
      <c r="B29" s="95">
        <v>2123</v>
      </c>
    </row>
    <row r="30" s="85" customFormat="1" ht="19" customHeight="1" spans="1:2">
      <c r="A30" s="92" t="s">
        <v>1143</v>
      </c>
      <c r="B30" s="93">
        <f>SUM(B31)</f>
        <v>0</v>
      </c>
    </row>
    <row r="31" ht="19" customHeight="1" spans="1:2">
      <c r="A31" s="94" t="s">
        <v>1144</v>
      </c>
      <c r="B31" s="95"/>
    </row>
    <row r="32" s="85" customFormat="1" ht="19" customHeight="1" spans="1:2">
      <c r="A32" s="92" t="s">
        <v>1145</v>
      </c>
      <c r="B32" s="93">
        <f>SUM(B33)</f>
        <v>0</v>
      </c>
    </row>
    <row r="33" ht="19" customHeight="1" spans="1:2">
      <c r="A33" s="94" t="s">
        <v>1146</v>
      </c>
      <c r="B33" s="95"/>
    </row>
    <row r="34" s="85" customFormat="1" ht="19" customHeight="1" spans="1:2">
      <c r="A34" s="92" t="s">
        <v>1147</v>
      </c>
      <c r="B34" s="93">
        <f>SUM(B35:B39)</f>
        <v>1537</v>
      </c>
    </row>
    <row r="35" ht="19" customHeight="1" spans="1:2">
      <c r="A35" s="94" t="s">
        <v>1148</v>
      </c>
      <c r="B35" s="95">
        <v>673</v>
      </c>
    </row>
    <row r="36" ht="19" customHeight="1" spans="1:2">
      <c r="A36" s="94" t="s">
        <v>1149</v>
      </c>
      <c r="B36" s="95"/>
    </row>
    <row r="37" ht="19" customHeight="1" spans="1:2">
      <c r="A37" s="94" t="s">
        <v>1150</v>
      </c>
      <c r="B37" s="95"/>
    </row>
    <row r="38" ht="19" customHeight="1" spans="1:2">
      <c r="A38" s="94" t="s">
        <v>1151</v>
      </c>
      <c r="B38" s="95">
        <v>864</v>
      </c>
    </row>
    <row r="39" ht="19" customHeight="1" spans="1:2">
      <c r="A39" s="94" t="s">
        <v>1152</v>
      </c>
      <c r="B39" s="95">
        <v>0</v>
      </c>
    </row>
    <row r="40" s="85" customFormat="1" ht="19" customHeight="1" spans="1:2">
      <c r="A40" s="92" t="s">
        <v>1153</v>
      </c>
      <c r="B40" s="93">
        <f>SUM(B41)</f>
        <v>0</v>
      </c>
    </row>
    <row r="41" ht="19" customHeight="1" spans="1:2">
      <c r="A41" s="94" t="s">
        <v>1154</v>
      </c>
      <c r="B41" s="95">
        <v>0</v>
      </c>
    </row>
    <row r="42" s="85" customFormat="1" ht="19" customHeight="1" spans="1:2">
      <c r="A42" s="92" t="s">
        <v>1155</v>
      </c>
      <c r="B42" s="96">
        <f>SUM(B43)</f>
        <v>0</v>
      </c>
    </row>
    <row r="43" ht="19" customHeight="1" spans="1:2">
      <c r="A43" s="94" t="s">
        <v>1156</v>
      </c>
      <c r="B43" s="97">
        <v>0</v>
      </c>
    </row>
    <row r="44" s="85" customFormat="1" ht="19" customHeight="1" spans="1:2">
      <c r="A44" s="92" t="s">
        <v>1157</v>
      </c>
      <c r="B44" s="96">
        <f>SUM(B45:B46)</f>
        <v>0</v>
      </c>
    </row>
    <row r="45" ht="19" customHeight="1" spans="1:2">
      <c r="A45" s="94" t="s">
        <v>1158</v>
      </c>
      <c r="B45" s="97">
        <v>0</v>
      </c>
    </row>
    <row r="46" ht="19" customHeight="1" spans="1:2">
      <c r="A46" s="94" t="s">
        <v>1159</v>
      </c>
      <c r="B46" s="97">
        <v>0</v>
      </c>
    </row>
  </sheetData>
  <mergeCells count="1">
    <mergeCell ref="A1:B2"/>
  </mergeCells>
  <printOptions horizontalCentered="1"/>
  <pageMargins left="0" right="0" top="1" bottom="1" header="0.511805555555556" footer="0.511805555555556"/>
  <pageSetup paperSize="9" orientation="portrait" horizontalDpi="600" verticalDpi="600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41"/>
  <sheetViews>
    <sheetView showGridLines="0" showZeros="0" workbookViewId="0">
      <pane xSplit="1" ySplit="4" topLeftCell="B20" activePane="bottomRight" state="frozen"/>
      <selection/>
      <selection pane="topRight"/>
      <selection pane="bottomLeft"/>
      <selection pane="bottomRight" activeCell="I19" sqref="I19"/>
    </sheetView>
  </sheetViews>
  <sheetFormatPr defaultColWidth="9" defaultRowHeight="14.25"/>
  <cols>
    <col min="1" max="1" width="35.5" style="60" customWidth="1"/>
    <col min="2" max="2" width="9.375" style="61" customWidth="1"/>
    <col min="3" max="17" width="7.375" style="61" customWidth="1"/>
    <col min="18" max="16384" width="9" style="60"/>
  </cols>
  <sheetData>
    <row r="1" spans="1:1">
      <c r="A1" s="62"/>
    </row>
    <row r="2" s="58" customFormat="1" ht="21" customHeight="1" spans="1:17">
      <c r="A2" s="63" t="s">
        <v>1160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81"/>
      <c r="O2" s="81"/>
      <c r="P2" s="81"/>
      <c r="Q2" s="81"/>
    </row>
    <row r="3" s="58" customFormat="1" ht="20.25" customHeight="1" spans="1:17">
      <c r="A3" s="65"/>
      <c r="B3" s="66"/>
      <c r="C3" s="67"/>
      <c r="D3" s="67"/>
      <c r="E3" s="67"/>
      <c r="F3" s="67"/>
      <c r="G3" s="67"/>
      <c r="H3" s="67"/>
      <c r="I3" s="66"/>
      <c r="J3" s="66"/>
      <c r="K3" s="66"/>
      <c r="L3" s="66"/>
      <c r="M3" s="66"/>
      <c r="N3" s="66"/>
      <c r="O3" s="66"/>
      <c r="P3" s="66"/>
      <c r="Q3" s="82" t="s">
        <v>1161</v>
      </c>
    </row>
    <row r="4" s="59" customFormat="1" ht="69.75" customHeight="1" spans="1:17">
      <c r="A4" s="68" t="s">
        <v>14</v>
      </c>
      <c r="B4" s="69" t="s">
        <v>1162</v>
      </c>
      <c r="C4" s="70" t="s">
        <v>1163</v>
      </c>
      <c r="D4" s="70" t="s">
        <v>1164</v>
      </c>
      <c r="E4" s="70" t="s">
        <v>1165</v>
      </c>
      <c r="F4" s="70" t="s">
        <v>1166</v>
      </c>
      <c r="G4" s="70" t="s">
        <v>1167</v>
      </c>
      <c r="H4" s="70" t="s">
        <v>1168</v>
      </c>
      <c r="I4" s="70" t="s">
        <v>1169</v>
      </c>
      <c r="J4" s="70" t="s">
        <v>1170</v>
      </c>
      <c r="K4" s="70" t="s">
        <v>1171</v>
      </c>
      <c r="L4" s="70" t="s">
        <v>1172</v>
      </c>
      <c r="M4" s="70" t="s">
        <v>1173</v>
      </c>
      <c r="N4" s="70" t="s">
        <v>1174</v>
      </c>
      <c r="O4" s="70" t="s">
        <v>1175</v>
      </c>
      <c r="P4" s="70" t="s">
        <v>1176</v>
      </c>
      <c r="Q4" s="70" t="s">
        <v>1177</v>
      </c>
    </row>
    <row r="5" s="58" customFormat="1" ht="20.1" customHeight="1" spans="1:17">
      <c r="A5" s="71" t="s">
        <v>1178</v>
      </c>
      <c r="B5" s="72">
        <f t="shared" ref="B5:B30" si="0">SUM(C5:Q5)</f>
        <v>17524</v>
      </c>
      <c r="C5" s="73">
        <v>7081</v>
      </c>
      <c r="D5" s="74">
        <v>6833</v>
      </c>
      <c r="E5" s="74">
        <v>110</v>
      </c>
      <c r="F5" s="74">
        <v>0</v>
      </c>
      <c r="G5" s="74">
        <v>3264</v>
      </c>
      <c r="H5" s="74">
        <v>34</v>
      </c>
      <c r="I5" s="74">
        <v>0</v>
      </c>
      <c r="J5" s="74">
        <v>0</v>
      </c>
      <c r="K5" s="74">
        <v>202</v>
      </c>
      <c r="L5" s="74">
        <v>0</v>
      </c>
      <c r="M5" s="74">
        <v>0</v>
      </c>
      <c r="N5" s="76"/>
      <c r="O5" s="76"/>
      <c r="P5" s="76"/>
      <c r="Q5" s="76"/>
    </row>
    <row r="6" s="58" customFormat="1" ht="20.1" customHeight="1" spans="1:17">
      <c r="A6" s="71" t="s">
        <v>1179</v>
      </c>
      <c r="B6" s="75">
        <f t="shared" si="0"/>
        <v>0</v>
      </c>
      <c r="C6" s="76"/>
      <c r="D6" s="76"/>
      <c r="E6" s="76"/>
      <c r="F6" s="76"/>
      <c r="G6" s="76"/>
      <c r="H6" s="76"/>
      <c r="I6" s="76"/>
      <c r="J6" s="76"/>
      <c r="K6" s="76"/>
      <c r="L6" s="76"/>
      <c r="M6" s="76"/>
      <c r="N6" s="76"/>
      <c r="O6" s="76"/>
      <c r="P6" s="76"/>
      <c r="Q6" s="76"/>
    </row>
    <row r="7" s="58" customFormat="1" ht="20.1" customHeight="1" spans="1:17">
      <c r="A7" s="71" t="s">
        <v>1180</v>
      </c>
      <c r="B7" s="75">
        <f t="shared" si="0"/>
        <v>0</v>
      </c>
      <c r="C7" s="76"/>
      <c r="D7" s="76"/>
      <c r="E7" s="76"/>
      <c r="F7" s="76"/>
      <c r="G7" s="76"/>
      <c r="H7" s="76"/>
      <c r="I7" s="76"/>
      <c r="J7" s="76"/>
      <c r="K7" s="76"/>
      <c r="L7" s="76"/>
      <c r="M7" s="76"/>
      <c r="N7" s="76"/>
      <c r="O7" s="76"/>
      <c r="P7" s="76"/>
      <c r="Q7" s="76"/>
    </row>
    <row r="8" s="58" customFormat="1" ht="20.1" customHeight="1" spans="1:17">
      <c r="A8" s="71" t="s">
        <v>1181</v>
      </c>
      <c r="B8" s="75">
        <f t="shared" si="0"/>
        <v>5714</v>
      </c>
      <c r="C8" s="76">
        <v>3942</v>
      </c>
      <c r="D8" s="76">
        <v>1738</v>
      </c>
      <c r="E8" s="76"/>
      <c r="F8" s="76"/>
      <c r="G8" s="76"/>
      <c r="H8" s="76"/>
      <c r="I8" s="76"/>
      <c r="J8" s="76"/>
      <c r="K8" s="76">
        <v>34</v>
      </c>
      <c r="L8" s="76"/>
      <c r="M8" s="76"/>
      <c r="N8" s="76"/>
      <c r="O8" s="76"/>
      <c r="P8" s="76"/>
      <c r="Q8" s="76"/>
    </row>
    <row r="9" s="58" customFormat="1" ht="20.1" customHeight="1" spans="1:17">
      <c r="A9" s="71" t="s">
        <v>1182</v>
      </c>
      <c r="B9" s="75">
        <f t="shared" si="0"/>
        <v>24610</v>
      </c>
      <c r="C9" s="73">
        <v>899</v>
      </c>
      <c r="D9" s="74">
        <v>2848</v>
      </c>
      <c r="E9" s="74">
        <v>0</v>
      </c>
      <c r="F9" s="74">
        <v>0</v>
      </c>
      <c r="G9" s="74">
        <v>19813</v>
      </c>
      <c r="H9" s="74">
        <v>0</v>
      </c>
      <c r="I9" s="74">
        <v>0</v>
      </c>
      <c r="J9" s="74">
        <v>0</v>
      </c>
      <c r="K9" s="74">
        <v>1050</v>
      </c>
      <c r="L9" s="74">
        <v>0</v>
      </c>
      <c r="M9" s="74">
        <v>0</v>
      </c>
      <c r="N9" s="76"/>
      <c r="O9" s="76"/>
      <c r="P9" s="76"/>
      <c r="Q9" s="76"/>
    </row>
    <row r="10" s="58" customFormat="1" ht="20.1" customHeight="1" spans="1:17">
      <c r="A10" s="71" t="s">
        <v>1183</v>
      </c>
      <c r="B10" s="75">
        <f t="shared" si="0"/>
        <v>43</v>
      </c>
      <c r="C10" s="76"/>
      <c r="D10" s="76">
        <v>37</v>
      </c>
      <c r="E10" s="76"/>
      <c r="F10" s="76"/>
      <c r="G10" s="76">
        <v>6</v>
      </c>
      <c r="H10" s="76"/>
      <c r="I10" s="76"/>
      <c r="J10" s="76"/>
      <c r="K10" s="76"/>
      <c r="L10" s="76"/>
      <c r="M10" s="76"/>
      <c r="N10" s="76"/>
      <c r="O10" s="76"/>
      <c r="P10" s="76"/>
      <c r="Q10" s="76"/>
    </row>
    <row r="11" s="58" customFormat="1" ht="20.1" customHeight="1" spans="1:17">
      <c r="A11" s="71" t="s">
        <v>1184</v>
      </c>
      <c r="B11" s="75">
        <f t="shared" si="0"/>
        <v>2255</v>
      </c>
      <c r="C11" s="76">
        <v>69</v>
      </c>
      <c r="D11" s="76">
        <v>1446</v>
      </c>
      <c r="E11" s="76"/>
      <c r="F11" s="76"/>
      <c r="G11" s="76">
        <v>710</v>
      </c>
      <c r="H11" s="76"/>
      <c r="I11" s="76"/>
      <c r="J11" s="76"/>
      <c r="K11" s="76">
        <v>30</v>
      </c>
      <c r="L11" s="76"/>
      <c r="M11" s="76"/>
      <c r="N11" s="76"/>
      <c r="O11" s="76"/>
      <c r="P11" s="76"/>
      <c r="Q11" s="76"/>
    </row>
    <row r="12" s="58" customFormat="1" ht="20.1" customHeight="1" spans="1:17">
      <c r="A12" s="71" t="s">
        <v>1185</v>
      </c>
      <c r="B12" s="75">
        <f t="shared" si="0"/>
        <v>53545</v>
      </c>
      <c r="C12" s="76">
        <v>3833</v>
      </c>
      <c r="D12" s="76">
        <v>214</v>
      </c>
      <c r="E12" s="76"/>
      <c r="F12" s="76"/>
      <c r="G12" s="76">
        <f>10+165+5552</f>
        <v>5727</v>
      </c>
      <c r="H12" s="76"/>
      <c r="I12" s="76">
        <v>246</v>
      </c>
      <c r="J12" s="76"/>
      <c r="K12" s="76">
        <f>2955+1162+434+136+87+6138+1636+2470+19+23332</f>
        <v>38369</v>
      </c>
      <c r="L12" s="76">
        <f>2916+2240</f>
        <v>5156</v>
      </c>
      <c r="M12" s="76"/>
      <c r="N12" s="76"/>
      <c r="O12" s="76"/>
      <c r="P12" s="76"/>
      <c r="Q12" s="76"/>
    </row>
    <row r="13" s="58" customFormat="1" ht="20.1" customHeight="1" spans="1:17">
      <c r="A13" s="71" t="s">
        <v>1186</v>
      </c>
      <c r="B13" s="75">
        <f t="shared" si="0"/>
        <v>27131</v>
      </c>
      <c r="C13" s="76">
        <v>2482</v>
      </c>
      <c r="D13" s="76">
        <v>915</v>
      </c>
      <c r="E13" s="76"/>
      <c r="F13" s="76"/>
      <c r="G13" s="76">
        <f>400+980+2793+4241</f>
        <v>8414</v>
      </c>
      <c r="H13" s="76"/>
      <c r="I13" s="76"/>
      <c r="J13" s="76"/>
      <c r="K13" s="76">
        <f>688+75+1227+4166</f>
        <v>6156</v>
      </c>
      <c r="L13" s="76">
        <f>9164</f>
        <v>9164</v>
      </c>
      <c r="M13" s="76"/>
      <c r="N13" s="76"/>
      <c r="O13" s="76"/>
      <c r="P13" s="76"/>
      <c r="Q13" s="76"/>
    </row>
    <row r="14" s="58" customFormat="1" ht="20.1" customHeight="1" spans="1:17">
      <c r="A14" s="71" t="s">
        <v>1187</v>
      </c>
      <c r="B14" s="75">
        <f t="shared" si="0"/>
        <v>2624</v>
      </c>
      <c r="C14" s="76">
        <v>106</v>
      </c>
      <c r="D14" s="76">
        <v>2516</v>
      </c>
      <c r="E14" s="76"/>
      <c r="F14" s="76"/>
      <c r="G14" s="76"/>
      <c r="H14" s="76"/>
      <c r="I14" s="76"/>
      <c r="J14" s="76"/>
      <c r="K14" s="76">
        <v>2</v>
      </c>
      <c r="L14" s="76"/>
      <c r="M14" s="76"/>
      <c r="N14" s="76"/>
      <c r="O14" s="76"/>
      <c r="P14" s="76"/>
      <c r="Q14" s="76"/>
    </row>
    <row r="15" s="58" customFormat="1" ht="20.1" customHeight="1" spans="1:17">
      <c r="A15" s="71" t="s">
        <v>1188</v>
      </c>
      <c r="B15" s="75">
        <f t="shared" si="0"/>
        <v>6170</v>
      </c>
      <c r="C15" s="76">
        <v>1458</v>
      </c>
      <c r="D15" s="76">
        <v>810</v>
      </c>
      <c r="E15" s="76">
        <v>174</v>
      </c>
      <c r="F15" s="76"/>
      <c r="G15" s="76">
        <v>3227</v>
      </c>
      <c r="H15" s="76"/>
      <c r="I15" s="76">
        <v>472</v>
      </c>
      <c r="J15" s="76"/>
      <c r="K15" s="76">
        <v>29</v>
      </c>
      <c r="L15" s="76"/>
      <c r="M15" s="76"/>
      <c r="N15" s="76"/>
      <c r="O15" s="76"/>
      <c r="P15" s="76"/>
      <c r="Q15" s="76"/>
    </row>
    <row r="16" s="58" customFormat="1" ht="20.1" customHeight="1" spans="1:17">
      <c r="A16" s="71" t="s">
        <v>1189</v>
      </c>
      <c r="B16" s="75">
        <f t="shared" si="0"/>
        <v>10574</v>
      </c>
      <c r="C16" s="73">
        <v>890</v>
      </c>
      <c r="D16" s="74">
        <v>2072</v>
      </c>
      <c r="E16" s="74">
        <v>1222</v>
      </c>
      <c r="F16" s="74">
        <v>50</v>
      </c>
      <c r="G16" s="74">
        <v>4898</v>
      </c>
      <c r="H16" s="74">
        <v>0</v>
      </c>
      <c r="I16" s="74">
        <v>0</v>
      </c>
      <c r="J16" s="74">
        <v>0</v>
      </c>
      <c r="K16" s="74">
        <v>1442</v>
      </c>
      <c r="L16" s="76"/>
      <c r="M16" s="76"/>
      <c r="N16" s="76"/>
      <c r="O16" s="76"/>
      <c r="P16" s="76"/>
      <c r="Q16" s="76"/>
    </row>
    <row r="17" s="58" customFormat="1" ht="20.1" customHeight="1" spans="1:17">
      <c r="A17" s="71" t="s">
        <v>1190</v>
      </c>
      <c r="B17" s="75">
        <f t="shared" si="0"/>
        <v>567</v>
      </c>
      <c r="C17" s="73">
        <v>85</v>
      </c>
      <c r="D17" s="74">
        <v>74</v>
      </c>
      <c r="E17" s="74">
        <v>0</v>
      </c>
      <c r="F17" s="74">
        <v>0</v>
      </c>
      <c r="G17" s="74">
        <v>399</v>
      </c>
      <c r="H17" s="74">
        <v>0</v>
      </c>
      <c r="I17" s="74">
        <v>0</v>
      </c>
      <c r="J17" s="74">
        <v>0</v>
      </c>
      <c r="K17" s="74">
        <v>9</v>
      </c>
      <c r="L17" s="76"/>
      <c r="M17" s="76"/>
      <c r="N17" s="76"/>
      <c r="O17" s="76"/>
      <c r="P17" s="76"/>
      <c r="Q17" s="76"/>
    </row>
    <row r="18" s="58" customFormat="1" ht="20.1" customHeight="1" spans="1:17">
      <c r="A18" s="77" t="s">
        <v>1191</v>
      </c>
      <c r="B18" s="75">
        <f t="shared" si="0"/>
        <v>5286</v>
      </c>
      <c r="C18" s="73">
        <v>181</v>
      </c>
      <c r="D18" s="74">
        <v>36</v>
      </c>
      <c r="E18" s="74">
        <v>0</v>
      </c>
      <c r="F18" s="74">
        <v>0</v>
      </c>
      <c r="G18" s="74">
        <v>57</v>
      </c>
      <c r="H18" s="74">
        <v>0</v>
      </c>
      <c r="I18" s="74">
        <v>5000</v>
      </c>
      <c r="J18" s="74">
        <v>0</v>
      </c>
      <c r="K18" s="74">
        <v>12</v>
      </c>
      <c r="L18" s="76"/>
      <c r="M18" s="76"/>
      <c r="N18" s="76"/>
      <c r="O18" s="76"/>
      <c r="P18" s="76"/>
      <c r="Q18" s="76"/>
    </row>
    <row r="19" s="58" customFormat="1" ht="20.1" customHeight="1" spans="1:17">
      <c r="A19" s="77" t="s">
        <v>1192</v>
      </c>
      <c r="B19" s="75">
        <f t="shared" si="0"/>
        <v>127</v>
      </c>
      <c r="C19" s="73">
        <v>98</v>
      </c>
      <c r="D19" s="74">
        <v>17</v>
      </c>
      <c r="E19" s="74">
        <v>0</v>
      </c>
      <c r="F19" s="74">
        <v>0</v>
      </c>
      <c r="G19" s="74">
        <v>7</v>
      </c>
      <c r="H19" s="74">
        <v>0</v>
      </c>
      <c r="I19" s="74">
        <v>0</v>
      </c>
      <c r="J19" s="74">
        <v>0</v>
      </c>
      <c r="K19" s="74">
        <v>5</v>
      </c>
      <c r="L19" s="76"/>
      <c r="M19" s="76"/>
      <c r="N19" s="76"/>
      <c r="O19" s="76"/>
      <c r="P19" s="76"/>
      <c r="Q19" s="76"/>
    </row>
    <row r="20" s="58" customFormat="1" ht="20.1" customHeight="1" spans="1:17">
      <c r="A20" s="78" t="s">
        <v>1193</v>
      </c>
      <c r="B20" s="75">
        <f t="shared" si="0"/>
        <v>0</v>
      </c>
      <c r="C20" s="76"/>
      <c r="D20" s="76"/>
      <c r="E20" s="76"/>
      <c r="F20" s="76"/>
      <c r="G20" s="76"/>
      <c r="H20" s="76"/>
      <c r="I20" s="76"/>
      <c r="J20" s="76"/>
      <c r="K20" s="76"/>
      <c r="L20" s="76"/>
      <c r="M20" s="76"/>
      <c r="N20" s="76"/>
      <c r="O20" s="76"/>
      <c r="P20" s="76"/>
      <c r="Q20" s="76"/>
    </row>
    <row r="21" s="58" customFormat="1" ht="20.1" customHeight="1" spans="1:17">
      <c r="A21" s="77" t="s">
        <v>1194</v>
      </c>
      <c r="B21" s="75">
        <f t="shared" si="0"/>
        <v>0</v>
      </c>
      <c r="C21" s="76"/>
      <c r="D21" s="76"/>
      <c r="E21" s="76"/>
      <c r="F21" s="76"/>
      <c r="G21" s="76"/>
      <c r="H21" s="76"/>
      <c r="I21" s="76"/>
      <c r="J21" s="76"/>
      <c r="K21" s="76"/>
      <c r="L21" s="76"/>
      <c r="M21" s="76"/>
      <c r="N21" s="76"/>
      <c r="O21" s="76"/>
      <c r="P21" s="76"/>
      <c r="Q21" s="76"/>
    </row>
    <row r="22" s="58" customFormat="1" ht="20.1" customHeight="1" spans="1:17">
      <c r="A22" s="77" t="s">
        <v>1195</v>
      </c>
      <c r="B22" s="75">
        <f t="shared" si="0"/>
        <v>4671</v>
      </c>
      <c r="C22" s="73">
        <v>238</v>
      </c>
      <c r="D22" s="74">
        <v>159</v>
      </c>
      <c r="E22" s="74">
        <v>0</v>
      </c>
      <c r="F22" s="74">
        <v>0</v>
      </c>
      <c r="G22" s="74">
        <v>3112</v>
      </c>
      <c r="H22" s="74">
        <v>0</v>
      </c>
      <c r="I22" s="74">
        <v>0</v>
      </c>
      <c r="J22" s="74">
        <v>0</v>
      </c>
      <c r="K22" s="74">
        <v>162</v>
      </c>
      <c r="L22" s="76"/>
      <c r="M22" s="76"/>
      <c r="N22" s="76"/>
      <c r="O22" s="76"/>
      <c r="P22" s="76"/>
      <c r="Q22" s="76">
        <v>1000</v>
      </c>
    </row>
    <row r="23" s="58" customFormat="1" ht="20.1" customHeight="1" spans="1:17">
      <c r="A23" s="77" t="s">
        <v>1196</v>
      </c>
      <c r="B23" s="75">
        <f t="shared" si="0"/>
        <v>4118</v>
      </c>
      <c r="C23" s="73">
        <v>943</v>
      </c>
      <c r="D23" s="74">
        <v>150</v>
      </c>
      <c r="E23" s="74">
        <v>0</v>
      </c>
      <c r="F23" s="74">
        <v>0</v>
      </c>
      <c r="G23" s="74">
        <v>2694</v>
      </c>
      <c r="H23" s="76"/>
      <c r="I23" s="76"/>
      <c r="J23" s="76"/>
      <c r="K23" s="76">
        <v>331</v>
      </c>
      <c r="L23" s="76"/>
      <c r="M23" s="76"/>
      <c r="N23" s="76"/>
      <c r="O23" s="76"/>
      <c r="P23" s="76"/>
      <c r="Q23" s="76"/>
    </row>
    <row r="24" s="58" customFormat="1" ht="20.1" customHeight="1" spans="1:17">
      <c r="A24" s="77" t="s">
        <v>1197</v>
      </c>
      <c r="B24" s="75">
        <f t="shared" si="0"/>
        <v>137</v>
      </c>
      <c r="C24" s="76"/>
      <c r="D24" s="76">
        <v>137</v>
      </c>
      <c r="E24" s="76"/>
      <c r="F24" s="76"/>
      <c r="G24" s="76"/>
      <c r="H24" s="76"/>
      <c r="I24" s="76"/>
      <c r="J24" s="76"/>
      <c r="K24" s="76"/>
      <c r="L24" s="76"/>
      <c r="M24" s="76"/>
      <c r="N24" s="76"/>
      <c r="O24" s="76"/>
      <c r="P24" s="76"/>
      <c r="Q24" s="76"/>
    </row>
    <row r="25" s="58" customFormat="1" ht="20.1" customHeight="1" spans="1:17">
      <c r="A25" s="77" t="s">
        <v>1198</v>
      </c>
      <c r="B25" s="75">
        <f t="shared" si="0"/>
        <v>1021</v>
      </c>
      <c r="C25" s="73">
        <v>56</v>
      </c>
      <c r="D25" s="74">
        <v>130</v>
      </c>
      <c r="E25" s="74">
        <v>0</v>
      </c>
      <c r="F25" s="74">
        <v>0</v>
      </c>
      <c r="G25" s="74">
        <v>830</v>
      </c>
      <c r="H25" s="74">
        <v>0</v>
      </c>
      <c r="I25" s="74">
        <v>0</v>
      </c>
      <c r="J25" s="74">
        <v>0</v>
      </c>
      <c r="K25" s="74">
        <v>5</v>
      </c>
      <c r="L25" s="76"/>
      <c r="M25" s="76"/>
      <c r="N25" s="76"/>
      <c r="O25" s="76"/>
      <c r="P25" s="76"/>
      <c r="Q25" s="76"/>
    </row>
    <row r="26" s="58" customFormat="1" ht="20.1" customHeight="1" spans="1:17">
      <c r="A26" s="78" t="s">
        <v>1199</v>
      </c>
      <c r="B26" s="75">
        <f t="shared" si="0"/>
        <v>2000</v>
      </c>
      <c r="C26" s="76"/>
      <c r="D26" s="76"/>
      <c r="E26" s="76"/>
      <c r="F26" s="76"/>
      <c r="G26" s="76"/>
      <c r="H26" s="76"/>
      <c r="I26" s="76"/>
      <c r="J26" s="76"/>
      <c r="K26" s="76"/>
      <c r="L26" s="76"/>
      <c r="M26" s="76"/>
      <c r="N26" s="76"/>
      <c r="O26" s="76"/>
      <c r="P26" s="76">
        <v>2000</v>
      </c>
      <c r="Q26" s="76"/>
    </row>
    <row r="27" s="58" customFormat="1" ht="20.1" customHeight="1" spans="1:17">
      <c r="A27" s="77" t="s">
        <v>1200</v>
      </c>
      <c r="B27" s="75">
        <f t="shared" si="0"/>
        <v>4520</v>
      </c>
      <c r="C27" s="76"/>
      <c r="D27" s="76"/>
      <c r="E27" s="76"/>
      <c r="F27" s="76"/>
      <c r="G27" s="76"/>
      <c r="H27" s="76"/>
      <c r="I27" s="76"/>
      <c r="J27" s="76"/>
      <c r="K27" s="76"/>
      <c r="L27" s="76"/>
      <c r="M27" s="76">
        <v>4520</v>
      </c>
      <c r="N27" s="76"/>
      <c r="O27" s="76"/>
      <c r="P27" s="76"/>
      <c r="Q27" s="76"/>
    </row>
    <row r="28" s="58" customFormat="1" ht="20.1" customHeight="1" spans="1:17">
      <c r="A28" s="77" t="s">
        <v>1201</v>
      </c>
      <c r="B28" s="75">
        <f t="shared" si="0"/>
        <v>0</v>
      </c>
      <c r="C28" s="76"/>
      <c r="D28" s="76"/>
      <c r="E28" s="76"/>
      <c r="F28" s="76"/>
      <c r="G28" s="76"/>
      <c r="H28" s="76"/>
      <c r="I28" s="76"/>
      <c r="J28" s="76"/>
      <c r="K28" s="76"/>
      <c r="L28" s="76"/>
      <c r="M28" s="76"/>
      <c r="N28" s="76"/>
      <c r="O28" s="76"/>
      <c r="P28" s="76"/>
      <c r="Q28" s="76"/>
    </row>
    <row r="29" s="58" customFormat="1" ht="20.1" customHeight="1" spans="1:17">
      <c r="A29" s="71" t="s">
        <v>1202</v>
      </c>
      <c r="B29" s="75">
        <f t="shared" si="0"/>
        <v>9603</v>
      </c>
      <c r="C29" s="76">
        <v>4682</v>
      </c>
      <c r="D29" s="76"/>
      <c r="E29" s="76"/>
      <c r="F29" s="76"/>
      <c r="G29" s="76"/>
      <c r="H29" s="76"/>
      <c r="I29" s="76"/>
      <c r="J29" s="76"/>
      <c r="K29" s="76"/>
      <c r="L29" s="76"/>
      <c r="M29" s="76"/>
      <c r="N29" s="76"/>
      <c r="O29" s="76"/>
      <c r="P29" s="76"/>
      <c r="Q29" s="76">
        <v>4921</v>
      </c>
    </row>
    <row r="30" s="58" customFormat="1" ht="20.1" customHeight="1" spans="1:17">
      <c r="A30" s="71" t="s">
        <v>1175</v>
      </c>
      <c r="B30" s="75">
        <f t="shared" si="0"/>
        <v>0</v>
      </c>
      <c r="C30" s="76"/>
      <c r="D30" s="76"/>
      <c r="E30" s="76"/>
      <c r="F30" s="76"/>
      <c r="G30" s="76"/>
      <c r="H30" s="76"/>
      <c r="I30" s="76"/>
      <c r="J30" s="76"/>
      <c r="K30" s="76"/>
      <c r="L30" s="76"/>
      <c r="M30" s="76"/>
      <c r="N30" s="76"/>
      <c r="O30" s="76"/>
      <c r="P30" s="76"/>
      <c r="Q30" s="76"/>
    </row>
    <row r="31" s="58" customFormat="1" ht="20.1" customHeight="1" spans="1:17">
      <c r="A31" s="79" t="s">
        <v>1203</v>
      </c>
      <c r="B31" s="75">
        <f t="shared" ref="B31:Q31" si="1">SUM(B5:B30)</f>
        <v>182240</v>
      </c>
      <c r="C31" s="80">
        <f t="shared" si="1"/>
        <v>27043</v>
      </c>
      <c r="D31" s="80">
        <f t="shared" si="1"/>
        <v>20132</v>
      </c>
      <c r="E31" s="80">
        <f t="shared" si="1"/>
        <v>1506</v>
      </c>
      <c r="F31" s="80">
        <f t="shared" si="1"/>
        <v>50</v>
      </c>
      <c r="G31" s="80">
        <f t="shared" si="1"/>
        <v>53158</v>
      </c>
      <c r="H31" s="80">
        <f t="shared" si="1"/>
        <v>34</v>
      </c>
      <c r="I31" s="80">
        <f t="shared" si="1"/>
        <v>5718</v>
      </c>
      <c r="J31" s="80">
        <f t="shared" si="1"/>
        <v>0</v>
      </c>
      <c r="K31" s="80">
        <f t="shared" si="1"/>
        <v>47838</v>
      </c>
      <c r="L31" s="80">
        <f t="shared" si="1"/>
        <v>14320</v>
      </c>
      <c r="M31" s="80">
        <f t="shared" si="1"/>
        <v>4520</v>
      </c>
      <c r="N31" s="80">
        <f t="shared" si="1"/>
        <v>0</v>
      </c>
      <c r="O31" s="80">
        <f t="shared" si="1"/>
        <v>0</v>
      </c>
      <c r="P31" s="80">
        <f t="shared" si="1"/>
        <v>2000</v>
      </c>
      <c r="Q31" s="80">
        <f t="shared" si="1"/>
        <v>5921</v>
      </c>
    </row>
    <row r="32" s="58" customFormat="1" spans="2:17">
      <c r="B32" s="66"/>
      <c r="C32" s="66"/>
      <c r="D32" s="66"/>
      <c r="E32" s="66"/>
      <c r="F32" s="66"/>
      <c r="G32" s="66"/>
      <c r="H32" s="66"/>
      <c r="I32" s="66"/>
      <c r="J32" s="66"/>
      <c r="K32" s="66"/>
      <c r="L32" s="66"/>
      <c r="M32" s="66"/>
      <c r="N32" s="66"/>
      <c r="O32" s="66"/>
      <c r="P32" s="66"/>
      <c r="Q32" s="66"/>
    </row>
    <row r="33" s="58" customFormat="1" spans="2:17">
      <c r="B33" s="66"/>
      <c r="C33" s="66"/>
      <c r="D33" s="66"/>
      <c r="E33" s="66"/>
      <c r="F33" s="66"/>
      <c r="G33" s="66"/>
      <c r="H33" s="66"/>
      <c r="I33" s="66"/>
      <c r="J33" s="66"/>
      <c r="K33" s="66"/>
      <c r="L33" s="66"/>
      <c r="M33" s="66"/>
      <c r="N33" s="66"/>
      <c r="O33" s="66"/>
      <c r="P33" s="66"/>
      <c r="Q33" s="66"/>
    </row>
    <row r="34" s="58" customFormat="1" spans="2:17">
      <c r="B34" s="66"/>
      <c r="C34" s="66"/>
      <c r="D34" s="66"/>
      <c r="E34" s="66"/>
      <c r="F34" s="66"/>
      <c r="G34" s="66"/>
      <c r="H34" s="66"/>
      <c r="I34" s="66"/>
      <c r="J34" s="66"/>
      <c r="K34" s="66"/>
      <c r="L34" s="66"/>
      <c r="M34" s="66"/>
      <c r="N34" s="66"/>
      <c r="O34" s="66"/>
      <c r="P34" s="66"/>
      <c r="Q34" s="66"/>
    </row>
    <row r="35" s="58" customFormat="1" spans="2:17">
      <c r="B35" s="66"/>
      <c r="C35" s="66"/>
      <c r="D35" s="66"/>
      <c r="E35" s="66"/>
      <c r="F35" s="66"/>
      <c r="G35" s="66"/>
      <c r="H35" s="66"/>
      <c r="I35" s="66"/>
      <c r="J35" s="66"/>
      <c r="K35" s="66"/>
      <c r="L35" s="66"/>
      <c r="M35" s="66"/>
      <c r="N35" s="66"/>
      <c r="O35" s="66"/>
      <c r="P35" s="66"/>
      <c r="Q35" s="66"/>
    </row>
    <row r="36" s="58" customFormat="1" spans="2:17">
      <c r="B36" s="66"/>
      <c r="C36" s="66"/>
      <c r="D36" s="66"/>
      <c r="E36" s="66"/>
      <c r="F36" s="66"/>
      <c r="G36" s="66"/>
      <c r="H36" s="66"/>
      <c r="I36" s="66"/>
      <c r="J36" s="66"/>
      <c r="K36" s="66"/>
      <c r="L36" s="66"/>
      <c r="M36" s="66"/>
      <c r="N36" s="66"/>
      <c r="O36" s="66"/>
      <c r="P36" s="66"/>
      <c r="Q36" s="66"/>
    </row>
    <row r="37" s="58" customFormat="1" spans="2:17">
      <c r="B37" s="66"/>
      <c r="C37" s="66"/>
      <c r="D37" s="66"/>
      <c r="E37" s="66"/>
      <c r="F37" s="66"/>
      <c r="G37" s="66"/>
      <c r="H37" s="66"/>
      <c r="I37" s="66"/>
      <c r="J37" s="66"/>
      <c r="K37" s="66"/>
      <c r="L37" s="66"/>
      <c r="M37" s="66"/>
      <c r="N37" s="66"/>
      <c r="O37" s="66"/>
      <c r="P37" s="66"/>
      <c r="Q37" s="66"/>
    </row>
    <row r="38" s="58" customFormat="1" spans="2:17">
      <c r="B38" s="66"/>
      <c r="C38" s="66"/>
      <c r="D38" s="66"/>
      <c r="E38" s="66"/>
      <c r="F38" s="66"/>
      <c r="G38" s="66"/>
      <c r="H38" s="66"/>
      <c r="I38" s="66"/>
      <c r="J38" s="66"/>
      <c r="K38" s="66"/>
      <c r="L38" s="66"/>
      <c r="M38" s="66"/>
      <c r="N38" s="66"/>
      <c r="O38" s="66"/>
      <c r="P38" s="66"/>
      <c r="Q38" s="66"/>
    </row>
    <row r="39" s="58" customFormat="1" spans="2:17">
      <c r="B39" s="66"/>
      <c r="C39" s="66"/>
      <c r="D39" s="66"/>
      <c r="E39" s="66"/>
      <c r="F39" s="66"/>
      <c r="G39" s="66"/>
      <c r="H39" s="66"/>
      <c r="I39" s="66"/>
      <c r="J39" s="66"/>
      <c r="K39" s="66"/>
      <c r="L39" s="66"/>
      <c r="M39" s="66"/>
      <c r="N39" s="66"/>
      <c r="O39" s="66"/>
      <c r="P39" s="66"/>
      <c r="Q39" s="66"/>
    </row>
    <row r="40" s="58" customFormat="1" spans="2:17">
      <c r="B40" s="66"/>
      <c r="C40" s="66"/>
      <c r="D40" s="66"/>
      <c r="E40" s="66"/>
      <c r="F40" s="66"/>
      <c r="G40" s="66"/>
      <c r="H40" s="66"/>
      <c r="I40" s="66"/>
      <c r="J40" s="66"/>
      <c r="K40" s="66"/>
      <c r="L40" s="66"/>
      <c r="M40" s="66"/>
      <c r="N40" s="66"/>
      <c r="O40" s="66"/>
      <c r="P40" s="66"/>
      <c r="Q40" s="66"/>
    </row>
    <row r="41" s="58" customFormat="1" spans="2:17">
      <c r="B41" s="66"/>
      <c r="C41" s="66"/>
      <c r="D41" s="66"/>
      <c r="E41" s="66"/>
      <c r="F41" s="66"/>
      <c r="G41" s="66"/>
      <c r="H41" s="66"/>
      <c r="I41" s="66"/>
      <c r="J41" s="66"/>
      <c r="K41" s="66"/>
      <c r="L41" s="66"/>
      <c r="M41" s="66"/>
      <c r="N41" s="66"/>
      <c r="O41" s="66"/>
      <c r="P41" s="66"/>
      <c r="Q41" s="66"/>
    </row>
  </sheetData>
  <mergeCells count="1">
    <mergeCell ref="A2:Q2"/>
  </mergeCells>
  <printOptions horizontalCentered="1"/>
  <pageMargins left="0" right="0" top="0.279166666666667" bottom="0.156944444444444" header="0.118055555555556" footer="0.118055555555556"/>
  <pageSetup paperSize="9" scale="80" orientation="landscape" horizontalDpi="600" vertic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4"/>
  <sheetViews>
    <sheetView workbookViewId="0">
      <selection activeCell="H4" sqref="H4"/>
    </sheetView>
  </sheetViews>
  <sheetFormatPr defaultColWidth="9" defaultRowHeight="25.5" outlineLevelRow="3" outlineLevelCol="2"/>
  <cols>
    <col min="1" max="1" width="35.375" style="53" customWidth="1"/>
    <col min="2" max="3" width="27.625" style="53" customWidth="1"/>
    <col min="4" max="16384" width="9" style="54"/>
  </cols>
  <sheetData>
    <row r="1" ht="69.95" customHeight="1" spans="1:3">
      <c r="A1" s="55" t="s">
        <v>1204</v>
      </c>
      <c r="B1" s="55"/>
      <c r="C1" s="55"/>
    </row>
    <row r="2" ht="21" customHeight="1" spans="3:3">
      <c r="C2" s="56" t="s">
        <v>1205</v>
      </c>
    </row>
    <row r="3" ht="54" customHeight="1" spans="1:3">
      <c r="A3" s="57"/>
      <c r="B3" s="57" t="s">
        <v>1206</v>
      </c>
      <c r="C3" s="57" t="s">
        <v>1207</v>
      </c>
    </row>
    <row r="4" ht="54" customHeight="1" spans="1:3">
      <c r="A4" s="57" t="s">
        <v>1208</v>
      </c>
      <c r="B4" s="57">
        <v>14.3265</v>
      </c>
      <c r="C4" s="57">
        <v>13.0614</v>
      </c>
    </row>
  </sheetData>
  <mergeCells count="1">
    <mergeCell ref="A1:C1"/>
  </mergeCells>
  <printOptions horizontalCentered="1"/>
  <pageMargins left="0.75" right="0.75" top="0.98" bottom="0.98" header="0.51" footer="0.51"/>
  <pageSetup paperSize="9" orientation="landscape" horizontalDpi="600" verticalDpi="60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75"/>
  <sheetViews>
    <sheetView showZeros="0" workbookViewId="0">
      <selection activeCell="A1" sqref="$A1:$XFD1048576"/>
    </sheetView>
  </sheetViews>
  <sheetFormatPr defaultColWidth="9" defaultRowHeight="15.75" outlineLevelCol="1"/>
  <cols>
    <col min="1" max="1" width="55.375" style="33" customWidth="1"/>
    <col min="2" max="2" width="29.875" style="34" customWidth="1"/>
    <col min="3" max="256" width="9" style="35"/>
    <col min="257" max="16384" width="9" style="36"/>
  </cols>
  <sheetData>
    <row r="1" ht="33" customHeight="1" spans="1:2">
      <c r="A1" s="37" t="s">
        <v>1209</v>
      </c>
      <c r="B1" s="38"/>
    </row>
    <row r="2" ht="21.75" customHeight="1" spans="1:2">
      <c r="A2" s="24" t="s">
        <v>1210</v>
      </c>
      <c r="B2" s="39" t="s">
        <v>1211</v>
      </c>
    </row>
    <row r="3" s="32" customFormat="1" ht="19" customHeight="1" spans="1:2">
      <c r="A3" s="40" t="s">
        <v>54</v>
      </c>
      <c r="B3" s="41" t="s">
        <v>1212</v>
      </c>
    </row>
    <row r="4" s="32" customFormat="1" ht="14.5" customHeight="1" spans="1:2">
      <c r="A4" s="42" t="s">
        <v>1213</v>
      </c>
      <c r="B4" s="41">
        <f>SUM(B5,B12)</f>
        <v>1734</v>
      </c>
    </row>
    <row r="5" s="32" customFormat="1" ht="14.5" customHeight="1" spans="1:2">
      <c r="A5" s="27" t="s">
        <v>1214</v>
      </c>
      <c r="B5" s="43">
        <f>SUM(B6:B11)</f>
        <v>0</v>
      </c>
    </row>
    <row r="6" ht="14.5" customHeight="1" spans="1:2">
      <c r="A6" s="44" t="s">
        <v>1215</v>
      </c>
      <c r="B6" s="45"/>
    </row>
    <row r="7" ht="14.5" customHeight="1" spans="1:2">
      <c r="A7" s="44" t="s">
        <v>1216</v>
      </c>
      <c r="B7" s="45"/>
    </row>
    <row r="8" ht="14.5" customHeight="1" spans="1:2">
      <c r="A8" s="44" t="s">
        <v>1217</v>
      </c>
      <c r="B8" s="45"/>
    </row>
    <row r="9" ht="14.5" customHeight="1" spans="1:2">
      <c r="A9" s="44" t="s">
        <v>1218</v>
      </c>
      <c r="B9" s="45"/>
    </row>
    <row r="10" ht="14.5" customHeight="1" spans="1:2">
      <c r="A10" s="44" t="s">
        <v>1219</v>
      </c>
      <c r="B10" s="45"/>
    </row>
    <row r="11" ht="14.5" customHeight="1" spans="1:2">
      <c r="A11" s="44" t="s">
        <v>1220</v>
      </c>
      <c r="B11" s="45"/>
    </row>
    <row r="12" s="32" customFormat="1" ht="14.5" customHeight="1" spans="1:2">
      <c r="A12" s="27" t="s">
        <v>1221</v>
      </c>
      <c r="B12" s="41">
        <f>SUM(B13:B50)</f>
        <v>1734</v>
      </c>
    </row>
    <row r="13" ht="14.5" customHeight="1" spans="1:2">
      <c r="A13" s="44" t="s">
        <v>1222</v>
      </c>
      <c r="B13" s="46"/>
    </row>
    <row r="14" ht="14.5" customHeight="1" spans="1:2">
      <c r="A14" s="44" t="s">
        <v>1223</v>
      </c>
      <c r="B14" s="46"/>
    </row>
    <row r="15" ht="14.5" customHeight="1" spans="1:2">
      <c r="A15" s="44" t="s">
        <v>1224</v>
      </c>
      <c r="B15" s="47">
        <f>354+19</f>
        <v>373</v>
      </c>
    </row>
    <row r="16" ht="14.5" customHeight="1" spans="1:2">
      <c r="A16" s="44" t="s">
        <v>1225</v>
      </c>
      <c r="B16" s="46"/>
    </row>
    <row r="17" ht="14.5" customHeight="1" spans="1:2">
      <c r="A17" s="44" t="s">
        <v>1226</v>
      </c>
      <c r="B17" s="46"/>
    </row>
    <row r="18" ht="14.5" customHeight="1" spans="1:2">
      <c r="A18" s="44" t="s">
        <v>1227</v>
      </c>
      <c r="B18" s="46"/>
    </row>
    <row r="19" ht="14.5" customHeight="1" spans="1:2">
      <c r="A19" s="44" t="s">
        <v>1228</v>
      </c>
      <c r="B19" s="46"/>
    </row>
    <row r="20" ht="14.5" customHeight="1" spans="1:2">
      <c r="A20" s="44" t="s">
        <v>1229</v>
      </c>
      <c r="B20" s="48"/>
    </row>
    <row r="21" ht="14.5" customHeight="1" spans="1:2">
      <c r="A21" s="44" t="s">
        <v>1230</v>
      </c>
      <c r="B21" s="47"/>
    </row>
    <row r="22" ht="14.5" customHeight="1" spans="1:2">
      <c r="A22" s="44" t="s">
        <v>1231</v>
      </c>
      <c r="B22" s="47"/>
    </row>
    <row r="23" ht="14.5" customHeight="1" spans="1:2">
      <c r="A23" s="44" t="s">
        <v>1232</v>
      </c>
      <c r="B23" s="47"/>
    </row>
    <row r="24" ht="14.5" customHeight="1" spans="1:2">
      <c r="A24" s="44" t="s">
        <v>1233</v>
      </c>
      <c r="B24" s="47">
        <v>1361</v>
      </c>
    </row>
    <row r="25" ht="14.5" customHeight="1" spans="1:2">
      <c r="A25" s="44" t="s">
        <v>1234</v>
      </c>
      <c r="B25" s="47"/>
    </row>
    <row r="26" ht="14.5" customHeight="1" spans="1:2">
      <c r="A26" s="44" t="s">
        <v>1235</v>
      </c>
      <c r="B26" s="47"/>
    </row>
    <row r="27" ht="14.5" customHeight="1" spans="1:2">
      <c r="A27" s="44" t="s">
        <v>1236</v>
      </c>
      <c r="B27" s="45"/>
    </row>
    <row r="28" ht="14.5" customHeight="1" spans="1:2">
      <c r="A28" s="44" t="s">
        <v>1237</v>
      </c>
      <c r="B28" s="45"/>
    </row>
    <row r="29" ht="14.5" customHeight="1" spans="1:2">
      <c r="A29" s="44" t="s">
        <v>1238</v>
      </c>
      <c r="B29" s="47"/>
    </row>
    <row r="30" ht="14.5" customHeight="1" spans="1:2">
      <c r="A30" s="44" t="s">
        <v>1239</v>
      </c>
      <c r="B30" s="47"/>
    </row>
    <row r="31" ht="14.5" customHeight="1" spans="1:2">
      <c r="A31" s="44" t="s">
        <v>1240</v>
      </c>
      <c r="B31" s="47"/>
    </row>
    <row r="32" ht="14.5" customHeight="1" spans="1:2">
      <c r="A32" s="44" t="s">
        <v>1241</v>
      </c>
      <c r="B32" s="47"/>
    </row>
    <row r="33" ht="14.5" customHeight="1" spans="1:2">
      <c r="A33" s="44" t="s">
        <v>1242</v>
      </c>
      <c r="B33" s="47"/>
    </row>
    <row r="34" ht="14.5" customHeight="1" spans="1:2">
      <c r="A34" s="44" t="s">
        <v>1243</v>
      </c>
      <c r="B34" s="47"/>
    </row>
    <row r="35" ht="14.5" customHeight="1" spans="1:2">
      <c r="A35" s="44" t="s">
        <v>1244</v>
      </c>
      <c r="B35" s="47"/>
    </row>
    <row r="36" ht="14.5" customHeight="1" spans="1:2">
      <c r="A36" s="44" t="s">
        <v>1245</v>
      </c>
      <c r="B36" s="47"/>
    </row>
    <row r="37" ht="14.5" customHeight="1" spans="1:2">
      <c r="A37" s="44" t="s">
        <v>1246</v>
      </c>
      <c r="B37" s="47"/>
    </row>
    <row r="38" ht="14.5" customHeight="1" spans="1:2">
      <c r="A38" s="44" t="s">
        <v>1247</v>
      </c>
      <c r="B38" s="47"/>
    </row>
    <row r="39" ht="14.5" customHeight="1" spans="1:2">
      <c r="A39" s="44" t="s">
        <v>1248</v>
      </c>
      <c r="B39" s="47"/>
    </row>
    <row r="40" ht="14.5" customHeight="1" spans="1:2">
      <c r="A40" s="44" t="s">
        <v>1249</v>
      </c>
      <c r="B40" s="47"/>
    </row>
    <row r="41" ht="14.5" customHeight="1" spans="1:2">
      <c r="A41" s="44" t="s">
        <v>1250</v>
      </c>
      <c r="B41" s="47"/>
    </row>
    <row r="42" ht="14.5" customHeight="1" spans="1:2">
      <c r="A42" s="44" t="s">
        <v>1251</v>
      </c>
      <c r="B42" s="47"/>
    </row>
    <row r="43" ht="14.5" customHeight="1" spans="1:2">
      <c r="A43" s="44" t="s">
        <v>1252</v>
      </c>
      <c r="B43" s="47"/>
    </row>
    <row r="44" ht="14.5" customHeight="1" spans="1:2">
      <c r="A44" s="44" t="s">
        <v>1253</v>
      </c>
      <c r="B44" s="47"/>
    </row>
    <row r="45" ht="14.5" customHeight="1" spans="1:2">
      <c r="A45" s="44" t="s">
        <v>1254</v>
      </c>
      <c r="B45" s="47"/>
    </row>
    <row r="46" ht="14.5" customHeight="1" spans="1:2">
      <c r="A46" s="44" t="s">
        <v>1255</v>
      </c>
      <c r="B46" s="47"/>
    </row>
    <row r="47" ht="14.5" customHeight="1" spans="1:2">
      <c r="A47" s="44" t="s">
        <v>1256</v>
      </c>
      <c r="B47" s="47"/>
    </row>
    <row r="48" ht="14.5" customHeight="1" spans="1:2">
      <c r="A48" s="44" t="s">
        <v>1257</v>
      </c>
      <c r="B48" s="47"/>
    </row>
    <row r="49" ht="14.5" customHeight="1" spans="1:2">
      <c r="A49" s="44" t="s">
        <v>1258</v>
      </c>
      <c r="B49" s="47"/>
    </row>
    <row r="50" ht="14.5" customHeight="1" spans="1:2">
      <c r="A50" s="44" t="s">
        <v>1259</v>
      </c>
      <c r="B50" s="45"/>
    </row>
    <row r="51" ht="14.5" customHeight="1" spans="1:2">
      <c r="A51" s="44"/>
      <c r="B51" s="49"/>
    </row>
    <row r="52" s="32" customFormat="1" ht="14.5" customHeight="1" spans="1:2">
      <c r="A52" s="27" t="s">
        <v>1260</v>
      </c>
      <c r="B52" s="50">
        <f>SUM(B53:B65)</f>
        <v>1734</v>
      </c>
    </row>
    <row r="53" ht="14.5" customHeight="1" spans="1:2">
      <c r="A53" s="29" t="s">
        <v>1261</v>
      </c>
      <c r="B53" s="49">
        <v>169</v>
      </c>
    </row>
    <row r="54" ht="14.5" customHeight="1" spans="1:2">
      <c r="A54" s="29" t="s">
        <v>1262</v>
      </c>
      <c r="B54" s="49">
        <v>438</v>
      </c>
    </row>
    <row r="55" ht="14.5" customHeight="1" spans="1:2">
      <c r="A55" s="29" t="s">
        <v>1263</v>
      </c>
      <c r="B55" s="49">
        <v>79</v>
      </c>
    </row>
    <row r="56" ht="14.5" customHeight="1" spans="1:2">
      <c r="A56" s="29" t="s">
        <v>1264</v>
      </c>
      <c r="B56" s="49">
        <v>94</v>
      </c>
    </row>
    <row r="57" ht="14.5" customHeight="1" spans="1:2">
      <c r="A57" s="29" t="s">
        <v>1265</v>
      </c>
      <c r="B57" s="49">
        <v>97</v>
      </c>
    </row>
    <row r="58" ht="14.5" customHeight="1" spans="1:2">
      <c r="A58" s="29" t="s">
        <v>1266</v>
      </c>
      <c r="B58" s="49">
        <v>78</v>
      </c>
    </row>
    <row r="59" ht="14.5" customHeight="1" spans="1:2">
      <c r="A59" s="29" t="s">
        <v>1267</v>
      </c>
      <c r="B59" s="49">
        <v>70</v>
      </c>
    </row>
    <row r="60" ht="15" customHeight="1" spans="1:2">
      <c r="A60" s="51" t="s">
        <v>1268</v>
      </c>
      <c r="B60" s="52">
        <v>93</v>
      </c>
    </row>
    <row r="61" ht="15" customHeight="1" spans="1:2">
      <c r="A61" s="51" t="s">
        <v>1269</v>
      </c>
      <c r="B61" s="52">
        <v>100</v>
      </c>
    </row>
    <row r="62" ht="15" customHeight="1" spans="1:2">
      <c r="A62" s="51" t="s">
        <v>1270</v>
      </c>
      <c r="B62" s="52">
        <v>188</v>
      </c>
    </row>
    <row r="63" ht="15" customHeight="1" spans="1:2">
      <c r="A63" s="51" t="s">
        <v>1271</v>
      </c>
      <c r="B63" s="52">
        <v>95</v>
      </c>
    </row>
    <row r="64" ht="15" customHeight="1" spans="1:2">
      <c r="A64" s="51" t="s">
        <v>1272</v>
      </c>
      <c r="B64" s="52">
        <v>65</v>
      </c>
    </row>
    <row r="65" ht="15" customHeight="1" spans="1:2">
      <c r="A65" s="51" t="s">
        <v>1273</v>
      </c>
      <c r="B65" s="52">
        <v>168</v>
      </c>
    </row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</sheetData>
  <mergeCells count="1">
    <mergeCell ref="A1:B1"/>
  </mergeCells>
  <printOptions horizontalCentered="1"/>
  <pageMargins left="0.149305555555556" right="0" top="0.751388888888889" bottom="0.751388888888889" header="0.507638888888889" footer="0.35"/>
  <pageSetup paperSize="9" orientation="portrait" horizontalDpi="600" verticalDpi="60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B18"/>
  <sheetViews>
    <sheetView showZeros="0" workbookViewId="0">
      <selection activeCell="A1" sqref="$A1:$XFD1048576"/>
    </sheetView>
  </sheetViews>
  <sheetFormatPr defaultColWidth="9" defaultRowHeight="14.25" outlineLevelCol="1"/>
  <cols>
    <col min="1" max="1" width="31.25" style="6" customWidth="1"/>
    <col min="2" max="2" width="32.75" style="6" customWidth="1"/>
    <col min="3" max="16384" width="9" style="6"/>
  </cols>
  <sheetData>
    <row r="2" ht="44" customHeight="1" spans="1:2">
      <c r="A2" s="23" t="s">
        <v>1274</v>
      </c>
      <c r="B2" s="23"/>
    </row>
    <row r="3" ht="23.25" customHeight="1" spans="1:2">
      <c r="A3" s="24"/>
      <c r="B3" s="25" t="s">
        <v>1211</v>
      </c>
    </row>
    <row r="4" ht="27" customHeight="1" spans="1:2">
      <c r="A4" s="26" t="s">
        <v>54</v>
      </c>
      <c r="B4" s="26" t="s">
        <v>1275</v>
      </c>
    </row>
    <row r="5" s="22" customFormat="1" ht="27" customHeight="1" spans="1:2">
      <c r="A5" s="27" t="s">
        <v>1260</v>
      </c>
      <c r="B5" s="28">
        <f>SUM(B6:B18)</f>
        <v>0</v>
      </c>
    </row>
    <row r="6" ht="27" customHeight="1" spans="1:2">
      <c r="A6" s="29" t="s">
        <v>1261</v>
      </c>
      <c r="B6" s="30">
        <v>0</v>
      </c>
    </row>
    <row r="7" ht="27" customHeight="1" spans="1:2">
      <c r="A7" s="29" t="s">
        <v>1262</v>
      </c>
      <c r="B7" s="30">
        <v>0</v>
      </c>
    </row>
    <row r="8" ht="27" customHeight="1" spans="1:2">
      <c r="A8" s="29" t="s">
        <v>1263</v>
      </c>
      <c r="B8" s="30">
        <v>0</v>
      </c>
    </row>
    <row r="9" ht="27" customHeight="1" spans="1:2">
      <c r="A9" s="29" t="s">
        <v>1264</v>
      </c>
      <c r="B9" s="30">
        <v>0</v>
      </c>
    </row>
    <row r="10" ht="27" customHeight="1" spans="1:2">
      <c r="A10" s="29" t="s">
        <v>1265</v>
      </c>
      <c r="B10" s="30">
        <v>0</v>
      </c>
    </row>
    <row r="11" ht="27" customHeight="1" spans="1:2">
      <c r="A11" s="29" t="s">
        <v>1266</v>
      </c>
      <c r="B11" s="30">
        <v>0</v>
      </c>
    </row>
    <row r="12" ht="27" customHeight="1" spans="1:2">
      <c r="A12" s="29" t="s">
        <v>1267</v>
      </c>
      <c r="B12" s="30">
        <v>0</v>
      </c>
    </row>
    <row r="13" ht="27" customHeight="1" spans="1:2">
      <c r="A13" s="31" t="s">
        <v>1268</v>
      </c>
      <c r="B13" s="30">
        <v>0</v>
      </c>
    </row>
    <row r="14" ht="27" customHeight="1" spans="1:2">
      <c r="A14" s="31" t="s">
        <v>1269</v>
      </c>
      <c r="B14" s="30">
        <v>0</v>
      </c>
    </row>
    <row r="15" ht="27" customHeight="1" spans="1:2">
      <c r="A15" s="31" t="s">
        <v>1270</v>
      </c>
      <c r="B15" s="30">
        <v>0</v>
      </c>
    </row>
    <row r="16" ht="27" customHeight="1" spans="1:2">
      <c r="A16" s="31" t="s">
        <v>1271</v>
      </c>
      <c r="B16" s="30">
        <v>0</v>
      </c>
    </row>
    <row r="17" ht="27" customHeight="1" spans="1:2">
      <c r="A17" s="31" t="s">
        <v>1272</v>
      </c>
      <c r="B17" s="30">
        <v>0</v>
      </c>
    </row>
    <row r="18" ht="27" customHeight="1" spans="1:2">
      <c r="A18" s="31" t="s">
        <v>1273</v>
      </c>
      <c r="B18" s="30">
        <v>0</v>
      </c>
    </row>
  </sheetData>
  <mergeCells count="1">
    <mergeCell ref="A2:B2"/>
  </mergeCells>
  <printOptions horizontalCentered="1"/>
  <pageMargins left="0.0430555555555556" right="0" top="1" bottom="1" header="0.5" footer="0.5"/>
  <pageSetup paperSize="9" orientation="portrait" horizontalDpi="600"/>
  <headerFooter alignWithMargins="0" scaleWithDoc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autoPageBreaks="0"/>
  </sheetPr>
  <dimension ref="A1:B24"/>
  <sheetViews>
    <sheetView showGridLines="0" showZeros="0" workbookViewId="0">
      <selection activeCell="J10" sqref="J10"/>
    </sheetView>
  </sheetViews>
  <sheetFormatPr defaultColWidth="8" defaultRowHeight="14.25" outlineLevelCol="1"/>
  <cols>
    <col min="1" max="1" width="46.625" style="4" customWidth="1"/>
    <col min="2" max="2" width="30.625" style="5" customWidth="1"/>
    <col min="3" max="240" width="8" style="4" customWidth="1"/>
    <col min="241" max="16370" width="8" style="4"/>
    <col min="16371" max="16384" width="8" style="6"/>
  </cols>
  <sheetData>
    <row r="1" ht="22.5" spans="1:2">
      <c r="A1" s="7" t="s">
        <v>1276</v>
      </c>
      <c r="B1" s="8"/>
    </row>
    <row r="2" ht="24" customHeight="1" spans="1:2">
      <c r="A2" s="9"/>
      <c r="B2" s="10" t="s">
        <v>13</v>
      </c>
    </row>
    <row r="3" ht="35" customHeight="1" spans="1:2">
      <c r="A3" s="11" t="s">
        <v>1277</v>
      </c>
      <c r="B3" s="12" t="s">
        <v>1278</v>
      </c>
    </row>
    <row r="4" s="1" customFormat="1" ht="29.1" customHeight="1" spans="1:2">
      <c r="A4" s="13" t="s">
        <v>1279</v>
      </c>
      <c r="B4" s="14">
        <v>0</v>
      </c>
    </row>
    <row r="5" s="2" customFormat="1" ht="29.1" customHeight="1" spans="1:2">
      <c r="A5" s="15"/>
      <c r="B5" s="16"/>
    </row>
    <row r="6" s="3" customFormat="1" ht="29.1" customHeight="1" spans="1:2">
      <c r="A6" s="17"/>
      <c r="B6" s="18"/>
    </row>
    <row r="7" s="3" customFormat="1" ht="29.1" customHeight="1" spans="1:2">
      <c r="A7" s="17"/>
      <c r="B7" s="18"/>
    </row>
    <row r="8" s="3" customFormat="1" ht="29.1" customHeight="1" spans="1:2">
      <c r="A8" s="19"/>
      <c r="B8" s="18"/>
    </row>
    <row r="9" s="2" customFormat="1" ht="29.1" customHeight="1" spans="1:2">
      <c r="A9" s="15"/>
      <c r="B9" s="16"/>
    </row>
    <row r="10" s="3" customFormat="1" ht="29.1" customHeight="1" spans="1:2">
      <c r="A10" s="20"/>
      <c r="B10" s="18"/>
    </row>
    <row r="11" s="3" customFormat="1" ht="29.1" customHeight="1" spans="1:2">
      <c r="A11" s="21"/>
      <c r="B11" s="18"/>
    </row>
    <row r="12" s="2" customFormat="1" ht="29.1" customHeight="1" spans="1:2">
      <c r="A12" s="15"/>
      <c r="B12" s="16"/>
    </row>
    <row r="13" s="3" customFormat="1" ht="29.1" customHeight="1" spans="1:2">
      <c r="A13" s="20"/>
      <c r="B13" s="18"/>
    </row>
    <row r="14" s="3" customFormat="1" ht="29.1" customHeight="1"/>
    <row r="15" s="3" customFormat="1" ht="29.1" customHeight="1"/>
    <row r="16" s="3" customFormat="1" ht="29.1" customHeight="1"/>
    <row r="17" s="2" customFormat="1" ht="29.1" customHeight="1"/>
    <row r="18" s="3" customFormat="1" ht="29.1" customHeight="1"/>
    <row r="19" s="3" customFormat="1" ht="29.1" customHeight="1"/>
    <row r="20" s="3" customFormat="1" ht="29.1" customHeight="1"/>
    <row r="21" s="3" customFormat="1" ht="29.1" customHeight="1"/>
    <row r="22" s="2" customFormat="1" ht="29.1" customHeight="1"/>
    <row r="23" s="3" customFormat="1" ht="29.1" customHeight="1"/>
    <row r="24" spans="2:2">
      <c r="B24" s="4"/>
    </row>
  </sheetData>
  <mergeCells count="1">
    <mergeCell ref="A1:B1"/>
  </mergeCells>
  <printOptions horizontalCentered="1"/>
  <pageMargins left="0.251388888888889" right="0" top="0.460416666666667" bottom="0.31875" header="0.298611111111111" footer="0.0784722222222222"/>
  <pageSetup paperSize="9" scale="90" pageOrder="overThenDown" orientation="portrait" horizontalDpi="600"/>
  <headerFooter alignWithMargins="0">
    <oddFooter>&amp;C&amp;"Arial"&amp;10  第 &amp;P 页     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目录</vt:lpstr>
      <vt:lpstr>1.一般公共预算收入预算</vt:lpstr>
      <vt:lpstr>2.一般公共预算支出</vt:lpstr>
      <vt:lpstr>3.一般公共预算支出 (本级)</vt:lpstr>
      <vt:lpstr>4.本级基本支出预算（政府经济分类）</vt:lpstr>
      <vt:lpstr>5.政府预算支出经济分类表</vt:lpstr>
      <vt:lpstr>6.政府债务限额余额</vt:lpstr>
      <vt:lpstr>7.县对下一般转移</vt:lpstr>
      <vt:lpstr>8.县对下专项转移支付分地区</vt:lpstr>
      <vt:lpstr>9.县对下专项转移支付分项目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2019-03-01T06:53:00Z</dcterms:created>
  <dcterms:modified xsi:type="dcterms:W3CDTF">2024-12-13T03:22:21Z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A0D5199A659C491D80210E35D24F13B7_12</vt:lpwstr>
  </property>
</Properties>
</file>